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9999\Desktop\"/>
    </mc:Choice>
  </mc:AlternateContent>
  <xr:revisionPtr revIDLastSave="0" documentId="13_ncr:1_{129F19BB-5BC2-4F28-9111-BDD44C76ACF8}" xr6:coauthVersionLast="47" xr6:coauthVersionMax="47" xr10:uidLastSave="{00000000-0000-0000-0000-000000000000}"/>
  <bookViews>
    <workbookView xWindow="20370" yWindow="-120" windowWidth="29040" windowHeight="15840" firstSheet="5" activeTab="7" xr2:uid="{A34AEE19-142E-CC42-97BB-44AB24DA5209}"/>
  </bookViews>
  <sheets>
    <sheet name="2022年" sheetId="3" state="hidden" r:id="rId1"/>
    <sheet name="2023年" sheetId="23" state="hidden" r:id="rId2"/>
    <sheet name="全体ランク" sheetId="31" r:id="rId3"/>
    <sheet name="月別ベスト推移" sheetId="34" r:id="rId4"/>
    <sheet name="週次ベスト推移ピポッド" sheetId="37" r:id="rId5"/>
    <sheet name="月度推移グラフ" sheetId="35" r:id="rId6"/>
    <sheet name="Sheet2" sheetId="38" r:id="rId7"/>
    <sheet name="23年記録" sheetId="24" r:id="rId8"/>
    <sheet name="Sheet3" sheetId="39" r:id="rId9"/>
    <sheet name="（参考）22年記録" sheetId="28" r:id="rId10"/>
    <sheet name="コース係数" sheetId="27" r:id="rId11"/>
    <sheet name="Sheet1" sheetId="36" r:id="rId12"/>
  </sheets>
  <definedNames>
    <definedName name="_xlnm._FilterDatabase" localSheetId="9" hidden="1">'（参考）22年記録'!$A$1:$R$619</definedName>
    <definedName name="_xlnm._FilterDatabase" localSheetId="0" hidden="1">'2022年'!$A$1:$R$619</definedName>
    <definedName name="_xlnm._FilterDatabase" localSheetId="1" hidden="1">'2023年'!$A$1:$R$9</definedName>
    <definedName name="_xlnm._FilterDatabase" localSheetId="7" hidden="1">'23年記録'!$A$1:$AC$49</definedName>
    <definedName name="_xlnm._FilterDatabase" localSheetId="5" hidden="1">月度推移グラフ!$N$3:$S$51</definedName>
    <definedName name="_xlnm._FilterDatabase" localSheetId="2" hidden="1">全体ランク!$AD$3:$AF$71</definedName>
    <definedName name="_xlnm.Print_Area" localSheetId="11">Sheet1!$A$1:$G$19</definedName>
    <definedName name="_xlnm.Print_Area" localSheetId="2">全体ランク!$A$1:$K$44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4" l="1"/>
  <c r="O35" i="24"/>
  <c r="P35" i="24"/>
  <c r="R35" i="24"/>
  <c r="N36" i="24"/>
  <c r="O36" i="24"/>
  <c r="P36" i="24"/>
  <c r="R36" i="24"/>
  <c r="N37" i="24"/>
  <c r="O37" i="24"/>
  <c r="P37" i="24"/>
  <c r="R37" i="24"/>
  <c r="N38" i="24"/>
  <c r="O38" i="24"/>
  <c r="P38" i="24"/>
  <c r="R38" i="24"/>
  <c r="N39" i="24"/>
  <c r="O39" i="24"/>
  <c r="P39" i="24"/>
  <c r="R39" i="24"/>
  <c r="N40" i="24"/>
  <c r="O40" i="24"/>
  <c r="P40" i="24"/>
  <c r="R40" i="24"/>
  <c r="N41" i="24"/>
  <c r="O41" i="24"/>
  <c r="P41" i="24"/>
  <c r="R41" i="24"/>
  <c r="N42" i="24"/>
  <c r="O42" i="24"/>
  <c r="P42" i="24"/>
  <c r="Q42" i="24" s="1"/>
  <c r="R42" i="24"/>
  <c r="N43" i="24"/>
  <c r="O43" i="24"/>
  <c r="P43" i="24"/>
  <c r="R43" i="24"/>
  <c r="N44" i="24"/>
  <c r="O44" i="24"/>
  <c r="P44" i="24"/>
  <c r="R44" i="24"/>
  <c r="N45" i="24"/>
  <c r="O45" i="24"/>
  <c r="P45" i="24"/>
  <c r="R45" i="24"/>
  <c r="N46" i="24"/>
  <c r="O46" i="24"/>
  <c r="P46" i="24"/>
  <c r="R46" i="24"/>
  <c r="N47" i="24"/>
  <c r="O47" i="24"/>
  <c r="P47" i="24"/>
  <c r="R47" i="24"/>
  <c r="N48" i="24"/>
  <c r="O48" i="24"/>
  <c r="P48" i="24"/>
  <c r="R48" i="24"/>
  <c r="N49" i="24"/>
  <c r="O49" i="24"/>
  <c r="P49" i="24"/>
  <c r="R49" i="24"/>
  <c r="Q48" i="24" l="1"/>
  <c r="Q36" i="24"/>
  <c r="Q38" i="24"/>
  <c r="Q40" i="24"/>
  <c r="Q43" i="24"/>
  <c r="Q41" i="24"/>
  <c r="Q47" i="24"/>
  <c r="Q44" i="24"/>
  <c r="Q46" i="24"/>
  <c r="Q45" i="24"/>
  <c r="Q39" i="24"/>
  <c r="Q35" i="24"/>
  <c r="Q49" i="24"/>
  <c r="Q37" i="24"/>
  <c r="N21" i="24" l="1"/>
  <c r="O21" i="24"/>
  <c r="P21" i="24"/>
  <c r="R21" i="24"/>
  <c r="N22" i="24"/>
  <c r="O22" i="24"/>
  <c r="P22" i="24"/>
  <c r="R22" i="24"/>
  <c r="N23" i="24"/>
  <c r="O23" i="24"/>
  <c r="P23" i="24"/>
  <c r="R23" i="24"/>
  <c r="N24" i="24"/>
  <c r="O24" i="24"/>
  <c r="P24" i="24"/>
  <c r="R24" i="24"/>
  <c r="N25" i="24"/>
  <c r="O25" i="24"/>
  <c r="P25" i="24"/>
  <c r="R25" i="24"/>
  <c r="N26" i="24"/>
  <c r="O26" i="24"/>
  <c r="P26" i="24"/>
  <c r="R26" i="24"/>
  <c r="N27" i="24"/>
  <c r="O27" i="24"/>
  <c r="P27" i="24"/>
  <c r="R27" i="24"/>
  <c r="N28" i="24"/>
  <c r="O28" i="24"/>
  <c r="P28" i="24"/>
  <c r="R28" i="24"/>
  <c r="N29" i="24"/>
  <c r="O29" i="24"/>
  <c r="P29" i="24"/>
  <c r="R29" i="24"/>
  <c r="N30" i="24"/>
  <c r="O30" i="24"/>
  <c r="P30" i="24"/>
  <c r="R30" i="24"/>
  <c r="N31" i="24"/>
  <c r="O31" i="24"/>
  <c r="P31" i="24"/>
  <c r="R31" i="24"/>
  <c r="N32" i="24"/>
  <c r="O32" i="24"/>
  <c r="P32" i="24"/>
  <c r="R32" i="24"/>
  <c r="N33" i="24"/>
  <c r="O33" i="24"/>
  <c r="P33" i="24"/>
  <c r="R33" i="24"/>
  <c r="N34" i="24"/>
  <c r="O34" i="24"/>
  <c r="P34" i="24"/>
  <c r="R34" i="24"/>
  <c r="Q25" i="24" l="1"/>
  <c r="Q32" i="24"/>
  <c r="Q27" i="24"/>
  <c r="Q31" i="24"/>
  <c r="Q24" i="24"/>
  <c r="Q34" i="24"/>
  <c r="Q29" i="24"/>
  <c r="Q33" i="24"/>
  <c r="Q28" i="24"/>
  <c r="Q23" i="24"/>
  <c r="Q26" i="24"/>
  <c r="Q22" i="24"/>
  <c r="Q30" i="24"/>
  <c r="Q21" i="24"/>
  <c r="N4" i="24" l="1"/>
  <c r="O4" i="24"/>
  <c r="P4" i="24"/>
  <c r="R4" i="24"/>
  <c r="N5" i="24"/>
  <c r="O5" i="24"/>
  <c r="P5" i="24"/>
  <c r="R5" i="24"/>
  <c r="N6" i="24"/>
  <c r="O6" i="24"/>
  <c r="P6" i="24"/>
  <c r="R6" i="24"/>
  <c r="N7" i="24"/>
  <c r="O7" i="24"/>
  <c r="P7" i="24"/>
  <c r="R7" i="24"/>
  <c r="N8" i="24"/>
  <c r="O8" i="24"/>
  <c r="P8" i="24"/>
  <c r="R8" i="24"/>
  <c r="N9" i="24"/>
  <c r="O9" i="24"/>
  <c r="P9" i="24"/>
  <c r="R9" i="24"/>
  <c r="N10" i="24"/>
  <c r="O10" i="24"/>
  <c r="P10" i="24"/>
  <c r="R10" i="24"/>
  <c r="N11" i="24"/>
  <c r="O11" i="24"/>
  <c r="P11" i="24"/>
  <c r="R11" i="24"/>
  <c r="N12" i="24"/>
  <c r="O12" i="24"/>
  <c r="P12" i="24"/>
  <c r="R12" i="24"/>
  <c r="N13" i="24"/>
  <c r="O13" i="24"/>
  <c r="P13" i="24"/>
  <c r="R13" i="24"/>
  <c r="N14" i="24"/>
  <c r="O14" i="24"/>
  <c r="P14" i="24"/>
  <c r="R14" i="24"/>
  <c r="N15" i="24"/>
  <c r="O15" i="24"/>
  <c r="P15" i="24"/>
  <c r="R15" i="24"/>
  <c r="N16" i="24"/>
  <c r="O16" i="24"/>
  <c r="P16" i="24"/>
  <c r="R16" i="24"/>
  <c r="N17" i="24"/>
  <c r="O17" i="24"/>
  <c r="P17" i="24"/>
  <c r="R17" i="24"/>
  <c r="N18" i="24"/>
  <c r="O18" i="24"/>
  <c r="P18" i="24"/>
  <c r="R18" i="24"/>
  <c r="N19" i="24"/>
  <c r="O19" i="24"/>
  <c r="P19" i="24"/>
  <c r="R19" i="24"/>
  <c r="N20" i="24"/>
  <c r="O20" i="24"/>
  <c r="P20" i="24"/>
  <c r="R20" i="24"/>
  <c r="R3" i="24"/>
  <c r="P3" i="24"/>
  <c r="O3" i="24"/>
  <c r="N3" i="24"/>
  <c r="R2" i="24"/>
  <c r="P2" i="24"/>
  <c r="O2" i="24"/>
  <c r="N2" i="24"/>
  <c r="Q17" i="24" l="1"/>
  <c r="Q15" i="24"/>
  <c r="Q14" i="24"/>
  <c r="Q19" i="24"/>
  <c r="Q18" i="24"/>
  <c r="Q12" i="24"/>
  <c r="Q8" i="24"/>
  <c r="Q2" i="24"/>
  <c r="Q16" i="24"/>
  <c r="Q3" i="24"/>
  <c r="Q13" i="24"/>
  <c r="Q9" i="24"/>
  <c r="Q6" i="24"/>
  <c r="Q20" i="24"/>
  <c r="Q11" i="24"/>
  <c r="Q5" i="24"/>
  <c r="Q10" i="24"/>
  <c r="Q7" i="24"/>
  <c r="Q4" i="24"/>
  <c r="F11" i="36" l="1"/>
  <c r="D4" i="36"/>
  <c r="D5" i="36"/>
  <c r="D6" i="36"/>
  <c r="D7" i="36"/>
  <c r="D8" i="36"/>
  <c r="D9" i="36"/>
  <c r="D10" i="36"/>
  <c r="H12" i="36"/>
  <c r="D3" i="36"/>
  <c r="E4" i="36"/>
  <c r="E5" i="36"/>
  <c r="E6" i="36"/>
  <c r="I6" i="36" s="1"/>
  <c r="E7" i="36"/>
  <c r="I7" i="36" s="1"/>
  <c r="E8" i="36"/>
  <c r="E9" i="36"/>
  <c r="E10" i="36"/>
  <c r="I10" i="36" s="1"/>
  <c r="E3" i="36"/>
  <c r="E2" i="36"/>
  <c r="D2" i="36" s="1"/>
  <c r="O2" i="35"/>
  <c r="P11" i="35"/>
  <c r="P15" i="35"/>
  <c r="P27" i="35"/>
  <c r="P31" i="35"/>
  <c r="P43" i="35"/>
  <c r="P47" i="35"/>
  <c r="Q4" i="35"/>
  <c r="P4" i="35" s="1"/>
  <c r="Q5" i="35"/>
  <c r="P5" i="35" s="1"/>
  <c r="Q6" i="35"/>
  <c r="P6" i="35" s="1"/>
  <c r="Q7" i="35"/>
  <c r="P7" i="35" s="1"/>
  <c r="Q8" i="35"/>
  <c r="P8" i="35" s="1"/>
  <c r="Q9" i="35"/>
  <c r="P9" i="35" s="1"/>
  <c r="Q10" i="35"/>
  <c r="P10" i="35" s="1"/>
  <c r="Q11" i="35"/>
  <c r="Q12" i="35"/>
  <c r="P12" i="35" s="1"/>
  <c r="Q13" i="35"/>
  <c r="P13" i="35" s="1"/>
  <c r="Q14" i="35"/>
  <c r="P14" i="35" s="1"/>
  <c r="Q15" i="35"/>
  <c r="Q16" i="35"/>
  <c r="P16" i="35" s="1"/>
  <c r="Q17" i="35"/>
  <c r="P17" i="35" s="1"/>
  <c r="Q18" i="35"/>
  <c r="P18" i="35" s="1"/>
  <c r="Q19" i="35"/>
  <c r="P19" i="35" s="1"/>
  <c r="Q20" i="35"/>
  <c r="P20" i="35" s="1"/>
  <c r="Q21" i="35"/>
  <c r="P21" i="35" s="1"/>
  <c r="Q22" i="35"/>
  <c r="P22" i="35" s="1"/>
  <c r="Q23" i="35"/>
  <c r="P23" i="35" s="1"/>
  <c r="Q24" i="35"/>
  <c r="P24" i="35" s="1"/>
  <c r="Q25" i="35"/>
  <c r="P25" i="35" s="1"/>
  <c r="Q26" i="35"/>
  <c r="P26" i="35" s="1"/>
  <c r="Q27" i="35"/>
  <c r="Q28" i="35"/>
  <c r="P28" i="35" s="1"/>
  <c r="Q29" i="35"/>
  <c r="P29" i="35" s="1"/>
  <c r="Q30" i="35"/>
  <c r="P30" i="35" s="1"/>
  <c r="Q31" i="35"/>
  <c r="Q32" i="35"/>
  <c r="P32" i="35" s="1"/>
  <c r="Q33" i="35"/>
  <c r="P33" i="35" s="1"/>
  <c r="Q34" i="35"/>
  <c r="P34" i="35" s="1"/>
  <c r="Q35" i="35"/>
  <c r="P35" i="35" s="1"/>
  <c r="Q36" i="35"/>
  <c r="P36" i="35" s="1"/>
  <c r="Q37" i="35"/>
  <c r="P37" i="35" s="1"/>
  <c r="Q38" i="35"/>
  <c r="P38" i="35" s="1"/>
  <c r="Q39" i="35"/>
  <c r="P39" i="35" s="1"/>
  <c r="Q40" i="35"/>
  <c r="P40" i="35" s="1"/>
  <c r="Q41" i="35"/>
  <c r="P41" i="35" s="1"/>
  <c r="Q42" i="35"/>
  <c r="P42" i="35" s="1"/>
  <c r="Q43" i="35"/>
  <c r="Q44" i="35"/>
  <c r="P44" i="35" s="1"/>
  <c r="Q45" i="35"/>
  <c r="P45" i="35" s="1"/>
  <c r="Q46" i="35"/>
  <c r="P46" i="35" s="1"/>
  <c r="Q47" i="35"/>
  <c r="Q48" i="35"/>
  <c r="P48" i="35" s="1"/>
  <c r="Q49" i="35"/>
  <c r="P49" i="35" s="1"/>
  <c r="Q50" i="35"/>
  <c r="P50" i="35" s="1"/>
  <c r="Q51" i="35"/>
  <c r="P51" i="35" s="1"/>
  <c r="I15" i="36"/>
  <c r="F3" i="36"/>
  <c r="K3" i="36" s="1"/>
  <c r="M3" i="36" s="1"/>
  <c r="N3" i="36" s="1"/>
  <c r="F4" i="36"/>
  <c r="K4" i="36" s="1"/>
  <c r="M4" i="36" s="1"/>
  <c r="N4" i="36" s="1"/>
  <c r="F5" i="36"/>
  <c r="J5" i="36" s="1"/>
  <c r="F6" i="36"/>
  <c r="F7" i="36"/>
  <c r="F8" i="36"/>
  <c r="J8" i="36" s="1"/>
  <c r="F9" i="36"/>
  <c r="J9" i="36" s="1"/>
  <c r="F10" i="36"/>
  <c r="F12" i="36"/>
  <c r="K12" i="36" s="1"/>
  <c r="M12" i="36" s="1"/>
  <c r="N12" i="36" s="1"/>
  <c r="F15" i="36"/>
  <c r="J15" i="36" s="1"/>
  <c r="F13" i="36"/>
  <c r="J13" i="36" s="1"/>
  <c r="K6" i="36"/>
  <c r="M6" i="36" s="1"/>
  <c r="N6" i="36" s="1"/>
  <c r="K7" i="36"/>
  <c r="M7" i="36" s="1"/>
  <c r="N7" i="36" s="1"/>
  <c r="K8" i="36"/>
  <c r="M8" i="36" s="1"/>
  <c r="N8" i="36" s="1"/>
  <c r="K10" i="36"/>
  <c r="M10" i="36" s="1"/>
  <c r="N10" i="36" s="1"/>
  <c r="K14" i="36"/>
  <c r="M14" i="36" s="1"/>
  <c r="N14" i="36" s="1"/>
  <c r="K16" i="36"/>
  <c r="M16" i="36" s="1"/>
  <c r="N16" i="36" s="1"/>
  <c r="K17" i="36"/>
  <c r="M17" i="36" s="1"/>
  <c r="N17" i="36" s="1"/>
  <c r="K18" i="36"/>
  <c r="M18" i="36" s="1"/>
  <c r="N18" i="36" s="1"/>
  <c r="K19" i="36"/>
  <c r="M19" i="36" s="1"/>
  <c r="N19" i="36" s="1"/>
  <c r="J6" i="36"/>
  <c r="J7" i="36"/>
  <c r="J10" i="36"/>
  <c r="J14" i="36"/>
  <c r="J16" i="36"/>
  <c r="J17" i="36"/>
  <c r="J18" i="36"/>
  <c r="J19" i="36"/>
  <c r="I3" i="36"/>
  <c r="I4" i="36"/>
  <c r="I5" i="36"/>
  <c r="I8" i="36"/>
  <c r="I9" i="36"/>
  <c r="I11" i="36"/>
  <c r="I12" i="36"/>
  <c r="I14" i="36"/>
  <c r="I16" i="36"/>
  <c r="I17" i="36"/>
  <c r="I18" i="36"/>
  <c r="I19" i="36"/>
  <c r="H3" i="36"/>
  <c r="H4" i="36"/>
  <c r="H5" i="36"/>
  <c r="H6" i="36"/>
  <c r="H7" i="36"/>
  <c r="H8" i="36"/>
  <c r="H9" i="36"/>
  <c r="H10" i="36"/>
  <c r="H11" i="36"/>
  <c r="H13" i="36"/>
  <c r="H15" i="36"/>
  <c r="H14" i="36"/>
  <c r="H16" i="36"/>
  <c r="H17" i="36"/>
  <c r="H18" i="36"/>
  <c r="H19" i="36"/>
  <c r="E5" i="35"/>
  <c r="E6" i="35"/>
  <c r="E7" i="35"/>
  <c r="E8" i="35"/>
  <c r="E9" i="35"/>
  <c r="E10" i="35"/>
  <c r="E11" i="35"/>
  <c r="E12" i="35"/>
  <c r="E13" i="35"/>
  <c r="E14" i="35"/>
  <c r="E4" i="35"/>
  <c r="E15" i="35"/>
  <c r="F2" i="36" l="1"/>
  <c r="J2" i="36" s="1"/>
  <c r="H2" i="36"/>
  <c r="K13" i="36"/>
  <c r="M13" i="36" s="1"/>
  <c r="N13" i="36" s="1"/>
  <c r="J12" i="36"/>
  <c r="J11" i="36"/>
  <c r="K11" i="36"/>
  <c r="M11" i="36" s="1"/>
  <c r="N11" i="36" s="1"/>
  <c r="J4" i="36"/>
  <c r="K9" i="36"/>
  <c r="M9" i="36" s="1"/>
  <c r="N9" i="36" s="1"/>
  <c r="J3" i="36"/>
  <c r="I2" i="36"/>
  <c r="K2" i="36"/>
  <c r="M2" i="36" s="1"/>
  <c r="N2" i="36" s="1"/>
  <c r="K5" i="36"/>
  <c r="M5" i="36" s="1"/>
  <c r="N5" i="36" s="1"/>
  <c r="I13" i="36"/>
  <c r="K15" i="36"/>
  <c r="M15" i="36" s="1"/>
  <c r="N15" i="36" s="1"/>
  <c r="O619" i="28"/>
  <c r="N619" i="28"/>
  <c r="Q619" i="28" s="1"/>
  <c r="L619" i="28"/>
  <c r="K619" i="28"/>
  <c r="R619" i="28" s="1"/>
  <c r="O618" i="28"/>
  <c r="N618" i="28"/>
  <c r="Q618" i="28" s="1"/>
  <c r="L618" i="28"/>
  <c r="K618" i="28"/>
  <c r="R618" i="28" s="1"/>
  <c r="O617" i="28"/>
  <c r="N617" i="28"/>
  <c r="Q617" i="28" s="1"/>
  <c r="L617" i="28"/>
  <c r="K617" i="28"/>
  <c r="R617" i="28" s="1"/>
  <c r="O616" i="28"/>
  <c r="N616" i="28"/>
  <c r="Q616" i="28" s="1"/>
  <c r="L616" i="28"/>
  <c r="K616" i="28"/>
  <c r="R616" i="28" s="1"/>
  <c r="O615" i="28"/>
  <c r="N615" i="28"/>
  <c r="Q615" i="28" s="1"/>
  <c r="L615" i="28"/>
  <c r="K615" i="28"/>
  <c r="R615" i="28" s="1"/>
  <c r="O614" i="28"/>
  <c r="N614" i="28"/>
  <c r="Q614" i="28" s="1"/>
  <c r="L614" i="28"/>
  <c r="K614" i="28"/>
  <c r="R614" i="28" s="1"/>
  <c r="O613" i="28"/>
  <c r="N613" i="28"/>
  <c r="Q613" i="28" s="1"/>
  <c r="L613" i="28"/>
  <c r="K613" i="28"/>
  <c r="R613" i="28" s="1"/>
  <c r="O612" i="28"/>
  <c r="N612" i="28"/>
  <c r="Q612" i="28" s="1"/>
  <c r="L612" i="28"/>
  <c r="K612" i="28"/>
  <c r="R612" i="28" s="1"/>
  <c r="O611" i="28"/>
  <c r="N611" i="28"/>
  <c r="Q611" i="28" s="1"/>
  <c r="L611" i="28"/>
  <c r="K611" i="28"/>
  <c r="R611" i="28" s="1"/>
  <c r="O610" i="28"/>
  <c r="N610" i="28"/>
  <c r="Q610" i="28" s="1"/>
  <c r="L610" i="28"/>
  <c r="K610" i="28"/>
  <c r="R610" i="28" s="1"/>
  <c r="O609" i="28"/>
  <c r="N609" i="28"/>
  <c r="Q609" i="28" s="1"/>
  <c r="L609" i="28"/>
  <c r="K609" i="28"/>
  <c r="R609" i="28" s="1"/>
  <c r="O608" i="28"/>
  <c r="N608" i="28"/>
  <c r="Q608" i="28" s="1"/>
  <c r="L608" i="28"/>
  <c r="K608" i="28"/>
  <c r="R608" i="28" s="1"/>
  <c r="O607" i="28"/>
  <c r="N607" i="28"/>
  <c r="Q607" i="28" s="1"/>
  <c r="L607" i="28"/>
  <c r="K607" i="28"/>
  <c r="R607" i="28" s="1"/>
  <c r="O606" i="28"/>
  <c r="N606" i="28"/>
  <c r="Q606" i="28" s="1"/>
  <c r="L606" i="28"/>
  <c r="K606" i="28"/>
  <c r="R606" i="28" s="1"/>
  <c r="O605" i="28"/>
  <c r="N605" i="28"/>
  <c r="Q605" i="28" s="1"/>
  <c r="L605" i="28"/>
  <c r="K605" i="28"/>
  <c r="R605" i="28" s="1"/>
  <c r="O604" i="28"/>
  <c r="N604" i="28"/>
  <c r="Q604" i="28" s="1"/>
  <c r="L604" i="28"/>
  <c r="K604" i="28"/>
  <c r="R604" i="28" s="1"/>
  <c r="O603" i="28"/>
  <c r="N603" i="28"/>
  <c r="Q603" i="28" s="1"/>
  <c r="L603" i="28"/>
  <c r="K603" i="28"/>
  <c r="R603" i="28" s="1"/>
  <c r="O602" i="28"/>
  <c r="N602" i="28"/>
  <c r="Q602" i="28" s="1"/>
  <c r="L602" i="28"/>
  <c r="K602" i="28"/>
  <c r="R602" i="28" s="1"/>
  <c r="O601" i="28"/>
  <c r="N601" i="28"/>
  <c r="Q601" i="28" s="1"/>
  <c r="L601" i="28"/>
  <c r="K601" i="28"/>
  <c r="R601" i="28" s="1"/>
  <c r="O600" i="28"/>
  <c r="N600" i="28"/>
  <c r="Q600" i="28" s="1"/>
  <c r="L600" i="28"/>
  <c r="K600" i="28"/>
  <c r="R600" i="28" s="1"/>
  <c r="O599" i="28"/>
  <c r="N599" i="28"/>
  <c r="Q599" i="28" s="1"/>
  <c r="L599" i="28"/>
  <c r="K599" i="28"/>
  <c r="R599" i="28" s="1"/>
  <c r="O598" i="28"/>
  <c r="N598" i="28"/>
  <c r="Q598" i="28" s="1"/>
  <c r="L598" i="28"/>
  <c r="K598" i="28"/>
  <c r="R598" i="28" s="1"/>
  <c r="O597" i="28"/>
  <c r="N597" i="28"/>
  <c r="Q597" i="28" s="1"/>
  <c r="L597" i="28"/>
  <c r="K597" i="28"/>
  <c r="R597" i="28" s="1"/>
  <c r="O596" i="28"/>
  <c r="N596" i="28"/>
  <c r="Q596" i="28" s="1"/>
  <c r="L596" i="28"/>
  <c r="K596" i="28"/>
  <c r="R596" i="28" s="1"/>
  <c r="O595" i="28"/>
  <c r="N595" i="28"/>
  <c r="Q595" i="28" s="1"/>
  <c r="L595" i="28"/>
  <c r="K595" i="28"/>
  <c r="R595" i="28" s="1"/>
  <c r="O594" i="28"/>
  <c r="N594" i="28"/>
  <c r="Q594" i="28" s="1"/>
  <c r="L594" i="28"/>
  <c r="K594" i="28"/>
  <c r="R594" i="28" s="1"/>
  <c r="O593" i="28"/>
  <c r="N593" i="28"/>
  <c r="Q593" i="28" s="1"/>
  <c r="L593" i="28"/>
  <c r="K593" i="28"/>
  <c r="R593" i="28" s="1"/>
  <c r="R592" i="28"/>
  <c r="O592" i="28"/>
  <c r="N592" i="28"/>
  <c r="Q592" i="28" s="1"/>
  <c r="L592" i="28"/>
  <c r="O591" i="28"/>
  <c r="N591" i="28"/>
  <c r="Q591" i="28" s="1"/>
  <c r="L591" i="28"/>
  <c r="K591" i="28"/>
  <c r="R591" i="28" s="1"/>
  <c r="O590" i="28"/>
  <c r="N590" i="28"/>
  <c r="Q590" i="28" s="1"/>
  <c r="L590" i="28"/>
  <c r="K590" i="28"/>
  <c r="R590" i="28" s="1"/>
  <c r="O589" i="28"/>
  <c r="N589" i="28"/>
  <c r="Q589" i="28" s="1"/>
  <c r="L589" i="28"/>
  <c r="K589" i="28"/>
  <c r="R589" i="28" s="1"/>
  <c r="O588" i="28"/>
  <c r="N588" i="28"/>
  <c r="Q588" i="28" s="1"/>
  <c r="L588" i="28"/>
  <c r="K588" i="28"/>
  <c r="R588" i="28" s="1"/>
  <c r="O587" i="28"/>
  <c r="N587" i="28"/>
  <c r="Q587" i="28" s="1"/>
  <c r="L587" i="28"/>
  <c r="K587" i="28"/>
  <c r="R587" i="28" s="1"/>
  <c r="O586" i="28"/>
  <c r="N586" i="28"/>
  <c r="Q586" i="28" s="1"/>
  <c r="L586" i="28"/>
  <c r="K586" i="28"/>
  <c r="R586" i="28" s="1"/>
  <c r="O585" i="28"/>
  <c r="N585" i="28"/>
  <c r="Q585" i="28" s="1"/>
  <c r="L585" i="28"/>
  <c r="K585" i="28"/>
  <c r="R585" i="28" s="1"/>
  <c r="O584" i="28"/>
  <c r="N584" i="28"/>
  <c r="Q584" i="28" s="1"/>
  <c r="L584" i="28"/>
  <c r="K584" i="28"/>
  <c r="R584" i="28" s="1"/>
  <c r="O583" i="28"/>
  <c r="N583" i="28"/>
  <c r="Q583" i="28" s="1"/>
  <c r="L583" i="28"/>
  <c r="K583" i="28"/>
  <c r="R583" i="28" s="1"/>
  <c r="O582" i="28"/>
  <c r="N582" i="28"/>
  <c r="Q582" i="28" s="1"/>
  <c r="L582" i="28"/>
  <c r="K582" i="28"/>
  <c r="R582" i="28" s="1"/>
  <c r="O581" i="28"/>
  <c r="N581" i="28"/>
  <c r="Q581" i="28" s="1"/>
  <c r="L581" i="28"/>
  <c r="K581" i="28"/>
  <c r="R581" i="28" s="1"/>
  <c r="O580" i="28"/>
  <c r="N580" i="28"/>
  <c r="Q580" i="28" s="1"/>
  <c r="L580" i="28"/>
  <c r="K580" i="28"/>
  <c r="R580" i="28" s="1"/>
  <c r="O579" i="28"/>
  <c r="N579" i="28"/>
  <c r="Q579" i="28" s="1"/>
  <c r="L579" i="28"/>
  <c r="K579" i="28"/>
  <c r="R579" i="28" s="1"/>
  <c r="O578" i="28"/>
  <c r="N578" i="28"/>
  <c r="Q578" i="28" s="1"/>
  <c r="L578" i="28"/>
  <c r="K578" i="28"/>
  <c r="R578" i="28" s="1"/>
  <c r="O577" i="28"/>
  <c r="N577" i="28"/>
  <c r="Q577" i="28" s="1"/>
  <c r="L577" i="28"/>
  <c r="K577" i="28"/>
  <c r="R577" i="28" s="1"/>
  <c r="O576" i="28"/>
  <c r="N576" i="28"/>
  <c r="Q576" i="28" s="1"/>
  <c r="L576" i="28"/>
  <c r="K576" i="28"/>
  <c r="R576" i="28" s="1"/>
  <c r="O575" i="28"/>
  <c r="N575" i="28"/>
  <c r="Q575" i="28" s="1"/>
  <c r="L575" i="28"/>
  <c r="K575" i="28"/>
  <c r="R575" i="28" s="1"/>
  <c r="O574" i="28"/>
  <c r="N574" i="28"/>
  <c r="Q574" i="28" s="1"/>
  <c r="L574" i="28"/>
  <c r="K574" i="28"/>
  <c r="R574" i="28" s="1"/>
  <c r="O573" i="28"/>
  <c r="N573" i="28"/>
  <c r="Q573" i="28" s="1"/>
  <c r="L573" i="28"/>
  <c r="K573" i="28"/>
  <c r="R573" i="28" s="1"/>
  <c r="O572" i="28"/>
  <c r="N572" i="28"/>
  <c r="Q572" i="28" s="1"/>
  <c r="L572" i="28"/>
  <c r="K572" i="28"/>
  <c r="R572" i="28" s="1"/>
  <c r="O571" i="28"/>
  <c r="N571" i="28"/>
  <c r="Q571" i="28" s="1"/>
  <c r="L571" i="28"/>
  <c r="K571" i="28"/>
  <c r="R571" i="28" s="1"/>
  <c r="O570" i="28"/>
  <c r="N570" i="28"/>
  <c r="Q570" i="28" s="1"/>
  <c r="L570" i="28"/>
  <c r="K570" i="28"/>
  <c r="R570" i="28" s="1"/>
  <c r="O569" i="28"/>
  <c r="N569" i="28"/>
  <c r="Q569" i="28" s="1"/>
  <c r="L569" i="28"/>
  <c r="K569" i="28"/>
  <c r="R569" i="28" s="1"/>
  <c r="O568" i="28"/>
  <c r="N568" i="28"/>
  <c r="Q568" i="28" s="1"/>
  <c r="L568" i="28"/>
  <c r="K568" i="28"/>
  <c r="R568" i="28" s="1"/>
  <c r="O567" i="28"/>
  <c r="N567" i="28"/>
  <c r="Q567" i="28" s="1"/>
  <c r="L567" i="28"/>
  <c r="K567" i="28"/>
  <c r="R567" i="28" s="1"/>
  <c r="O566" i="28"/>
  <c r="N566" i="28"/>
  <c r="Q566" i="28" s="1"/>
  <c r="L566" i="28"/>
  <c r="K566" i="28"/>
  <c r="R566" i="28" s="1"/>
  <c r="O565" i="28"/>
  <c r="N565" i="28"/>
  <c r="Q565" i="28" s="1"/>
  <c r="L565" i="28"/>
  <c r="K565" i="28"/>
  <c r="R565" i="28" s="1"/>
  <c r="O564" i="28"/>
  <c r="N564" i="28"/>
  <c r="Q564" i="28" s="1"/>
  <c r="L564" i="28"/>
  <c r="K564" i="28"/>
  <c r="R564" i="28" s="1"/>
  <c r="O563" i="28"/>
  <c r="N563" i="28"/>
  <c r="Q563" i="28" s="1"/>
  <c r="L563" i="28"/>
  <c r="K563" i="28"/>
  <c r="R563" i="28" s="1"/>
  <c r="O562" i="28"/>
  <c r="N562" i="28"/>
  <c r="Q562" i="28" s="1"/>
  <c r="L562" i="28"/>
  <c r="K562" i="28"/>
  <c r="R562" i="28" s="1"/>
  <c r="O561" i="28"/>
  <c r="N561" i="28"/>
  <c r="Q561" i="28" s="1"/>
  <c r="L561" i="28"/>
  <c r="K561" i="28"/>
  <c r="R561" i="28" s="1"/>
  <c r="O560" i="28"/>
  <c r="N560" i="28"/>
  <c r="Q560" i="28" s="1"/>
  <c r="L560" i="28"/>
  <c r="K560" i="28"/>
  <c r="R560" i="28" s="1"/>
  <c r="O559" i="28"/>
  <c r="N559" i="28"/>
  <c r="Q559" i="28" s="1"/>
  <c r="L559" i="28"/>
  <c r="K559" i="28"/>
  <c r="R559" i="28" s="1"/>
  <c r="O558" i="28"/>
  <c r="N558" i="28"/>
  <c r="Q558" i="28" s="1"/>
  <c r="L558" i="28"/>
  <c r="K558" i="28"/>
  <c r="R558" i="28" s="1"/>
  <c r="O557" i="28"/>
  <c r="N557" i="28"/>
  <c r="Q557" i="28" s="1"/>
  <c r="L557" i="28"/>
  <c r="K557" i="28"/>
  <c r="R557" i="28" s="1"/>
  <c r="O556" i="28"/>
  <c r="N556" i="28"/>
  <c r="Q556" i="28" s="1"/>
  <c r="L556" i="28"/>
  <c r="K556" i="28" s="1"/>
  <c r="R556" i="28" s="1"/>
  <c r="O555" i="28"/>
  <c r="N555" i="28"/>
  <c r="Q555" i="28" s="1"/>
  <c r="L555" i="28"/>
  <c r="K555" i="28" s="1"/>
  <c r="R555" i="28" s="1"/>
  <c r="O554" i="28"/>
  <c r="N554" i="28"/>
  <c r="Q554" i="28" s="1"/>
  <c r="L554" i="28"/>
  <c r="K554" i="28"/>
  <c r="R554" i="28" s="1"/>
  <c r="O553" i="28"/>
  <c r="N553" i="28"/>
  <c r="Q553" i="28" s="1"/>
  <c r="L553" i="28"/>
  <c r="K553" i="28" s="1"/>
  <c r="R553" i="28" s="1"/>
  <c r="O552" i="28"/>
  <c r="N552" i="28"/>
  <c r="Q552" i="28" s="1"/>
  <c r="L552" i="28"/>
  <c r="K552" i="28" s="1"/>
  <c r="R552" i="28" s="1"/>
  <c r="O551" i="28"/>
  <c r="N551" i="28"/>
  <c r="Q551" i="28" s="1"/>
  <c r="L551" i="28"/>
  <c r="K551" i="28" s="1"/>
  <c r="R551" i="28" s="1"/>
  <c r="O550" i="28"/>
  <c r="N550" i="28"/>
  <c r="Q550" i="28" s="1"/>
  <c r="L550" i="28"/>
  <c r="K550" i="28" s="1"/>
  <c r="R550" i="28" s="1"/>
  <c r="O549" i="28"/>
  <c r="N549" i="28"/>
  <c r="Q549" i="28" s="1"/>
  <c r="L549" i="28"/>
  <c r="K549" i="28" s="1"/>
  <c r="R549" i="28" s="1"/>
  <c r="O548" i="28"/>
  <c r="N548" i="28"/>
  <c r="Q548" i="28" s="1"/>
  <c r="L548" i="28"/>
  <c r="K548" i="28" s="1"/>
  <c r="R548" i="28" s="1"/>
  <c r="O547" i="28"/>
  <c r="N547" i="28"/>
  <c r="Q547" i="28" s="1"/>
  <c r="L547" i="28"/>
  <c r="K547" i="28" s="1"/>
  <c r="R547" i="28" s="1"/>
  <c r="O546" i="28"/>
  <c r="N546" i="28"/>
  <c r="Q546" i="28" s="1"/>
  <c r="L546" i="28"/>
  <c r="K546" i="28" s="1"/>
  <c r="R546" i="28" s="1"/>
  <c r="R545" i="28"/>
  <c r="O545" i="28"/>
  <c r="N545" i="28"/>
  <c r="Q545" i="28" s="1"/>
  <c r="L545" i="28"/>
  <c r="O544" i="28"/>
  <c r="N544" i="28"/>
  <c r="Q544" i="28" s="1"/>
  <c r="L544" i="28"/>
  <c r="K544" i="28" s="1"/>
  <c r="R544" i="28" s="1"/>
  <c r="O543" i="28"/>
  <c r="N543" i="28"/>
  <c r="Q543" i="28" s="1"/>
  <c r="L543" i="28"/>
  <c r="K543" i="28" s="1"/>
  <c r="R543" i="28" s="1"/>
  <c r="O542" i="28"/>
  <c r="N542" i="28"/>
  <c r="Q542" i="28" s="1"/>
  <c r="L542" i="28"/>
  <c r="K542" i="28" s="1"/>
  <c r="R542" i="28" s="1"/>
  <c r="O541" i="28"/>
  <c r="N541" i="28"/>
  <c r="Q541" i="28" s="1"/>
  <c r="L541" i="28"/>
  <c r="K541" i="28"/>
  <c r="R541" i="28" s="1"/>
  <c r="O540" i="28"/>
  <c r="N540" i="28"/>
  <c r="Q540" i="28" s="1"/>
  <c r="L540" i="28"/>
  <c r="K540" i="28"/>
  <c r="R540" i="28" s="1"/>
  <c r="O539" i="28"/>
  <c r="N539" i="28"/>
  <c r="Q539" i="28" s="1"/>
  <c r="L539" i="28"/>
  <c r="K539" i="28"/>
  <c r="R539" i="28" s="1"/>
  <c r="O538" i="28"/>
  <c r="N538" i="28"/>
  <c r="Q538" i="28" s="1"/>
  <c r="L538" i="28"/>
  <c r="K538" i="28"/>
  <c r="R538" i="28" s="1"/>
  <c r="O537" i="28"/>
  <c r="N537" i="28"/>
  <c r="Q537" i="28" s="1"/>
  <c r="L537" i="28"/>
  <c r="K537" i="28"/>
  <c r="R537" i="28" s="1"/>
  <c r="O536" i="28"/>
  <c r="N536" i="28"/>
  <c r="Q536" i="28" s="1"/>
  <c r="L536" i="28"/>
  <c r="K536" i="28"/>
  <c r="R536" i="28" s="1"/>
  <c r="O535" i="28"/>
  <c r="N535" i="28"/>
  <c r="Q535" i="28" s="1"/>
  <c r="L535" i="28"/>
  <c r="K535" i="28"/>
  <c r="R535" i="28" s="1"/>
  <c r="O534" i="28"/>
  <c r="N534" i="28"/>
  <c r="Q534" i="28" s="1"/>
  <c r="L534" i="28"/>
  <c r="K534" i="28"/>
  <c r="R534" i="28" s="1"/>
  <c r="O533" i="28"/>
  <c r="N533" i="28"/>
  <c r="Q533" i="28" s="1"/>
  <c r="L533" i="28"/>
  <c r="K533" i="28"/>
  <c r="R533" i="28" s="1"/>
  <c r="O532" i="28"/>
  <c r="N532" i="28"/>
  <c r="Q532" i="28" s="1"/>
  <c r="L532" i="28"/>
  <c r="K532" i="28"/>
  <c r="R532" i="28" s="1"/>
  <c r="O531" i="28"/>
  <c r="N531" i="28"/>
  <c r="Q531" i="28" s="1"/>
  <c r="L531" i="28"/>
  <c r="K531" i="28"/>
  <c r="R531" i="28" s="1"/>
  <c r="O530" i="28"/>
  <c r="N530" i="28"/>
  <c r="Q530" i="28" s="1"/>
  <c r="L530" i="28"/>
  <c r="K530" i="28"/>
  <c r="R530" i="28" s="1"/>
  <c r="O529" i="28"/>
  <c r="N529" i="28"/>
  <c r="Q529" i="28" s="1"/>
  <c r="L529" i="28"/>
  <c r="K529" i="28" s="1"/>
  <c r="R529" i="28" s="1"/>
  <c r="O528" i="28"/>
  <c r="N528" i="28"/>
  <c r="Q528" i="28" s="1"/>
  <c r="L528" i="28"/>
  <c r="K528" i="28" s="1"/>
  <c r="R528" i="28" s="1"/>
  <c r="O527" i="28"/>
  <c r="N527" i="28"/>
  <c r="Q527" i="28" s="1"/>
  <c r="L527" i="28"/>
  <c r="K527" i="28"/>
  <c r="R527" i="28" s="1"/>
  <c r="O526" i="28"/>
  <c r="N526" i="28"/>
  <c r="Q526" i="28" s="1"/>
  <c r="L526" i="28"/>
  <c r="K526" i="28" s="1"/>
  <c r="R526" i="28" s="1"/>
  <c r="O525" i="28"/>
  <c r="N525" i="28"/>
  <c r="Q525" i="28" s="1"/>
  <c r="L525" i="28"/>
  <c r="K525" i="28" s="1"/>
  <c r="R525" i="28" s="1"/>
  <c r="O524" i="28"/>
  <c r="N524" i="28"/>
  <c r="Q524" i="28" s="1"/>
  <c r="L524" i="28"/>
  <c r="K524" i="28" s="1"/>
  <c r="R524" i="28" s="1"/>
  <c r="O523" i="28"/>
  <c r="N523" i="28"/>
  <c r="Q523" i="28" s="1"/>
  <c r="L523" i="28"/>
  <c r="K523" i="28" s="1"/>
  <c r="R523" i="28" s="1"/>
  <c r="O522" i="28"/>
  <c r="N522" i="28"/>
  <c r="Q522" i="28" s="1"/>
  <c r="L522" i="28"/>
  <c r="K522" i="28" s="1"/>
  <c r="R522" i="28" s="1"/>
  <c r="R521" i="28"/>
  <c r="O521" i="28"/>
  <c r="N521" i="28"/>
  <c r="Q521" i="28" s="1"/>
  <c r="L521" i="28"/>
  <c r="O520" i="28"/>
  <c r="N520" i="28"/>
  <c r="Q520" i="28" s="1"/>
  <c r="O519" i="28"/>
  <c r="N519" i="28"/>
  <c r="Q519" i="28" s="1"/>
  <c r="L519" i="28"/>
  <c r="K519" i="28"/>
  <c r="R519" i="28" s="1"/>
  <c r="O518" i="28"/>
  <c r="N518" i="28"/>
  <c r="Q518" i="28" s="1"/>
  <c r="L518" i="28"/>
  <c r="K518" i="28"/>
  <c r="R518" i="28" s="1"/>
  <c r="O517" i="28"/>
  <c r="N517" i="28"/>
  <c r="Q517" i="28" s="1"/>
  <c r="L517" i="28"/>
  <c r="K517" i="28"/>
  <c r="R517" i="28" s="1"/>
  <c r="O516" i="28"/>
  <c r="N516" i="28"/>
  <c r="Q516" i="28" s="1"/>
  <c r="O515" i="28"/>
  <c r="N515" i="28"/>
  <c r="Q515" i="28" s="1"/>
  <c r="L515" i="28"/>
  <c r="K515" i="28"/>
  <c r="R515" i="28" s="1"/>
  <c r="O514" i="28"/>
  <c r="N514" i="28"/>
  <c r="Q514" i="28" s="1"/>
  <c r="L514" i="28"/>
  <c r="K514" i="28"/>
  <c r="R514" i="28" s="1"/>
  <c r="O513" i="28"/>
  <c r="N513" i="28"/>
  <c r="Q513" i="28" s="1"/>
  <c r="L513" i="28"/>
  <c r="K513" i="28"/>
  <c r="R513" i="28" s="1"/>
  <c r="O512" i="28"/>
  <c r="N512" i="28"/>
  <c r="Q512" i="28" s="1"/>
  <c r="L512" i="28"/>
  <c r="K512" i="28"/>
  <c r="R512" i="28" s="1"/>
  <c r="O511" i="28"/>
  <c r="N511" i="28"/>
  <c r="Q511" i="28" s="1"/>
  <c r="L511" i="28"/>
  <c r="K511" i="28"/>
  <c r="R511" i="28" s="1"/>
  <c r="O510" i="28"/>
  <c r="N510" i="28"/>
  <c r="Q510" i="28" s="1"/>
  <c r="L510" i="28"/>
  <c r="K510" i="28"/>
  <c r="R510" i="28" s="1"/>
  <c r="O509" i="28"/>
  <c r="N509" i="28"/>
  <c r="Q509" i="28" s="1"/>
  <c r="L509" i="28"/>
  <c r="K509" i="28"/>
  <c r="R509" i="28" s="1"/>
  <c r="O508" i="28"/>
  <c r="N508" i="28"/>
  <c r="Q508" i="28" s="1"/>
  <c r="L508" i="28"/>
  <c r="K508" i="28"/>
  <c r="R508" i="28" s="1"/>
  <c r="O507" i="28"/>
  <c r="N507" i="28"/>
  <c r="Q507" i="28" s="1"/>
  <c r="L507" i="28"/>
  <c r="K507" i="28"/>
  <c r="R507" i="28" s="1"/>
  <c r="O506" i="28"/>
  <c r="N506" i="28"/>
  <c r="Q506" i="28" s="1"/>
  <c r="L506" i="28"/>
  <c r="K506" i="28"/>
  <c r="R506" i="28" s="1"/>
  <c r="O505" i="28"/>
  <c r="N505" i="28"/>
  <c r="Q505" i="28" s="1"/>
  <c r="L505" i="28"/>
  <c r="K505" i="28"/>
  <c r="R505" i="28" s="1"/>
  <c r="O504" i="28"/>
  <c r="N504" i="28"/>
  <c r="Q504" i="28" s="1"/>
  <c r="L504" i="28"/>
  <c r="K504" i="28"/>
  <c r="R504" i="28" s="1"/>
  <c r="O503" i="28"/>
  <c r="N503" i="28"/>
  <c r="Q503" i="28" s="1"/>
  <c r="L503" i="28"/>
  <c r="K503" i="28"/>
  <c r="R503" i="28" s="1"/>
  <c r="O502" i="28"/>
  <c r="N502" i="28"/>
  <c r="Q502" i="28" s="1"/>
  <c r="L502" i="28"/>
  <c r="K502" i="28"/>
  <c r="R502" i="28" s="1"/>
  <c r="O501" i="28"/>
  <c r="N501" i="28"/>
  <c r="Q501" i="28" s="1"/>
  <c r="L501" i="28"/>
  <c r="K501" i="28"/>
  <c r="R501" i="28" s="1"/>
  <c r="O500" i="28"/>
  <c r="N500" i="28"/>
  <c r="Q500" i="28" s="1"/>
  <c r="L500" i="28"/>
  <c r="K500" i="28"/>
  <c r="R500" i="28" s="1"/>
  <c r="O499" i="28"/>
  <c r="N499" i="28"/>
  <c r="Q499" i="28" s="1"/>
  <c r="L499" i="28"/>
  <c r="K499" i="28"/>
  <c r="R499" i="28" s="1"/>
  <c r="O498" i="28"/>
  <c r="N498" i="28"/>
  <c r="Q498" i="28" s="1"/>
  <c r="L498" i="28"/>
  <c r="K498" i="28"/>
  <c r="R498" i="28" s="1"/>
  <c r="O497" i="28"/>
  <c r="N497" i="28"/>
  <c r="Q497" i="28" s="1"/>
  <c r="L497" i="28"/>
  <c r="K497" i="28"/>
  <c r="R497" i="28" s="1"/>
  <c r="O496" i="28"/>
  <c r="N496" i="28"/>
  <c r="Q496" i="28" s="1"/>
  <c r="L496" i="28"/>
  <c r="K496" i="28"/>
  <c r="R496" i="28" s="1"/>
  <c r="O495" i="28"/>
  <c r="N495" i="28"/>
  <c r="Q495" i="28" s="1"/>
  <c r="L495" i="28"/>
  <c r="K495" i="28"/>
  <c r="R495" i="28" s="1"/>
  <c r="O494" i="28"/>
  <c r="N494" i="28"/>
  <c r="Q494" i="28" s="1"/>
  <c r="L494" i="28"/>
  <c r="K494" i="28"/>
  <c r="R494" i="28" s="1"/>
  <c r="O493" i="28"/>
  <c r="N493" i="28"/>
  <c r="Q493" i="28" s="1"/>
  <c r="L493" i="28"/>
  <c r="K493" i="28"/>
  <c r="R493" i="28" s="1"/>
  <c r="O492" i="28"/>
  <c r="N492" i="28"/>
  <c r="Q492" i="28" s="1"/>
  <c r="L492" i="28"/>
  <c r="K492" i="28"/>
  <c r="R492" i="28" s="1"/>
  <c r="O491" i="28"/>
  <c r="N491" i="28"/>
  <c r="Q491" i="28" s="1"/>
  <c r="L491" i="28"/>
  <c r="K491" i="28"/>
  <c r="R491" i="28" s="1"/>
  <c r="O490" i="28"/>
  <c r="N490" i="28"/>
  <c r="Q490" i="28" s="1"/>
  <c r="L490" i="28"/>
  <c r="K490" i="28"/>
  <c r="R490" i="28" s="1"/>
  <c r="O489" i="28"/>
  <c r="N489" i="28"/>
  <c r="Q489" i="28" s="1"/>
  <c r="L489" i="28"/>
  <c r="K489" i="28"/>
  <c r="R489" i="28" s="1"/>
  <c r="O488" i="28"/>
  <c r="N488" i="28"/>
  <c r="Q488" i="28" s="1"/>
  <c r="L488" i="28"/>
  <c r="K488" i="28"/>
  <c r="R488" i="28" s="1"/>
  <c r="O487" i="28"/>
  <c r="N487" i="28"/>
  <c r="Q487" i="28" s="1"/>
  <c r="L487" i="28"/>
  <c r="K487" i="28"/>
  <c r="R487" i="28" s="1"/>
  <c r="O486" i="28"/>
  <c r="N486" i="28"/>
  <c r="Q486" i="28" s="1"/>
  <c r="L486" i="28"/>
  <c r="K486" i="28"/>
  <c r="R486" i="28" s="1"/>
  <c r="O485" i="28"/>
  <c r="N485" i="28"/>
  <c r="Q485" i="28" s="1"/>
  <c r="L485" i="28"/>
  <c r="K485" i="28"/>
  <c r="R485" i="28" s="1"/>
  <c r="O484" i="28"/>
  <c r="N484" i="28"/>
  <c r="Q484" i="28" s="1"/>
  <c r="L484" i="28"/>
  <c r="K484" i="28"/>
  <c r="R484" i="28" s="1"/>
  <c r="O483" i="28"/>
  <c r="N483" i="28"/>
  <c r="Q483" i="28" s="1"/>
  <c r="L483" i="28"/>
  <c r="K483" i="28"/>
  <c r="R483" i="28" s="1"/>
  <c r="O482" i="28"/>
  <c r="N482" i="28"/>
  <c r="Q482" i="28" s="1"/>
  <c r="L482" i="28"/>
  <c r="K482" i="28"/>
  <c r="R482" i="28" s="1"/>
  <c r="O481" i="28"/>
  <c r="N481" i="28"/>
  <c r="Q481" i="28" s="1"/>
  <c r="L481" i="28"/>
  <c r="K481" i="28"/>
  <c r="R481" i="28" s="1"/>
  <c r="O480" i="28"/>
  <c r="N480" i="28"/>
  <c r="Q480" i="28" s="1"/>
  <c r="L480" i="28"/>
  <c r="K480" i="28"/>
  <c r="R480" i="28" s="1"/>
  <c r="O479" i="28"/>
  <c r="N479" i="28"/>
  <c r="Q479" i="28" s="1"/>
  <c r="L479" i="28"/>
  <c r="K479" i="28"/>
  <c r="R479" i="28" s="1"/>
  <c r="O478" i="28"/>
  <c r="N478" i="28"/>
  <c r="Q478" i="28" s="1"/>
  <c r="L478" i="28"/>
  <c r="K478" i="28"/>
  <c r="R478" i="28" s="1"/>
  <c r="O477" i="28"/>
  <c r="N477" i="28"/>
  <c r="Q477" i="28" s="1"/>
  <c r="L477" i="28"/>
  <c r="O476" i="28"/>
  <c r="N476" i="28"/>
  <c r="Q476" i="28" s="1"/>
  <c r="L476" i="28"/>
  <c r="K476" i="28"/>
  <c r="R476" i="28" s="1"/>
  <c r="R475" i="28"/>
  <c r="O475" i="28"/>
  <c r="N475" i="28"/>
  <c r="Q475" i="28" s="1"/>
  <c r="L475" i="28"/>
  <c r="R474" i="28"/>
  <c r="O474" i="28"/>
  <c r="N474" i="28"/>
  <c r="Q474" i="28" s="1"/>
  <c r="L474" i="28"/>
  <c r="O473" i="28"/>
  <c r="N473" i="28"/>
  <c r="Q473" i="28" s="1"/>
  <c r="K473" i="28"/>
  <c r="R473" i="28" s="1"/>
  <c r="O472" i="28"/>
  <c r="N472" i="28"/>
  <c r="Q472" i="28" s="1"/>
  <c r="K472" i="28"/>
  <c r="R472" i="28" s="1"/>
  <c r="O471" i="28"/>
  <c r="N471" i="28"/>
  <c r="Q471" i="28" s="1"/>
  <c r="K471" i="28"/>
  <c r="R471" i="28" s="1"/>
  <c r="O470" i="28"/>
  <c r="N470" i="28"/>
  <c r="Q470" i="28" s="1"/>
  <c r="K470" i="28"/>
  <c r="R470" i="28" s="1"/>
  <c r="O469" i="28"/>
  <c r="N469" i="28"/>
  <c r="Q469" i="28" s="1"/>
  <c r="K469" i="28"/>
  <c r="R469" i="28" s="1"/>
  <c r="O468" i="28"/>
  <c r="N468" i="28"/>
  <c r="Q468" i="28" s="1"/>
  <c r="K468" i="28"/>
  <c r="R468" i="28" s="1"/>
  <c r="O467" i="28"/>
  <c r="N467" i="28"/>
  <c r="Q467" i="28" s="1"/>
  <c r="K467" i="28"/>
  <c r="R467" i="28" s="1"/>
  <c r="O466" i="28"/>
  <c r="N466" i="28"/>
  <c r="Q466" i="28" s="1"/>
  <c r="K466" i="28"/>
  <c r="R466" i="28" s="1"/>
  <c r="O465" i="28"/>
  <c r="N465" i="28"/>
  <c r="Q465" i="28" s="1"/>
  <c r="K465" i="28"/>
  <c r="R465" i="28" s="1"/>
  <c r="O464" i="28"/>
  <c r="N464" i="28"/>
  <c r="Q464" i="28" s="1"/>
  <c r="K464" i="28"/>
  <c r="R464" i="28" s="1"/>
  <c r="O463" i="28"/>
  <c r="N463" i="28"/>
  <c r="Q463" i="28" s="1"/>
  <c r="L463" i="28"/>
  <c r="K463" i="28"/>
  <c r="R463" i="28" s="1"/>
  <c r="O462" i="28"/>
  <c r="N462" i="28"/>
  <c r="Q462" i="28" s="1"/>
  <c r="L462" i="28"/>
  <c r="K462" i="28"/>
  <c r="R462" i="28" s="1"/>
  <c r="O461" i="28"/>
  <c r="N461" i="28"/>
  <c r="Q461" i="28" s="1"/>
  <c r="L461" i="28"/>
  <c r="K461" i="28"/>
  <c r="R461" i="28" s="1"/>
  <c r="O460" i="28"/>
  <c r="N460" i="28"/>
  <c r="Q460" i="28" s="1"/>
  <c r="L460" i="28"/>
  <c r="K460" i="28"/>
  <c r="R460" i="28" s="1"/>
  <c r="O459" i="28"/>
  <c r="N459" i="28"/>
  <c r="Q459" i="28" s="1"/>
  <c r="L459" i="28"/>
  <c r="K459" i="28"/>
  <c r="R459" i="28" s="1"/>
  <c r="O458" i="28"/>
  <c r="N458" i="28"/>
  <c r="Q458" i="28" s="1"/>
  <c r="L458" i="28"/>
  <c r="K458" i="28"/>
  <c r="R458" i="28" s="1"/>
  <c r="O457" i="28"/>
  <c r="N457" i="28"/>
  <c r="Q457" i="28" s="1"/>
  <c r="L457" i="28"/>
  <c r="K457" i="28"/>
  <c r="R457" i="28" s="1"/>
  <c r="O456" i="28"/>
  <c r="N456" i="28"/>
  <c r="Q456" i="28" s="1"/>
  <c r="L456" i="28"/>
  <c r="K456" i="28"/>
  <c r="R456" i="28" s="1"/>
  <c r="O455" i="28"/>
  <c r="N455" i="28"/>
  <c r="Q455" i="28" s="1"/>
  <c r="L455" i="28"/>
  <c r="K455" i="28"/>
  <c r="R455" i="28" s="1"/>
  <c r="O454" i="28"/>
  <c r="N454" i="28"/>
  <c r="Q454" i="28" s="1"/>
  <c r="L454" i="28"/>
  <c r="K454" i="28"/>
  <c r="R454" i="28" s="1"/>
  <c r="O453" i="28"/>
  <c r="N453" i="28"/>
  <c r="Q453" i="28" s="1"/>
  <c r="L453" i="28"/>
  <c r="K453" i="28"/>
  <c r="R453" i="28" s="1"/>
  <c r="O452" i="28"/>
  <c r="N452" i="28"/>
  <c r="Q452" i="28" s="1"/>
  <c r="L452" i="28"/>
  <c r="K452" i="28"/>
  <c r="R452" i="28" s="1"/>
  <c r="O451" i="28"/>
  <c r="N451" i="28"/>
  <c r="Q451" i="28" s="1"/>
  <c r="L451" i="28"/>
  <c r="K451" i="28"/>
  <c r="R451" i="28" s="1"/>
  <c r="O450" i="28"/>
  <c r="N450" i="28"/>
  <c r="Q450" i="28" s="1"/>
  <c r="L450" i="28"/>
  <c r="K450" i="28"/>
  <c r="R450" i="28" s="1"/>
  <c r="O449" i="28"/>
  <c r="N449" i="28"/>
  <c r="Q449" i="28" s="1"/>
  <c r="L449" i="28"/>
  <c r="K449" i="28"/>
  <c r="R449" i="28" s="1"/>
  <c r="O448" i="28"/>
  <c r="N448" i="28"/>
  <c r="Q448" i="28" s="1"/>
  <c r="L448" i="28"/>
  <c r="K448" i="28"/>
  <c r="R448" i="28" s="1"/>
  <c r="O447" i="28"/>
  <c r="N447" i="28"/>
  <c r="Q447" i="28" s="1"/>
  <c r="L447" i="28"/>
  <c r="K447" i="28"/>
  <c r="R447" i="28" s="1"/>
  <c r="O446" i="28"/>
  <c r="N446" i="28"/>
  <c r="Q446" i="28" s="1"/>
  <c r="L446" i="28"/>
  <c r="K446" i="28"/>
  <c r="R446" i="28" s="1"/>
  <c r="O445" i="28"/>
  <c r="N445" i="28"/>
  <c r="Q445" i="28" s="1"/>
  <c r="L445" i="28"/>
  <c r="K445" i="28"/>
  <c r="R445" i="28" s="1"/>
  <c r="O444" i="28"/>
  <c r="N444" i="28"/>
  <c r="Q444" i="28" s="1"/>
  <c r="L444" i="28"/>
  <c r="K444" i="28"/>
  <c r="R444" i="28" s="1"/>
  <c r="O443" i="28"/>
  <c r="N443" i="28"/>
  <c r="Q443" i="28" s="1"/>
  <c r="L443" i="28"/>
  <c r="K443" i="28"/>
  <c r="R443" i="28" s="1"/>
  <c r="O442" i="28"/>
  <c r="N442" i="28"/>
  <c r="Q442" i="28" s="1"/>
  <c r="L442" i="28"/>
  <c r="K442" i="28"/>
  <c r="R442" i="28" s="1"/>
  <c r="O441" i="28"/>
  <c r="N441" i="28"/>
  <c r="Q441" i="28" s="1"/>
  <c r="L441" i="28"/>
  <c r="K441" i="28"/>
  <c r="R441" i="28" s="1"/>
  <c r="O440" i="28"/>
  <c r="N440" i="28"/>
  <c r="Q440" i="28" s="1"/>
  <c r="L440" i="28"/>
  <c r="K440" i="28"/>
  <c r="R440" i="28" s="1"/>
  <c r="O439" i="28"/>
  <c r="N439" i="28"/>
  <c r="Q439" i="28" s="1"/>
  <c r="L439" i="28"/>
  <c r="K439" i="28"/>
  <c r="R439" i="28" s="1"/>
  <c r="O438" i="28"/>
  <c r="N438" i="28"/>
  <c r="Q438" i="28" s="1"/>
  <c r="L438" i="28"/>
  <c r="K438" i="28"/>
  <c r="R438" i="28" s="1"/>
  <c r="O437" i="28"/>
  <c r="N437" i="28"/>
  <c r="Q437" i="28" s="1"/>
  <c r="L437" i="28"/>
  <c r="K437" i="28"/>
  <c r="R437" i="28" s="1"/>
  <c r="O436" i="28"/>
  <c r="N436" i="28"/>
  <c r="Q436" i="28" s="1"/>
  <c r="L436" i="28"/>
  <c r="K436" i="28"/>
  <c r="R436" i="28" s="1"/>
  <c r="O435" i="28"/>
  <c r="N435" i="28"/>
  <c r="Q435" i="28" s="1"/>
  <c r="L435" i="28"/>
  <c r="K435" i="28"/>
  <c r="R435" i="28" s="1"/>
  <c r="O434" i="28"/>
  <c r="N434" i="28"/>
  <c r="Q434" i="28" s="1"/>
  <c r="L434" i="28"/>
  <c r="K434" i="28"/>
  <c r="R434" i="28" s="1"/>
  <c r="O433" i="28"/>
  <c r="N433" i="28"/>
  <c r="Q433" i="28" s="1"/>
  <c r="L433" i="28"/>
  <c r="K433" i="28"/>
  <c r="R433" i="28" s="1"/>
  <c r="O432" i="28"/>
  <c r="N432" i="28"/>
  <c r="Q432" i="28" s="1"/>
  <c r="L432" i="28"/>
  <c r="K432" i="28"/>
  <c r="R432" i="28" s="1"/>
  <c r="O431" i="28"/>
  <c r="N431" i="28"/>
  <c r="Q431" i="28" s="1"/>
  <c r="L431" i="28"/>
  <c r="K431" i="28"/>
  <c r="R431" i="28" s="1"/>
  <c r="O430" i="28"/>
  <c r="N430" i="28"/>
  <c r="Q430" i="28" s="1"/>
  <c r="L430" i="28"/>
  <c r="K430" i="28"/>
  <c r="R430" i="28" s="1"/>
  <c r="O429" i="28"/>
  <c r="N429" i="28"/>
  <c r="Q429" i="28" s="1"/>
  <c r="L429" i="28"/>
  <c r="K429" i="28"/>
  <c r="R429" i="28" s="1"/>
  <c r="O428" i="28"/>
  <c r="N428" i="28"/>
  <c r="Q428" i="28" s="1"/>
  <c r="L428" i="28"/>
  <c r="K428" i="28"/>
  <c r="R428" i="28" s="1"/>
  <c r="O427" i="28"/>
  <c r="N427" i="28"/>
  <c r="Q427" i="28" s="1"/>
  <c r="L427" i="28"/>
  <c r="K427" i="28"/>
  <c r="R427" i="28" s="1"/>
  <c r="O426" i="28"/>
  <c r="N426" i="28"/>
  <c r="Q426" i="28" s="1"/>
  <c r="L426" i="28"/>
  <c r="K426" i="28"/>
  <c r="R426" i="28" s="1"/>
  <c r="O425" i="28"/>
  <c r="N425" i="28"/>
  <c r="Q425" i="28" s="1"/>
  <c r="L425" i="28"/>
  <c r="K425" i="28"/>
  <c r="R425" i="28" s="1"/>
  <c r="O424" i="28"/>
  <c r="N424" i="28"/>
  <c r="Q424" i="28" s="1"/>
  <c r="L424" i="28"/>
  <c r="K424" i="28"/>
  <c r="R424" i="28" s="1"/>
  <c r="O423" i="28"/>
  <c r="N423" i="28"/>
  <c r="Q423" i="28" s="1"/>
  <c r="L423" i="28"/>
  <c r="K423" i="28"/>
  <c r="R423" i="28" s="1"/>
  <c r="O422" i="28"/>
  <c r="N422" i="28"/>
  <c r="Q422" i="28" s="1"/>
  <c r="L422" i="28"/>
  <c r="O421" i="28"/>
  <c r="N421" i="28"/>
  <c r="Q421" i="28" s="1"/>
  <c r="L421" i="28"/>
  <c r="O420" i="28"/>
  <c r="N420" i="28"/>
  <c r="Q420" i="28" s="1"/>
  <c r="L420" i="28"/>
  <c r="O419" i="28"/>
  <c r="N419" i="28"/>
  <c r="Q419" i="28" s="1"/>
  <c r="L419" i="28"/>
  <c r="O418" i="28"/>
  <c r="N418" i="28"/>
  <c r="Q418" i="28" s="1"/>
  <c r="L418" i="28"/>
  <c r="O417" i="28"/>
  <c r="N417" i="28"/>
  <c r="Q417" i="28" s="1"/>
  <c r="L417" i="28"/>
  <c r="O416" i="28"/>
  <c r="N416" i="28"/>
  <c r="Q416" i="28" s="1"/>
  <c r="L416" i="28"/>
  <c r="O415" i="28"/>
  <c r="N415" i="28"/>
  <c r="Q415" i="28" s="1"/>
  <c r="L415" i="28"/>
  <c r="K415" i="28"/>
  <c r="R415" i="28" s="1"/>
  <c r="O414" i="28"/>
  <c r="N414" i="28"/>
  <c r="Q414" i="28" s="1"/>
  <c r="L414" i="28"/>
  <c r="K414" i="28" s="1"/>
  <c r="R414" i="28" s="1"/>
  <c r="O413" i="28"/>
  <c r="N413" i="28"/>
  <c r="Q413" i="28" s="1"/>
  <c r="L413" i="28"/>
  <c r="K413" i="28" s="1"/>
  <c r="R413" i="28" s="1"/>
  <c r="O412" i="28"/>
  <c r="N412" i="28"/>
  <c r="Q412" i="28" s="1"/>
  <c r="L412" i="28"/>
  <c r="K412" i="28" s="1"/>
  <c r="R412" i="28" s="1"/>
  <c r="O411" i="28"/>
  <c r="N411" i="28"/>
  <c r="Q411" i="28" s="1"/>
  <c r="L411" i="28"/>
  <c r="K411" i="28" s="1"/>
  <c r="R411" i="28" s="1"/>
  <c r="O410" i="28"/>
  <c r="N410" i="28"/>
  <c r="Q410" i="28" s="1"/>
  <c r="L410" i="28"/>
  <c r="K410" i="28" s="1"/>
  <c r="R410" i="28" s="1"/>
  <c r="O409" i="28"/>
  <c r="N409" i="28"/>
  <c r="Q409" i="28" s="1"/>
  <c r="L409" i="28"/>
  <c r="K409" i="28" s="1"/>
  <c r="R409" i="28" s="1"/>
  <c r="O408" i="28"/>
  <c r="N408" i="28"/>
  <c r="Q408" i="28" s="1"/>
  <c r="L408" i="28"/>
  <c r="K408" i="28" s="1"/>
  <c r="R408" i="28" s="1"/>
  <c r="O407" i="28"/>
  <c r="N407" i="28"/>
  <c r="Q407" i="28" s="1"/>
  <c r="L407" i="28"/>
  <c r="K407" i="28" s="1"/>
  <c r="R407" i="28" s="1"/>
  <c r="O406" i="28"/>
  <c r="N406" i="28"/>
  <c r="Q406" i="28" s="1"/>
  <c r="L406" i="28"/>
  <c r="K406" i="28" s="1"/>
  <c r="R406" i="28" s="1"/>
  <c r="O405" i="28"/>
  <c r="N405" i="28"/>
  <c r="Q405" i="28" s="1"/>
  <c r="L405" i="28"/>
  <c r="K405" i="28" s="1"/>
  <c r="R405" i="28" s="1"/>
  <c r="O404" i="28"/>
  <c r="N404" i="28"/>
  <c r="Q404" i="28" s="1"/>
  <c r="L404" i="28"/>
  <c r="K404" i="28" s="1"/>
  <c r="R404" i="28" s="1"/>
  <c r="O403" i="28"/>
  <c r="N403" i="28"/>
  <c r="Q403" i="28" s="1"/>
  <c r="L403" i="28"/>
  <c r="K403" i="28"/>
  <c r="R403" i="28" s="1"/>
  <c r="O402" i="28"/>
  <c r="N402" i="28"/>
  <c r="Q402" i="28" s="1"/>
  <c r="L402" i="28"/>
  <c r="K402" i="28" s="1"/>
  <c r="R402" i="28" s="1"/>
  <c r="O401" i="28"/>
  <c r="N401" i="28"/>
  <c r="Q401" i="28" s="1"/>
  <c r="L401" i="28"/>
  <c r="K401" i="28" s="1"/>
  <c r="R401" i="28" s="1"/>
  <c r="O400" i="28"/>
  <c r="N400" i="28"/>
  <c r="Q400" i="28" s="1"/>
  <c r="L400" i="28"/>
  <c r="K400" i="28" s="1"/>
  <c r="R400" i="28" s="1"/>
  <c r="O399" i="28"/>
  <c r="N399" i="28"/>
  <c r="Q399" i="28" s="1"/>
  <c r="L399" i="28"/>
  <c r="K399" i="28" s="1"/>
  <c r="R399" i="28" s="1"/>
  <c r="O398" i="28"/>
  <c r="N398" i="28"/>
  <c r="Q398" i="28" s="1"/>
  <c r="L398" i="28"/>
  <c r="K398" i="28"/>
  <c r="R398" i="28" s="1"/>
  <c r="O397" i="28"/>
  <c r="N397" i="28"/>
  <c r="Q397" i="28" s="1"/>
  <c r="L397" i="28"/>
  <c r="K397" i="28" s="1"/>
  <c r="R397" i="28" s="1"/>
  <c r="O396" i="28"/>
  <c r="N396" i="28"/>
  <c r="Q396" i="28" s="1"/>
  <c r="L396" i="28"/>
  <c r="K396" i="28" s="1"/>
  <c r="R396" i="28" s="1"/>
  <c r="O395" i="28"/>
  <c r="N395" i="28"/>
  <c r="Q395" i="28" s="1"/>
  <c r="L395" i="28"/>
  <c r="K395" i="28" s="1"/>
  <c r="R395" i="28" s="1"/>
  <c r="O394" i="28"/>
  <c r="N394" i="28"/>
  <c r="Q394" i="28" s="1"/>
  <c r="L394" i="28"/>
  <c r="K394" i="28" s="1"/>
  <c r="R394" i="28" s="1"/>
  <c r="O393" i="28"/>
  <c r="N393" i="28"/>
  <c r="Q393" i="28" s="1"/>
  <c r="L393" i="28"/>
  <c r="K393" i="28" s="1"/>
  <c r="R393" i="28" s="1"/>
  <c r="O392" i="28"/>
  <c r="N392" i="28"/>
  <c r="Q392" i="28" s="1"/>
  <c r="L392" i="28"/>
  <c r="K392" i="28" s="1"/>
  <c r="R392" i="28" s="1"/>
  <c r="O391" i="28"/>
  <c r="N391" i="28"/>
  <c r="Q391" i="28" s="1"/>
  <c r="L391" i="28"/>
  <c r="K391" i="28" s="1"/>
  <c r="R391" i="28" s="1"/>
  <c r="O390" i="28"/>
  <c r="N390" i="28"/>
  <c r="Q390" i="28" s="1"/>
  <c r="L390" i="28"/>
  <c r="K390" i="28" s="1"/>
  <c r="R390" i="28" s="1"/>
  <c r="O389" i="28"/>
  <c r="N389" i="28"/>
  <c r="Q389" i="28" s="1"/>
  <c r="L389" i="28"/>
  <c r="K389" i="28"/>
  <c r="R389" i="28" s="1"/>
  <c r="O388" i="28"/>
  <c r="N388" i="28"/>
  <c r="Q388" i="28" s="1"/>
  <c r="L388" i="28"/>
  <c r="K388" i="28" s="1"/>
  <c r="R388" i="28" s="1"/>
  <c r="O387" i="28"/>
  <c r="N387" i="28"/>
  <c r="Q387" i="28" s="1"/>
  <c r="L387" i="28"/>
  <c r="K387" i="28"/>
  <c r="R387" i="28" s="1"/>
  <c r="O386" i="28"/>
  <c r="N386" i="28"/>
  <c r="Q386" i="28" s="1"/>
  <c r="L386" i="28"/>
  <c r="K386" i="28"/>
  <c r="R386" i="28" s="1"/>
  <c r="O385" i="28"/>
  <c r="N385" i="28"/>
  <c r="Q385" i="28" s="1"/>
  <c r="L385" i="28"/>
  <c r="K385" i="28"/>
  <c r="R385" i="28" s="1"/>
  <c r="O384" i="28"/>
  <c r="N384" i="28"/>
  <c r="Q384" i="28" s="1"/>
  <c r="L384" i="28"/>
  <c r="K384" i="28"/>
  <c r="R384" i="28" s="1"/>
  <c r="O383" i="28"/>
  <c r="N383" i="28"/>
  <c r="Q383" i="28" s="1"/>
  <c r="L383" i="28"/>
  <c r="K383" i="28"/>
  <c r="R383" i="28" s="1"/>
  <c r="O382" i="28"/>
  <c r="N382" i="28"/>
  <c r="Q382" i="28" s="1"/>
  <c r="L382" i="28"/>
  <c r="K382" i="28"/>
  <c r="R382" i="28" s="1"/>
  <c r="O381" i="28"/>
  <c r="N381" i="28"/>
  <c r="Q381" i="28" s="1"/>
  <c r="L381" i="28"/>
  <c r="K381" i="28"/>
  <c r="R381" i="28" s="1"/>
  <c r="O380" i="28"/>
  <c r="N380" i="28"/>
  <c r="Q380" i="28" s="1"/>
  <c r="L380" i="28"/>
  <c r="K380" i="28"/>
  <c r="R380" i="28" s="1"/>
  <c r="O379" i="28"/>
  <c r="N379" i="28"/>
  <c r="Q379" i="28" s="1"/>
  <c r="L379" i="28"/>
  <c r="K379" i="28" s="1"/>
  <c r="R379" i="28" s="1"/>
  <c r="O378" i="28"/>
  <c r="N378" i="28"/>
  <c r="Q378" i="28" s="1"/>
  <c r="L378" i="28"/>
  <c r="K378" i="28" s="1"/>
  <c r="R378" i="28" s="1"/>
  <c r="O377" i="28"/>
  <c r="N377" i="28"/>
  <c r="Q377" i="28" s="1"/>
  <c r="L377" i="28"/>
  <c r="K377" i="28" s="1"/>
  <c r="R377" i="28" s="1"/>
  <c r="O376" i="28"/>
  <c r="N376" i="28"/>
  <c r="Q376" i="28" s="1"/>
  <c r="L376" i="28"/>
  <c r="K376" i="28" s="1"/>
  <c r="R376" i="28" s="1"/>
  <c r="O375" i="28"/>
  <c r="N375" i="28"/>
  <c r="Q375" i="28" s="1"/>
  <c r="L375" i="28"/>
  <c r="K375" i="28" s="1"/>
  <c r="R375" i="28" s="1"/>
  <c r="O374" i="28"/>
  <c r="N374" i="28"/>
  <c r="Q374" i="28" s="1"/>
  <c r="L374" i="28"/>
  <c r="K374" i="28" s="1"/>
  <c r="R374" i="28" s="1"/>
  <c r="O373" i="28"/>
  <c r="N373" i="28"/>
  <c r="Q373" i="28" s="1"/>
  <c r="L373" i="28"/>
  <c r="K373" i="28"/>
  <c r="R373" i="28" s="1"/>
  <c r="O372" i="28"/>
  <c r="N372" i="28"/>
  <c r="Q372" i="28" s="1"/>
  <c r="L372" i="28"/>
  <c r="K372" i="28"/>
  <c r="R372" i="28" s="1"/>
  <c r="O371" i="28"/>
  <c r="N371" i="28"/>
  <c r="Q371" i="28" s="1"/>
  <c r="L371" i="28"/>
  <c r="K371" i="28"/>
  <c r="R371" i="28" s="1"/>
  <c r="O370" i="28"/>
  <c r="N370" i="28"/>
  <c r="Q370" i="28" s="1"/>
  <c r="L370" i="28"/>
  <c r="K370" i="28"/>
  <c r="R370" i="28" s="1"/>
  <c r="O369" i="28"/>
  <c r="N369" i="28"/>
  <c r="Q369" i="28" s="1"/>
  <c r="L369" i="28"/>
  <c r="K369" i="28"/>
  <c r="R369" i="28" s="1"/>
  <c r="O368" i="28"/>
  <c r="N368" i="28"/>
  <c r="Q368" i="28" s="1"/>
  <c r="L368" i="28"/>
  <c r="K368" i="28"/>
  <c r="R368" i="28" s="1"/>
  <c r="O367" i="28"/>
  <c r="N367" i="28"/>
  <c r="Q367" i="28" s="1"/>
  <c r="L367" i="28"/>
  <c r="K367" i="28"/>
  <c r="R367" i="28" s="1"/>
  <c r="O366" i="28"/>
  <c r="N366" i="28"/>
  <c r="Q366" i="28" s="1"/>
  <c r="L366" i="28"/>
  <c r="K366" i="28"/>
  <c r="R366" i="28" s="1"/>
  <c r="O365" i="28"/>
  <c r="N365" i="28"/>
  <c r="Q365" i="28" s="1"/>
  <c r="L365" i="28"/>
  <c r="K365" i="28"/>
  <c r="R365" i="28" s="1"/>
  <c r="O364" i="28"/>
  <c r="N364" i="28"/>
  <c r="Q364" i="28" s="1"/>
  <c r="L364" i="28"/>
  <c r="K364" i="28"/>
  <c r="R364" i="28" s="1"/>
  <c r="O363" i="28"/>
  <c r="N363" i="28"/>
  <c r="Q363" i="28" s="1"/>
  <c r="L363" i="28"/>
  <c r="K363" i="28"/>
  <c r="R363" i="28" s="1"/>
  <c r="O362" i="28"/>
  <c r="N362" i="28"/>
  <c r="Q362" i="28" s="1"/>
  <c r="L362" i="28"/>
  <c r="K362" i="28"/>
  <c r="R362" i="28" s="1"/>
  <c r="O361" i="28"/>
  <c r="N361" i="28"/>
  <c r="Q361" i="28" s="1"/>
  <c r="L361" i="28"/>
  <c r="K361" i="28"/>
  <c r="R361" i="28" s="1"/>
  <c r="O360" i="28"/>
  <c r="N360" i="28"/>
  <c r="Q360" i="28" s="1"/>
  <c r="L360" i="28"/>
  <c r="K360" i="28"/>
  <c r="R360" i="28" s="1"/>
  <c r="O359" i="28"/>
  <c r="N359" i="28"/>
  <c r="Q359" i="28" s="1"/>
  <c r="L359" i="28"/>
  <c r="K359" i="28"/>
  <c r="R359" i="28" s="1"/>
  <c r="O358" i="28"/>
  <c r="N358" i="28"/>
  <c r="Q358" i="28" s="1"/>
  <c r="L358" i="28"/>
  <c r="K358" i="28"/>
  <c r="R358" i="28" s="1"/>
  <c r="O357" i="28"/>
  <c r="N357" i="28"/>
  <c r="Q357" i="28" s="1"/>
  <c r="L357" i="28"/>
  <c r="K357" i="28"/>
  <c r="R357" i="28" s="1"/>
  <c r="O356" i="28"/>
  <c r="N356" i="28"/>
  <c r="Q356" i="28" s="1"/>
  <c r="L356" i="28"/>
  <c r="K356" i="28"/>
  <c r="R356" i="28" s="1"/>
  <c r="O355" i="28"/>
  <c r="N355" i="28"/>
  <c r="Q355" i="28" s="1"/>
  <c r="L355" i="28"/>
  <c r="K355" i="28"/>
  <c r="R355" i="28" s="1"/>
  <c r="O354" i="28"/>
  <c r="N354" i="28"/>
  <c r="Q354" i="28" s="1"/>
  <c r="L354" i="28"/>
  <c r="K354" i="28"/>
  <c r="R354" i="28" s="1"/>
  <c r="O353" i="28"/>
  <c r="N353" i="28"/>
  <c r="Q353" i="28" s="1"/>
  <c r="L353" i="28"/>
  <c r="K353" i="28"/>
  <c r="R353" i="28" s="1"/>
  <c r="O352" i="28"/>
  <c r="N352" i="28"/>
  <c r="Q352" i="28" s="1"/>
  <c r="L352" i="28"/>
  <c r="K352" i="28"/>
  <c r="R352" i="28" s="1"/>
  <c r="O351" i="28"/>
  <c r="N351" i="28"/>
  <c r="Q351" i="28" s="1"/>
  <c r="L351" i="28"/>
  <c r="K351" i="28"/>
  <c r="R351" i="28" s="1"/>
  <c r="R350" i="28"/>
  <c r="O350" i="28"/>
  <c r="N350" i="28"/>
  <c r="Q350" i="28" s="1"/>
  <c r="R349" i="28"/>
  <c r="O349" i="28"/>
  <c r="N349" i="28"/>
  <c r="Q349" i="28" s="1"/>
  <c r="R348" i="28"/>
  <c r="O348" i="28"/>
  <c r="N348" i="28"/>
  <c r="Q348" i="28" s="1"/>
  <c r="R347" i="28"/>
  <c r="O347" i="28"/>
  <c r="N347" i="28"/>
  <c r="Q347" i="28" s="1"/>
  <c r="R346" i="28"/>
  <c r="O346" i="28"/>
  <c r="N346" i="28"/>
  <c r="Q346" i="28" s="1"/>
  <c r="O345" i="28"/>
  <c r="N345" i="28"/>
  <c r="Q345" i="28" s="1"/>
  <c r="O344" i="28"/>
  <c r="N344" i="28"/>
  <c r="Q344" i="28" s="1"/>
  <c r="L344" i="28"/>
  <c r="K344" i="28"/>
  <c r="R344" i="28" s="1"/>
  <c r="O343" i="28"/>
  <c r="N343" i="28"/>
  <c r="Q343" i="28" s="1"/>
  <c r="L343" i="28"/>
  <c r="K343" i="28"/>
  <c r="R343" i="28" s="1"/>
  <c r="O342" i="28"/>
  <c r="N342" i="28"/>
  <c r="Q342" i="28" s="1"/>
  <c r="L342" i="28"/>
  <c r="K342" i="28"/>
  <c r="R342" i="28" s="1"/>
  <c r="O341" i="28"/>
  <c r="N341" i="28"/>
  <c r="Q341" i="28" s="1"/>
  <c r="L341" i="28"/>
  <c r="K341" i="28"/>
  <c r="R341" i="28" s="1"/>
  <c r="O340" i="28"/>
  <c r="N340" i="28"/>
  <c r="Q340" i="28" s="1"/>
  <c r="L340" i="28"/>
  <c r="K340" i="28"/>
  <c r="R340" i="28" s="1"/>
  <c r="O339" i="28"/>
  <c r="N339" i="28"/>
  <c r="Q339" i="28" s="1"/>
  <c r="L339" i="28"/>
  <c r="K339" i="28"/>
  <c r="R339" i="28" s="1"/>
  <c r="O338" i="28"/>
  <c r="N338" i="28"/>
  <c r="Q338" i="28" s="1"/>
  <c r="L338" i="28"/>
  <c r="K338" i="28"/>
  <c r="R338" i="28" s="1"/>
  <c r="O337" i="28"/>
  <c r="N337" i="28"/>
  <c r="Q337" i="28" s="1"/>
  <c r="L337" i="28"/>
  <c r="K337" i="28"/>
  <c r="R337" i="28" s="1"/>
  <c r="O336" i="28"/>
  <c r="N336" i="28"/>
  <c r="Q336" i="28" s="1"/>
  <c r="L336" i="28"/>
  <c r="K336" i="28"/>
  <c r="R336" i="28" s="1"/>
  <c r="O335" i="28"/>
  <c r="N335" i="28"/>
  <c r="Q335" i="28" s="1"/>
  <c r="L335" i="28"/>
  <c r="K335" i="28"/>
  <c r="R335" i="28" s="1"/>
  <c r="O334" i="28"/>
  <c r="N334" i="28"/>
  <c r="Q334" i="28" s="1"/>
  <c r="L334" i="28"/>
  <c r="K334" i="28"/>
  <c r="R334" i="28" s="1"/>
  <c r="O333" i="28"/>
  <c r="N333" i="28"/>
  <c r="Q333" i="28" s="1"/>
  <c r="L333" i="28"/>
  <c r="K333" i="28"/>
  <c r="R333" i="28" s="1"/>
  <c r="O332" i="28"/>
  <c r="N332" i="28"/>
  <c r="Q332" i="28" s="1"/>
  <c r="L332" i="28"/>
  <c r="K332" i="28"/>
  <c r="R332" i="28" s="1"/>
  <c r="O331" i="28"/>
  <c r="N331" i="28"/>
  <c r="Q331" i="28" s="1"/>
  <c r="L331" i="28"/>
  <c r="O330" i="28"/>
  <c r="N330" i="28"/>
  <c r="Q330" i="28" s="1"/>
  <c r="L330" i="28"/>
  <c r="O329" i="28"/>
  <c r="N329" i="28"/>
  <c r="Q329" i="28" s="1"/>
  <c r="L329" i="28"/>
  <c r="O328" i="28"/>
  <c r="N328" i="28"/>
  <c r="Q328" i="28" s="1"/>
  <c r="L328" i="28"/>
  <c r="O327" i="28"/>
  <c r="N327" i="28"/>
  <c r="Q327" i="28" s="1"/>
  <c r="O326" i="28"/>
  <c r="N326" i="28"/>
  <c r="Q326" i="28" s="1"/>
  <c r="O325" i="28"/>
  <c r="N325" i="28"/>
  <c r="Q325" i="28" s="1"/>
  <c r="K325" i="28"/>
  <c r="R325" i="28" s="1"/>
  <c r="O324" i="28"/>
  <c r="N324" i="28"/>
  <c r="Q324" i="28" s="1"/>
  <c r="K324" i="28"/>
  <c r="R324" i="28" s="1"/>
  <c r="O323" i="28"/>
  <c r="N323" i="28"/>
  <c r="Q323" i="28" s="1"/>
  <c r="O322" i="28"/>
  <c r="N322" i="28"/>
  <c r="Q322" i="28" s="1"/>
  <c r="K322" i="28"/>
  <c r="R322" i="28" s="1"/>
  <c r="O321" i="28"/>
  <c r="N321" i="28"/>
  <c r="Q321" i="28" s="1"/>
  <c r="K321" i="28"/>
  <c r="R321" i="28" s="1"/>
  <c r="O320" i="28"/>
  <c r="N320" i="28"/>
  <c r="Q320" i="28" s="1"/>
  <c r="K320" i="28"/>
  <c r="R320" i="28" s="1"/>
  <c r="O319" i="28"/>
  <c r="N319" i="28"/>
  <c r="Q319" i="28" s="1"/>
  <c r="K319" i="28"/>
  <c r="R319" i="28" s="1"/>
  <c r="O318" i="28"/>
  <c r="N318" i="28"/>
  <c r="Q318" i="28" s="1"/>
  <c r="K318" i="28"/>
  <c r="R318" i="28" s="1"/>
  <c r="O317" i="28"/>
  <c r="N317" i="28"/>
  <c r="Q317" i="28" s="1"/>
  <c r="L317" i="28"/>
  <c r="K317" i="28"/>
  <c r="R317" i="28" s="1"/>
  <c r="O316" i="28"/>
  <c r="N316" i="28"/>
  <c r="Q316" i="28" s="1"/>
  <c r="K316" i="28"/>
  <c r="R316" i="28" s="1"/>
  <c r="O315" i="28"/>
  <c r="N315" i="28"/>
  <c r="Q315" i="28" s="1"/>
  <c r="K315" i="28"/>
  <c r="R315" i="28" s="1"/>
  <c r="O314" i="28"/>
  <c r="N314" i="28"/>
  <c r="Q314" i="28" s="1"/>
  <c r="K314" i="28"/>
  <c r="R314" i="28" s="1"/>
  <c r="O313" i="28"/>
  <c r="N313" i="28"/>
  <c r="Q313" i="28" s="1"/>
  <c r="K313" i="28"/>
  <c r="R313" i="28" s="1"/>
  <c r="O312" i="28"/>
  <c r="N312" i="28"/>
  <c r="Q312" i="28" s="1"/>
  <c r="K312" i="28"/>
  <c r="R312" i="28" s="1"/>
  <c r="O311" i="28"/>
  <c r="N311" i="28"/>
  <c r="Q311" i="28" s="1"/>
  <c r="K311" i="28"/>
  <c r="R311" i="28" s="1"/>
  <c r="O310" i="28"/>
  <c r="N310" i="28"/>
  <c r="Q310" i="28" s="1"/>
  <c r="K310" i="28"/>
  <c r="R310" i="28" s="1"/>
  <c r="O309" i="28"/>
  <c r="N309" i="28"/>
  <c r="Q309" i="28" s="1"/>
  <c r="K309" i="28"/>
  <c r="R309" i="28" s="1"/>
  <c r="O308" i="28"/>
  <c r="N308" i="28"/>
  <c r="Q308" i="28" s="1"/>
  <c r="K308" i="28"/>
  <c r="R308" i="28" s="1"/>
  <c r="O307" i="28"/>
  <c r="N307" i="28"/>
  <c r="Q307" i="28" s="1"/>
  <c r="K307" i="28"/>
  <c r="R307" i="28" s="1"/>
  <c r="O306" i="28"/>
  <c r="N306" i="28"/>
  <c r="Q306" i="28" s="1"/>
  <c r="K306" i="28"/>
  <c r="R306" i="28" s="1"/>
  <c r="O305" i="28"/>
  <c r="N305" i="28"/>
  <c r="Q305" i="28" s="1"/>
  <c r="K305" i="28"/>
  <c r="R305" i="28" s="1"/>
  <c r="O304" i="28"/>
  <c r="N304" i="28"/>
  <c r="Q304" i="28" s="1"/>
  <c r="K304" i="28"/>
  <c r="R304" i="28" s="1"/>
  <c r="O303" i="28"/>
  <c r="N303" i="28"/>
  <c r="Q303" i="28" s="1"/>
  <c r="K303" i="28"/>
  <c r="R303" i="28" s="1"/>
  <c r="O302" i="28"/>
  <c r="N302" i="28"/>
  <c r="Q302" i="28" s="1"/>
  <c r="K302" i="28"/>
  <c r="R302" i="28" s="1"/>
  <c r="O301" i="28"/>
  <c r="N301" i="28"/>
  <c r="Q301" i="28" s="1"/>
  <c r="K301" i="28"/>
  <c r="R301" i="28" s="1"/>
  <c r="O300" i="28"/>
  <c r="N300" i="28"/>
  <c r="Q300" i="28" s="1"/>
  <c r="K300" i="28"/>
  <c r="R300" i="28" s="1"/>
  <c r="O299" i="28"/>
  <c r="N299" i="28"/>
  <c r="Q299" i="28" s="1"/>
  <c r="K299" i="28"/>
  <c r="R299" i="28" s="1"/>
  <c r="O298" i="28"/>
  <c r="N298" i="28"/>
  <c r="Q298" i="28" s="1"/>
  <c r="K298" i="28"/>
  <c r="R298" i="28" s="1"/>
  <c r="O297" i="28"/>
  <c r="N297" i="28"/>
  <c r="Q297" i="28" s="1"/>
  <c r="K297" i="28"/>
  <c r="R297" i="28" s="1"/>
  <c r="O296" i="28"/>
  <c r="N296" i="28"/>
  <c r="Q296" i="28" s="1"/>
  <c r="K296" i="28"/>
  <c r="R296" i="28" s="1"/>
  <c r="O295" i="28"/>
  <c r="N295" i="28"/>
  <c r="Q295" i="28" s="1"/>
  <c r="K295" i="28"/>
  <c r="R295" i="28" s="1"/>
  <c r="O294" i="28"/>
  <c r="N294" i="28"/>
  <c r="Q294" i="28" s="1"/>
  <c r="K294" i="28"/>
  <c r="R294" i="28" s="1"/>
  <c r="O293" i="28"/>
  <c r="N293" i="28"/>
  <c r="Q293" i="28" s="1"/>
  <c r="K293" i="28"/>
  <c r="R293" i="28" s="1"/>
  <c r="O292" i="28"/>
  <c r="N292" i="28"/>
  <c r="Q292" i="28" s="1"/>
  <c r="K292" i="28"/>
  <c r="R292" i="28" s="1"/>
  <c r="O291" i="28"/>
  <c r="N291" i="28"/>
  <c r="Q291" i="28" s="1"/>
  <c r="K291" i="28"/>
  <c r="R291" i="28" s="1"/>
  <c r="O290" i="28"/>
  <c r="N290" i="28"/>
  <c r="Q290" i="28" s="1"/>
  <c r="K290" i="28"/>
  <c r="R290" i="28" s="1"/>
  <c r="O289" i="28"/>
  <c r="N289" i="28"/>
  <c r="Q289" i="28" s="1"/>
  <c r="K289" i="28"/>
  <c r="R289" i="28" s="1"/>
  <c r="O288" i="28"/>
  <c r="N288" i="28"/>
  <c r="Q288" i="28" s="1"/>
  <c r="K288" i="28"/>
  <c r="R288" i="28" s="1"/>
  <c r="O287" i="28"/>
  <c r="N287" i="28"/>
  <c r="Q287" i="28" s="1"/>
  <c r="K287" i="28"/>
  <c r="R287" i="28" s="1"/>
  <c r="O286" i="28"/>
  <c r="N286" i="28"/>
  <c r="Q286" i="28" s="1"/>
  <c r="K286" i="28"/>
  <c r="R286" i="28" s="1"/>
  <c r="Q285" i="28"/>
  <c r="O285" i="28"/>
  <c r="N285" i="28"/>
  <c r="K285" i="28"/>
  <c r="R285" i="28" s="1"/>
  <c r="Q284" i="28"/>
  <c r="O284" i="28"/>
  <c r="N284" i="28"/>
  <c r="K284" i="28"/>
  <c r="R284" i="28" s="1"/>
  <c r="O283" i="28"/>
  <c r="N283" i="28"/>
  <c r="Q283" i="28" s="1"/>
  <c r="K283" i="28"/>
  <c r="R283" i="28" s="1"/>
  <c r="O282" i="28"/>
  <c r="N282" i="28"/>
  <c r="Q282" i="28" s="1"/>
  <c r="K282" i="28"/>
  <c r="R282" i="28" s="1"/>
  <c r="O281" i="28"/>
  <c r="N281" i="28"/>
  <c r="Q281" i="28" s="1"/>
  <c r="K281" i="28"/>
  <c r="R281" i="28" s="1"/>
  <c r="O280" i="28"/>
  <c r="N280" i="28"/>
  <c r="Q280" i="28" s="1"/>
  <c r="O279" i="28"/>
  <c r="N279" i="28"/>
  <c r="Q279" i="28" s="1"/>
  <c r="K279" i="28"/>
  <c r="R279" i="28" s="1"/>
  <c r="O278" i="28"/>
  <c r="N278" i="28"/>
  <c r="Q278" i="28" s="1"/>
  <c r="K278" i="28"/>
  <c r="R278" i="28" s="1"/>
  <c r="O277" i="28"/>
  <c r="N277" i="28"/>
  <c r="Q277" i="28" s="1"/>
  <c r="K277" i="28"/>
  <c r="R277" i="28" s="1"/>
  <c r="O276" i="28"/>
  <c r="N276" i="28"/>
  <c r="Q276" i="28" s="1"/>
  <c r="K276" i="28"/>
  <c r="R276" i="28" s="1"/>
  <c r="O275" i="28"/>
  <c r="N275" i="28"/>
  <c r="Q275" i="28" s="1"/>
  <c r="K275" i="28"/>
  <c r="R275" i="28" s="1"/>
  <c r="O274" i="28"/>
  <c r="N274" i="28"/>
  <c r="Q274" i="28" s="1"/>
  <c r="K274" i="28"/>
  <c r="R274" i="28" s="1"/>
  <c r="O273" i="28"/>
  <c r="N273" i="28"/>
  <c r="Q273" i="28" s="1"/>
  <c r="O272" i="28"/>
  <c r="N272" i="28"/>
  <c r="Q272" i="28" s="1"/>
  <c r="K272" i="28"/>
  <c r="R272" i="28" s="1"/>
  <c r="O271" i="28"/>
  <c r="N271" i="28"/>
  <c r="Q271" i="28" s="1"/>
  <c r="K271" i="28"/>
  <c r="R271" i="28" s="1"/>
  <c r="O270" i="28"/>
  <c r="N270" i="28"/>
  <c r="Q270" i="28" s="1"/>
  <c r="K270" i="28"/>
  <c r="R270" i="28" s="1"/>
  <c r="O269" i="28"/>
  <c r="N269" i="28"/>
  <c r="Q269" i="28" s="1"/>
  <c r="O268" i="28"/>
  <c r="N268" i="28"/>
  <c r="Q268" i="28" s="1"/>
  <c r="O267" i="28"/>
  <c r="N267" i="28"/>
  <c r="Q267" i="28" s="1"/>
  <c r="K267" i="28"/>
  <c r="R267" i="28" s="1"/>
  <c r="O266" i="28"/>
  <c r="N266" i="28"/>
  <c r="Q266" i="28" s="1"/>
  <c r="K266" i="28"/>
  <c r="R266" i="28" s="1"/>
  <c r="O265" i="28"/>
  <c r="N265" i="28"/>
  <c r="Q265" i="28" s="1"/>
  <c r="K265" i="28"/>
  <c r="R265" i="28" s="1"/>
  <c r="O264" i="28"/>
  <c r="N264" i="28"/>
  <c r="Q264" i="28" s="1"/>
  <c r="K264" i="28"/>
  <c r="R264" i="28" s="1"/>
  <c r="O263" i="28"/>
  <c r="N263" i="28"/>
  <c r="Q263" i="28" s="1"/>
  <c r="K263" i="28"/>
  <c r="R263" i="28" s="1"/>
  <c r="O262" i="28"/>
  <c r="N262" i="28"/>
  <c r="Q262" i="28" s="1"/>
  <c r="K262" i="28"/>
  <c r="R262" i="28" s="1"/>
  <c r="O261" i="28"/>
  <c r="N261" i="28"/>
  <c r="Q261" i="28" s="1"/>
  <c r="K261" i="28"/>
  <c r="R261" i="28" s="1"/>
  <c r="O260" i="28"/>
  <c r="N260" i="28"/>
  <c r="Q260" i="28" s="1"/>
  <c r="O259" i="28"/>
  <c r="N259" i="28"/>
  <c r="Q259" i="28" s="1"/>
  <c r="K259" i="28"/>
  <c r="R259" i="28" s="1"/>
  <c r="O258" i="28"/>
  <c r="N258" i="28"/>
  <c r="Q258" i="28" s="1"/>
  <c r="K258" i="28"/>
  <c r="R258" i="28" s="1"/>
  <c r="O257" i="28"/>
  <c r="N257" i="28"/>
  <c r="Q257" i="28" s="1"/>
  <c r="K257" i="28"/>
  <c r="R257" i="28" s="1"/>
  <c r="O256" i="28"/>
  <c r="N256" i="28"/>
  <c r="Q256" i="28" s="1"/>
  <c r="K256" i="28"/>
  <c r="R256" i="28" s="1"/>
  <c r="O255" i="28"/>
  <c r="N255" i="28"/>
  <c r="Q255" i="28" s="1"/>
  <c r="O254" i="28"/>
  <c r="N254" i="28"/>
  <c r="Q254" i="28" s="1"/>
  <c r="O253" i="28"/>
  <c r="N253" i="28"/>
  <c r="Q253" i="28" s="1"/>
  <c r="O252" i="28"/>
  <c r="N252" i="28"/>
  <c r="Q252" i="28" s="1"/>
  <c r="O251" i="28"/>
  <c r="N251" i="28"/>
  <c r="Q251" i="28" s="1"/>
  <c r="O250" i="28"/>
  <c r="N250" i="28"/>
  <c r="Q250" i="28" s="1"/>
  <c r="O249" i="28"/>
  <c r="N249" i="28"/>
  <c r="Q249" i="28" s="1"/>
  <c r="O248" i="28"/>
  <c r="N248" i="28"/>
  <c r="Q248" i="28" s="1"/>
  <c r="O247" i="28"/>
  <c r="N247" i="28"/>
  <c r="Q247" i="28" s="1"/>
  <c r="O246" i="28"/>
  <c r="N246" i="28"/>
  <c r="Q246" i="28" s="1"/>
  <c r="O245" i="28"/>
  <c r="N245" i="28"/>
  <c r="Q245" i="28" s="1"/>
  <c r="O244" i="28"/>
  <c r="N244" i="28"/>
  <c r="Q244" i="28" s="1"/>
  <c r="O243" i="28"/>
  <c r="N243" i="28"/>
  <c r="Q243" i="28" s="1"/>
  <c r="O242" i="28"/>
  <c r="N242" i="28"/>
  <c r="Q242" i="28" s="1"/>
  <c r="O241" i="28"/>
  <c r="N241" i="28"/>
  <c r="Q241" i="28" s="1"/>
  <c r="O240" i="28"/>
  <c r="N240" i="28"/>
  <c r="Q240" i="28" s="1"/>
  <c r="O239" i="28"/>
  <c r="N239" i="28"/>
  <c r="Q239" i="28" s="1"/>
  <c r="O238" i="28"/>
  <c r="N238" i="28"/>
  <c r="Q238" i="28" s="1"/>
  <c r="O237" i="28"/>
  <c r="N237" i="28"/>
  <c r="Q237" i="28" s="1"/>
  <c r="K237" i="28"/>
  <c r="R237" i="28" s="1"/>
  <c r="O236" i="28"/>
  <c r="N236" i="28"/>
  <c r="Q236" i="28" s="1"/>
  <c r="K236" i="28"/>
  <c r="R236" i="28" s="1"/>
  <c r="O235" i="28"/>
  <c r="N235" i="28"/>
  <c r="Q235" i="28" s="1"/>
  <c r="K235" i="28"/>
  <c r="R235" i="28" s="1"/>
  <c r="O234" i="28"/>
  <c r="N234" i="28"/>
  <c r="Q234" i="28" s="1"/>
  <c r="K234" i="28"/>
  <c r="R234" i="28" s="1"/>
  <c r="O233" i="28"/>
  <c r="N233" i="28"/>
  <c r="Q233" i="28" s="1"/>
  <c r="K233" i="28"/>
  <c r="R233" i="28" s="1"/>
  <c r="O232" i="28"/>
  <c r="N232" i="28"/>
  <c r="Q232" i="28" s="1"/>
  <c r="K232" i="28"/>
  <c r="R232" i="28" s="1"/>
  <c r="O231" i="28"/>
  <c r="N231" i="28"/>
  <c r="Q231" i="28" s="1"/>
  <c r="K231" i="28"/>
  <c r="R231" i="28" s="1"/>
  <c r="O230" i="28"/>
  <c r="N230" i="28"/>
  <c r="Q230" i="28" s="1"/>
  <c r="K230" i="28"/>
  <c r="R230" i="28" s="1"/>
  <c r="O229" i="28"/>
  <c r="N229" i="28"/>
  <c r="Q229" i="28" s="1"/>
  <c r="K229" i="28"/>
  <c r="R229" i="28" s="1"/>
  <c r="O228" i="28"/>
  <c r="N228" i="28"/>
  <c r="Q228" i="28" s="1"/>
  <c r="K228" i="28"/>
  <c r="R228" i="28" s="1"/>
  <c r="O227" i="28"/>
  <c r="N227" i="28"/>
  <c r="Q227" i="28" s="1"/>
  <c r="K227" i="28"/>
  <c r="R227" i="28" s="1"/>
  <c r="O226" i="28"/>
  <c r="N226" i="28"/>
  <c r="Q226" i="28" s="1"/>
  <c r="K226" i="28"/>
  <c r="R226" i="28" s="1"/>
  <c r="O225" i="28"/>
  <c r="N225" i="28"/>
  <c r="Q225" i="28" s="1"/>
  <c r="K225" i="28"/>
  <c r="R225" i="28" s="1"/>
  <c r="O224" i="28"/>
  <c r="N224" i="28"/>
  <c r="Q224" i="28" s="1"/>
  <c r="K224" i="28"/>
  <c r="R224" i="28" s="1"/>
  <c r="O223" i="28"/>
  <c r="N223" i="28"/>
  <c r="Q223" i="28" s="1"/>
  <c r="K223" i="28"/>
  <c r="R223" i="28" s="1"/>
  <c r="O222" i="28"/>
  <c r="N222" i="28"/>
  <c r="Q222" i="28" s="1"/>
  <c r="K222" i="28"/>
  <c r="R222" i="28" s="1"/>
  <c r="O221" i="28"/>
  <c r="N221" i="28"/>
  <c r="Q221" i="28" s="1"/>
  <c r="K221" i="28"/>
  <c r="R221" i="28" s="1"/>
  <c r="O220" i="28"/>
  <c r="N220" i="28"/>
  <c r="Q220" i="28" s="1"/>
  <c r="K220" i="28"/>
  <c r="R220" i="28" s="1"/>
  <c r="O219" i="28"/>
  <c r="N219" i="28"/>
  <c r="Q219" i="28" s="1"/>
  <c r="K219" i="28"/>
  <c r="R219" i="28" s="1"/>
  <c r="O218" i="28"/>
  <c r="N218" i="28"/>
  <c r="Q218" i="28" s="1"/>
  <c r="K218" i="28"/>
  <c r="R218" i="28" s="1"/>
  <c r="O217" i="28"/>
  <c r="N217" i="28"/>
  <c r="Q217" i="28" s="1"/>
  <c r="K217" i="28"/>
  <c r="R217" i="28" s="1"/>
  <c r="O216" i="28"/>
  <c r="N216" i="28"/>
  <c r="Q216" i="28" s="1"/>
  <c r="K216" i="28"/>
  <c r="R216" i="28" s="1"/>
  <c r="O215" i="28"/>
  <c r="N215" i="28"/>
  <c r="Q215" i="28" s="1"/>
  <c r="O214" i="28"/>
  <c r="N214" i="28"/>
  <c r="Q214" i="28" s="1"/>
  <c r="K214" i="28"/>
  <c r="R214" i="28" s="1"/>
  <c r="O213" i="28"/>
  <c r="N213" i="28"/>
  <c r="Q213" i="28" s="1"/>
  <c r="K213" i="28"/>
  <c r="R213" i="28" s="1"/>
  <c r="O212" i="28"/>
  <c r="N212" i="28"/>
  <c r="Q212" i="28" s="1"/>
  <c r="K212" i="28"/>
  <c r="R212" i="28" s="1"/>
  <c r="O211" i="28"/>
  <c r="N211" i="28"/>
  <c r="Q211" i="28" s="1"/>
  <c r="K211" i="28"/>
  <c r="R211" i="28" s="1"/>
  <c r="O210" i="28"/>
  <c r="N210" i="28"/>
  <c r="Q210" i="28" s="1"/>
  <c r="K210" i="28"/>
  <c r="R210" i="28" s="1"/>
  <c r="O209" i="28"/>
  <c r="N209" i="28"/>
  <c r="Q209" i="28" s="1"/>
  <c r="K209" i="28"/>
  <c r="R209" i="28" s="1"/>
  <c r="O208" i="28"/>
  <c r="N208" i="28"/>
  <c r="Q208" i="28" s="1"/>
  <c r="K208" i="28"/>
  <c r="R208" i="28" s="1"/>
  <c r="O207" i="28"/>
  <c r="N207" i="28"/>
  <c r="Q207" i="28" s="1"/>
  <c r="K207" i="28"/>
  <c r="R207" i="28" s="1"/>
  <c r="O206" i="28"/>
  <c r="N206" i="28"/>
  <c r="Q206" i="28" s="1"/>
  <c r="K206" i="28"/>
  <c r="R206" i="28" s="1"/>
  <c r="O205" i="28"/>
  <c r="N205" i="28"/>
  <c r="Q205" i="28" s="1"/>
  <c r="K205" i="28"/>
  <c r="R205" i="28" s="1"/>
  <c r="O204" i="28"/>
  <c r="N204" i="28"/>
  <c r="Q204" i="28" s="1"/>
  <c r="K204" i="28"/>
  <c r="R204" i="28" s="1"/>
  <c r="O203" i="28"/>
  <c r="N203" i="28"/>
  <c r="Q203" i="28" s="1"/>
  <c r="K203" i="28"/>
  <c r="R203" i="28" s="1"/>
  <c r="O202" i="28"/>
  <c r="N202" i="28"/>
  <c r="Q202" i="28" s="1"/>
  <c r="K202" i="28"/>
  <c r="R202" i="28" s="1"/>
  <c r="O201" i="28"/>
  <c r="N201" i="28"/>
  <c r="Q201" i="28" s="1"/>
  <c r="K201" i="28"/>
  <c r="R201" i="28" s="1"/>
  <c r="O200" i="28"/>
  <c r="N200" i="28"/>
  <c r="Q200" i="28" s="1"/>
  <c r="K200" i="28"/>
  <c r="R200" i="28" s="1"/>
  <c r="O199" i="28"/>
  <c r="N199" i="28"/>
  <c r="Q199" i="28" s="1"/>
  <c r="K199" i="28"/>
  <c r="R199" i="28" s="1"/>
  <c r="O198" i="28"/>
  <c r="N198" i="28"/>
  <c r="Q198" i="28" s="1"/>
  <c r="K198" i="28"/>
  <c r="R198" i="28" s="1"/>
  <c r="O197" i="28"/>
  <c r="N197" i="28"/>
  <c r="Q197" i="28" s="1"/>
  <c r="K197" i="28"/>
  <c r="R197" i="28" s="1"/>
  <c r="O196" i="28"/>
  <c r="N196" i="28"/>
  <c r="Q196" i="28" s="1"/>
  <c r="K196" i="28"/>
  <c r="R196" i="28" s="1"/>
  <c r="O195" i="28"/>
  <c r="N195" i="28"/>
  <c r="Q195" i="28" s="1"/>
  <c r="K195" i="28"/>
  <c r="R195" i="28" s="1"/>
  <c r="O194" i="28"/>
  <c r="N194" i="28"/>
  <c r="Q194" i="28" s="1"/>
  <c r="K194" i="28"/>
  <c r="R194" i="28" s="1"/>
  <c r="O193" i="28"/>
  <c r="N193" i="28"/>
  <c r="Q193" i="28" s="1"/>
  <c r="K193" i="28"/>
  <c r="R193" i="28" s="1"/>
  <c r="O192" i="28"/>
  <c r="N192" i="28"/>
  <c r="Q192" i="28" s="1"/>
  <c r="K192" i="28"/>
  <c r="R192" i="28" s="1"/>
  <c r="O191" i="28"/>
  <c r="N191" i="28"/>
  <c r="Q191" i="28" s="1"/>
  <c r="K191" i="28"/>
  <c r="R191" i="28" s="1"/>
  <c r="O190" i="28"/>
  <c r="N190" i="28"/>
  <c r="Q190" i="28" s="1"/>
  <c r="O189" i="28"/>
  <c r="N189" i="28"/>
  <c r="Q189" i="28" s="1"/>
  <c r="K189" i="28"/>
  <c r="R189" i="28" s="1"/>
  <c r="O188" i="28"/>
  <c r="N188" i="28"/>
  <c r="Q188" i="28" s="1"/>
  <c r="K188" i="28"/>
  <c r="R188" i="28" s="1"/>
  <c r="O187" i="28"/>
  <c r="N187" i="28"/>
  <c r="Q187" i="28" s="1"/>
  <c r="K187" i="28"/>
  <c r="R187" i="28" s="1"/>
  <c r="O186" i="28"/>
  <c r="N186" i="28"/>
  <c r="Q186" i="28" s="1"/>
  <c r="K186" i="28"/>
  <c r="R186" i="28" s="1"/>
  <c r="O185" i="28"/>
  <c r="N185" i="28"/>
  <c r="Q185" i="28" s="1"/>
  <c r="K185" i="28"/>
  <c r="R185" i="28" s="1"/>
  <c r="O184" i="28"/>
  <c r="N184" i="28"/>
  <c r="Q184" i="28" s="1"/>
  <c r="K184" i="28"/>
  <c r="R184" i="28" s="1"/>
  <c r="O183" i="28"/>
  <c r="N183" i="28"/>
  <c r="Q183" i="28" s="1"/>
  <c r="K183" i="28"/>
  <c r="R183" i="28" s="1"/>
  <c r="O182" i="28"/>
  <c r="N182" i="28"/>
  <c r="Q182" i="28" s="1"/>
  <c r="K182" i="28"/>
  <c r="R182" i="28" s="1"/>
  <c r="O181" i="28"/>
  <c r="N181" i="28"/>
  <c r="Q181" i="28" s="1"/>
  <c r="K181" i="28"/>
  <c r="R181" i="28" s="1"/>
  <c r="O180" i="28"/>
  <c r="N180" i="28"/>
  <c r="Q180" i="28" s="1"/>
  <c r="K180" i="28"/>
  <c r="R180" i="28" s="1"/>
  <c r="O179" i="28"/>
  <c r="N179" i="28"/>
  <c r="Q179" i="28" s="1"/>
  <c r="O178" i="28"/>
  <c r="N178" i="28"/>
  <c r="Q178" i="28" s="1"/>
  <c r="K178" i="28"/>
  <c r="R178" i="28" s="1"/>
  <c r="O177" i="28"/>
  <c r="N177" i="28"/>
  <c r="Q177" i="28" s="1"/>
  <c r="O176" i="28"/>
  <c r="N176" i="28"/>
  <c r="Q176" i="28" s="1"/>
  <c r="K176" i="28"/>
  <c r="R176" i="28" s="1"/>
  <c r="O175" i="28"/>
  <c r="N175" i="28"/>
  <c r="Q175" i="28" s="1"/>
  <c r="K175" i="28"/>
  <c r="R175" i="28" s="1"/>
  <c r="O174" i="28"/>
  <c r="N174" i="28"/>
  <c r="Q174" i="28" s="1"/>
  <c r="K174" i="28"/>
  <c r="R174" i="28" s="1"/>
  <c r="O173" i="28"/>
  <c r="N173" i="28"/>
  <c r="Q173" i="28" s="1"/>
  <c r="K173" i="28"/>
  <c r="R173" i="28" s="1"/>
  <c r="O172" i="28"/>
  <c r="N172" i="28"/>
  <c r="Q172" i="28" s="1"/>
  <c r="K172" i="28"/>
  <c r="R172" i="28" s="1"/>
  <c r="O171" i="28"/>
  <c r="N171" i="28"/>
  <c r="Q171" i="28" s="1"/>
  <c r="K171" i="28"/>
  <c r="R171" i="28" s="1"/>
  <c r="O170" i="28"/>
  <c r="N170" i="28"/>
  <c r="Q170" i="28" s="1"/>
  <c r="K170" i="28"/>
  <c r="R170" i="28" s="1"/>
  <c r="O169" i="28"/>
  <c r="N169" i="28"/>
  <c r="Q169" i="28" s="1"/>
  <c r="K169" i="28"/>
  <c r="R169" i="28" s="1"/>
  <c r="O168" i="28"/>
  <c r="N168" i="28"/>
  <c r="Q168" i="28" s="1"/>
  <c r="K168" i="28"/>
  <c r="R168" i="28" s="1"/>
  <c r="O167" i="28"/>
  <c r="N167" i="28"/>
  <c r="Q167" i="28" s="1"/>
  <c r="K167" i="28"/>
  <c r="R167" i="28" s="1"/>
  <c r="O166" i="28"/>
  <c r="N166" i="28"/>
  <c r="Q166" i="28" s="1"/>
  <c r="K166" i="28"/>
  <c r="R166" i="28" s="1"/>
  <c r="O165" i="28"/>
  <c r="N165" i="28"/>
  <c r="Q165" i="28" s="1"/>
  <c r="K165" i="28"/>
  <c r="R165" i="28" s="1"/>
  <c r="O164" i="28"/>
  <c r="N164" i="28"/>
  <c r="Q164" i="28" s="1"/>
  <c r="K164" i="28"/>
  <c r="R164" i="28" s="1"/>
  <c r="O163" i="28"/>
  <c r="N163" i="28"/>
  <c r="Q163" i="28" s="1"/>
  <c r="K163" i="28"/>
  <c r="R163" i="28" s="1"/>
  <c r="O162" i="28"/>
  <c r="N162" i="28"/>
  <c r="Q162" i="28" s="1"/>
  <c r="K162" i="28"/>
  <c r="R162" i="28" s="1"/>
  <c r="O161" i="28"/>
  <c r="N161" i="28"/>
  <c r="Q161" i="28" s="1"/>
  <c r="K161" i="28"/>
  <c r="R161" i="28" s="1"/>
  <c r="O160" i="28"/>
  <c r="N160" i="28"/>
  <c r="Q160" i="28" s="1"/>
  <c r="K160" i="28"/>
  <c r="R160" i="28" s="1"/>
  <c r="O159" i="28"/>
  <c r="N159" i="28"/>
  <c r="Q159" i="28" s="1"/>
  <c r="K159" i="28"/>
  <c r="R159" i="28" s="1"/>
  <c r="O158" i="28"/>
  <c r="N158" i="28"/>
  <c r="Q158" i="28" s="1"/>
  <c r="K158" i="28"/>
  <c r="R158" i="28" s="1"/>
  <c r="O157" i="28"/>
  <c r="N157" i="28"/>
  <c r="Q157" i="28" s="1"/>
  <c r="K157" i="28"/>
  <c r="R157" i="28" s="1"/>
  <c r="O156" i="28"/>
  <c r="N156" i="28"/>
  <c r="Q156" i="28" s="1"/>
  <c r="K156" i="28"/>
  <c r="R156" i="28" s="1"/>
  <c r="O155" i="28"/>
  <c r="N155" i="28"/>
  <c r="Q155" i="28" s="1"/>
  <c r="K155" i="28"/>
  <c r="R155" i="28" s="1"/>
  <c r="O154" i="28"/>
  <c r="N154" i="28"/>
  <c r="Q154" i="28" s="1"/>
  <c r="K154" i="28"/>
  <c r="R154" i="28" s="1"/>
  <c r="O153" i="28"/>
  <c r="N153" i="28"/>
  <c r="Q153" i="28" s="1"/>
  <c r="K153" i="28"/>
  <c r="R153" i="28" s="1"/>
  <c r="O152" i="28"/>
  <c r="N152" i="28"/>
  <c r="Q152" i="28" s="1"/>
  <c r="K152" i="28"/>
  <c r="R152" i="28" s="1"/>
  <c r="O151" i="28"/>
  <c r="N151" i="28"/>
  <c r="Q151" i="28" s="1"/>
  <c r="K151" i="28"/>
  <c r="R151" i="28" s="1"/>
  <c r="O150" i="28"/>
  <c r="N150" i="28"/>
  <c r="Q150" i="28" s="1"/>
  <c r="K150" i="28"/>
  <c r="R150" i="28" s="1"/>
  <c r="O149" i="28"/>
  <c r="N149" i="28"/>
  <c r="Q149" i="28" s="1"/>
  <c r="K149" i="28"/>
  <c r="R149" i="28" s="1"/>
  <c r="O148" i="28"/>
  <c r="N148" i="28"/>
  <c r="Q148" i="28" s="1"/>
  <c r="K148" i="28"/>
  <c r="R148" i="28" s="1"/>
  <c r="O147" i="28"/>
  <c r="N147" i="28"/>
  <c r="Q147" i="28" s="1"/>
  <c r="K147" i="28"/>
  <c r="R147" i="28" s="1"/>
  <c r="O146" i="28"/>
  <c r="N146" i="28"/>
  <c r="Q146" i="28" s="1"/>
  <c r="K146" i="28"/>
  <c r="R146" i="28" s="1"/>
  <c r="O145" i="28"/>
  <c r="N145" i="28"/>
  <c r="Q145" i="28" s="1"/>
  <c r="K145" i="28"/>
  <c r="R145" i="28" s="1"/>
  <c r="O144" i="28"/>
  <c r="N144" i="28"/>
  <c r="Q144" i="28" s="1"/>
  <c r="K144" i="28"/>
  <c r="R144" i="28" s="1"/>
  <c r="O143" i="28"/>
  <c r="N143" i="28"/>
  <c r="Q143" i="28" s="1"/>
  <c r="K143" i="28"/>
  <c r="R143" i="28" s="1"/>
  <c r="O142" i="28"/>
  <c r="N142" i="28"/>
  <c r="Q142" i="28" s="1"/>
  <c r="K142" i="28"/>
  <c r="R142" i="28" s="1"/>
  <c r="O141" i="28"/>
  <c r="N141" i="28"/>
  <c r="Q141" i="28" s="1"/>
  <c r="O140" i="28"/>
  <c r="N140" i="28"/>
  <c r="Q140" i="28" s="1"/>
  <c r="K140" i="28"/>
  <c r="R140" i="28" s="1"/>
  <c r="O139" i="28"/>
  <c r="N139" i="28"/>
  <c r="Q139" i="28" s="1"/>
  <c r="K139" i="28"/>
  <c r="R139" i="28" s="1"/>
  <c r="O138" i="28"/>
  <c r="N138" i="28"/>
  <c r="Q138" i="28" s="1"/>
  <c r="K138" i="28"/>
  <c r="R138" i="28" s="1"/>
  <c r="O137" i="28"/>
  <c r="N137" i="28"/>
  <c r="Q137" i="28" s="1"/>
  <c r="K137" i="28"/>
  <c r="R137" i="28" s="1"/>
  <c r="O136" i="28"/>
  <c r="N136" i="28"/>
  <c r="Q136" i="28" s="1"/>
  <c r="K136" i="28"/>
  <c r="R136" i="28" s="1"/>
  <c r="O135" i="28"/>
  <c r="N135" i="28"/>
  <c r="Q135" i="28" s="1"/>
  <c r="K135" i="28"/>
  <c r="R135" i="28" s="1"/>
  <c r="O134" i="28"/>
  <c r="N134" i="28"/>
  <c r="Q134" i="28" s="1"/>
  <c r="K134" i="28"/>
  <c r="R134" i="28" s="1"/>
  <c r="O133" i="28"/>
  <c r="N133" i="28"/>
  <c r="Q133" i="28" s="1"/>
  <c r="K133" i="28"/>
  <c r="R133" i="28" s="1"/>
  <c r="O132" i="28"/>
  <c r="N132" i="28"/>
  <c r="Q132" i="28" s="1"/>
  <c r="K132" i="28"/>
  <c r="R132" i="28" s="1"/>
  <c r="O131" i="28"/>
  <c r="N131" i="28"/>
  <c r="Q131" i="28" s="1"/>
  <c r="K131" i="28"/>
  <c r="R131" i="28" s="1"/>
  <c r="O130" i="28"/>
  <c r="N130" i="28"/>
  <c r="Q130" i="28" s="1"/>
  <c r="K130" i="28"/>
  <c r="R130" i="28" s="1"/>
  <c r="O129" i="28"/>
  <c r="N129" i="28"/>
  <c r="Q129" i="28" s="1"/>
  <c r="K129" i="28"/>
  <c r="R129" i="28" s="1"/>
  <c r="O128" i="28"/>
  <c r="N128" i="28"/>
  <c r="Q128" i="28" s="1"/>
  <c r="K128" i="28"/>
  <c r="R128" i="28" s="1"/>
  <c r="O127" i="28"/>
  <c r="N127" i="28"/>
  <c r="Q127" i="28" s="1"/>
  <c r="K127" i="28"/>
  <c r="R127" i="28" s="1"/>
  <c r="O126" i="28"/>
  <c r="N126" i="28"/>
  <c r="Q126" i="28" s="1"/>
  <c r="K126" i="28"/>
  <c r="R126" i="28" s="1"/>
  <c r="O125" i="28"/>
  <c r="N125" i="28"/>
  <c r="Q125" i="28" s="1"/>
  <c r="K125" i="28"/>
  <c r="R125" i="28" s="1"/>
  <c r="O124" i="28"/>
  <c r="N124" i="28"/>
  <c r="Q124" i="28" s="1"/>
  <c r="K124" i="28"/>
  <c r="R124" i="28" s="1"/>
  <c r="O123" i="28"/>
  <c r="N123" i="28"/>
  <c r="Q123" i="28" s="1"/>
  <c r="K123" i="28"/>
  <c r="R123" i="28" s="1"/>
  <c r="O122" i="28"/>
  <c r="N122" i="28"/>
  <c r="Q122" i="28" s="1"/>
  <c r="K122" i="28"/>
  <c r="R122" i="28" s="1"/>
  <c r="O121" i="28"/>
  <c r="N121" i="28"/>
  <c r="Q121" i="28" s="1"/>
  <c r="K121" i="28"/>
  <c r="R121" i="28" s="1"/>
  <c r="O120" i="28"/>
  <c r="N120" i="28"/>
  <c r="Q120" i="28" s="1"/>
  <c r="K120" i="28"/>
  <c r="R120" i="28" s="1"/>
  <c r="O119" i="28"/>
  <c r="N119" i="28"/>
  <c r="Q119" i="28" s="1"/>
  <c r="K119" i="28"/>
  <c r="R119" i="28" s="1"/>
  <c r="O118" i="28"/>
  <c r="N118" i="28"/>
  <c r="Q118" i="28" s="1"/>
  <c r="K118" i="28"/>
  <c r="R118" i="28" s="1"/>
  <c r="O117" i="28"/>
  <c r="N117" i="28"/>
  <c r="Q117" i="28" s="1"/>
  <c r="K117" i="28"/>
  <c r="R117" i="28" s="1"/>
  <c r="O116" i="28"/>
  <c r="N116" i="28"/>
  <c r="Q116" i="28" s="1"/>
  <c r="K116" i="28"/>
  <c r="R116" i="28" s="1"/>
  <c r="O115" i="28"/>
  <c r="N115" i="28"/>
  <c r="Q115" i="28" s="1"/>
  <c r="K115" i="28"/>
  <c r="R115" i="28" s="1"/>
  <c r="O114" i="28"/>
  <c r="N114" i="28"/>
  <c r="Q114" i="28" s="1"/>
  <c r="K114" i="28"/>
  <c r="R114" i="28" s="1"/>
  <c r="O113" i="28"/>
  <c r="N113" i="28"/>
  <c r="Q113" i="28" s="1"/>
  <c r="K113" i="28"/>
  <c r="R113" i="28" s="1"/>
  <c r="O112" i="28"/>
  <c r="N112" i="28"/>
  <c r="Q112" i="28" s="1"/>
  <c r="K112" i="28"/>
  <c r="R112" i="28" s="1"/>
  <c r="O111" i="28"/>
  <c r="N111" i="28"/>
  <c r="Q111" i="28" s="1"/>
  <c r="K111" i="28"/>
  <c r="R111" i="28" s="1"/>
  <c r="O110" i="28"/>
  <c r="N110" i="28"/>
  <c r="Q110" i="28" s="1"/>
  <c r="K110" i="28"/>
  <c r="R110" i="28" s="1"/>
  <c r="O109" i="28"/>
  <c r="N109" i="28"/>
  <c r="Q109" i="28" s="1"/>
  <c r="K109" i="28"/>
  <c r="R109" i="28" s="1"/>
  <c r="O108" i="28"/>
  <c r="N108" i="28"/>
  <c r="Q108" i="28" s="1"/>
  <c r="K108" i="28"/>
  <c r="R108" i="28" s="1"/>
  <c r="O107" i="28"/>
  <c r="N107" i="28"/>
  <c r="Q107" i="28" s="1"/>
  <c r="K107" i="28"/>
  <c r="R107" i="28" s="1"/>
  <c r="O106" i="28"/>
  <c r="N106" i="28"/>
  <c r="Q106" i="28" s="1"/>
  <c r="K106" i="28"/>
  <c r="R106" i="28" s="1"/>
  <c r="O105" i="28"/>
  <c r="N105" i="28"/>
  <c r="Q105" i="28" s="1"/>
  <c r="K105" i="28"/>
  <c r="R105" i="28" s="1"/>
  <c r="O104" i="28"/>
  <c r="N104" i="28"/>
  <c r="Q104" i="28" s="1"/>
  <c r="K104" i="28"/>
  <c r="R104" i="28" s="1"/>
  <c r="R103" i="28"/>
  <c r="O103" i="28"/>
  <c r="N103" i="28"/>
  <c r="Q103" i="28" s="1"/>
  <c r="O102" i="28"/>
  <c r="N102" i="28"/>
  <c r="Q102" i="28" s="1"/>
  <c r="K102" i="28"/>
  <c r="R102" i="28" s="1"/>
  <c r="O101" i="28"/>
  <c r="N101" i="28"/>
  <c r="Q101" i="28" s="1"/>
  <c r="O100" i="28"/>
  <c r="N100" i="28"/>
  <c r="Q100" i="28" s="1"/>
  <c r="K100" i="28"/>
  <c r="R100" i="28" s="1"/>
  <c r="R99" i="28"/>
  <c r="O99" i="28"/>
  <c r="N99" i="28"/>
  <c r="Q99" i="28" s="1"/>
  <c r="O98" i="28"/>
  <c r="N98" i="28"/>
  <c r="Q98" i="28" s="1"/>
  <c r="K98" i="28"/>
  <c r="R98" i="28" s="1"/>
  <c r="O97" i="28"/>
  <c r="N97" i="28"/>
  <c r="Q97" i="28" s="1"/>
  <c r="K97" i="28"/>
  <c r="R97" i="28" s="1"/>
  <c r="O96" i="28"/>
  <c r="N96" i="28"/>
  <c r="Q96" i="28" s="1"/>
  <c r="K96" i="28"/>
  <c r="R96" i="28" s="1"/>
  <c r="O95" i="28"/>
  <c r="N95" i="28"/>
  <c r="Q95" i="28" s="1"/>
  <c r="K95" i="28"/>
  <c r="R95" i="28" s="1"/>
  <c r="O94" i="28"/>
  <c r="N94" i="28"/>
  <c r="Q94" i="28" s="1"/>
  <c r="K94" i="28"/>
  <c r="R94" i="28" s="1"/>
  <c r="O93" i="28"/>
  <c r="N93" i="28"/>
  <c r="Q93" i="28" s="1"/>
  <c r="K93" i="28"/>
  <c r="R93" i="28" s="1"/>
  <c r="O92" i="28"/>
  <c r="N92" i="28"/>
  <c r="Q92" i="28" s="1"/>
  <c r="K92" i="28"/>
  <c r="R92" i="28" s="1"/>
  <c r="O91" i="28"/>
  <c r="N91" i="28"/>
  <c r="Q91" i="28" s="1"/>
  <c r="K91" i="28"/>
  <c r="R91" i="28" s="1"/>
  <c r="O90" i="28"/>
  <c r="N90" i="28"/>
  <c r="Q90" i="28" s="1"/>
  <c r="K90" i="28"/>
  <c r="R90" i="28" s="1"/>
  <c r="O89" i="28"/>
  <c r="N89" i="28"/>
  <c r="Q89" i="28" s="1"/>
  <c r="K89" i="28"/>
  <c r="R89" i="28" s="1"/>
  <c r="O88" i="28"/>
  <c r="N88" i="28"/>
  <c r="Q88" i="28" s="1"/>
  <c r="K88" i="28"/>
  <c r="R88" i="28" s="1"/>
  <c r="O87" i="28"/>
  <c r="N87" i="28"/>
  <c r="Q87" i="28" s="1"/>
  <c r="K87" i="28"/>
  <c r="R87" i="28" s="1"/>
  <c r="O86" i="28"/>
  <c r="N86" i="28"/>
  <c r="Q86" i="28" s="1"/>
  <c r="K86" i="28"/>
  <c r="R86" i="28" s="1"/>
  <c r="O85" i="28"/>
  <c r="N85" i="28"/>
  <c r="Q85" i="28" s="1"/>
  <c r="O84" i="28"/>
  <c r="N84" i="28"/>
  <c r="Q84" i="28" s="1"/>
  <c r="K84" i="28"/>
  <c r="R84" i="28" s="1"/>
  <c r="O83" i="28"/>
  <c r="N83" i="28"/>
  <c r="Q83" i="28" s="1"/>
  <c r="K83" i="28"/>
  <c r="R83" i="28" s="1"/>
  <c r="O82" i="28"/>
  <c r="N82" i="28"/>
  <c r="Q82" i="28" s="1"/>
  <c r="K82" i="28"/>
  <c r="R82" i="28" s="1"/>
  <c r="O81" i="28"/>
  <c r="N81" i="28"/>
  <c r="Q81" i="28" s="1"/>
  <c r="K81" i="28"/>
  <c r="R81" i="28" s="1"/>
  <c r="O80" i="28"/>
  <c r="N80" i="28"/>
  <c r="Q80" i="28" s="1"/>
  <c r="K80" i="28"/>
  <c r="R80" i="28" s="1"/>
  <c r="O79" i="28"/>
  <c r="N79" i="28"/>
  <c r="Q79" i="28" s="1"/>
  <c r="K79" i="28"/>
  <c r="R79" i="28" s="1"/>
  <c r="O78" i="28"/>
  <c r="N78" i="28"/>
  <c r="Q78" i="28" s="1"/>
  <c r="K78" i="28"/>
  <c r="R78" i="28" s="1"/>
  <c r="O77" i="28"/>
  <c r="N77" i="28"/>
  <c r="Q77" i="28" s="1"/>
  <c r="K77" i="28"/>
  <c r="R77" i="28" s="1"/>
  <c r="O76" i="28"/>
  <c r="N76" i="28"/>
  <c r="Q76" i="28" s="1"/>
  <c r="K76" i="28"/>
  <c r="R76" i="28" s="1"/>
  <c r="O75" i="28"/>
  <c r="N75" i="28"/>
  <c r="Q75" i="28" s="1"/>
  <c r="K75" i="28"/>
  <c r="R75" i="28" s="1"/>
  <c r="O74" i="28"/>
  <c r="N74" i="28"/>
  <c r="Q74" i="28" s="1"/>
  <c r="K74" i="28"/>
  <c r="R74" i="28" s="1"/>
  <c r="O73" i="28"/>
  <c r="N73" i="28"/>
  <c r="Q73" i="28" s="1"/>
  <c r="K73" i="28"/>
  <c r="R73" i="28" s="1"/>
  <c r="O72" i="28"/>
  <c r="N72" i="28"/>
  <c r="Q72" i="28" s="1"/>
  <c r="K72" i="28"/>
  <c r="R72" i="28" s="1"/>
  <c r="O71" i="28"/>
  <c r="N71" i="28"/>
  <c r="Q71" i="28" s="1"/>
  <c r="K71" i="28"/>
  <c r="R71" i="28" s="1"/>
  <c r="O70" i="28"/>
  <c r="N70" i="28"/>
  <c r="Q70" i="28" s="1"/>
  <c r="K70" i="28"/>
  <c r="R70" i="28" s="1"/>
  <c r="O69" i="28"/>
  <c r="N69" i="28"/>
  <c r="Q69" i="28" s="1"/>
  <c r="K69" i="28"/>
  <c r="R69" i="28" s="1"/>
  <c r="O68" i="28"/>
  <c r="N68" i="28"/>
  <c r="Q68" i="28" s="1"/>
  <c r="K68" i="28"/>
  <c r="R68" i="28" s="1"/>
  <c r="O67" i="28"/>
  <c r="N67" i="28"/>
  <c r="Q67" i="28" s="1"/>
  <c r="K67" i="28"/>
  <c r="R67" i="28" s="1"/>
  <c r="O66" i="28"/>
  <c r="N66" i="28"/>
  <c r="Q66" i="28" s="1"/>
  <c r="K66" i="28"/>
  <c r="R66" i="28" s="1"/>
  <c r="O65" i="28"/>
  <c r="N65" i="28"/>
  <c r="Q65" i="28" s="1"/>
  <c r="K65" i="28"/>
  <c r="R65" i="28" s="1"/>
  <c r="O64" i="28"/>
  <c r="N64" i="28"/>
  <c r="Q64" i="28" s="1"/>
  <c r="K64" i="28"/>
  <c r="R64" i="28" s="1"/>
  <c r="O63" i="28"/>
  <c r="N63" i="28"/>
  <c r="Q63" i="28" s="1"/>
  <c r="K63" i="28"/>
  <c r="R63" i="28" s="1"/>
  <c r="O62" i="28"/>
  <c r="N62" i="28"/>
  <c r="Q62" i="28" s="1"/>
  <c r="K62" i="28"/>
  <c r="R62" i="28" s="1"/>
  <c r="O61" i="28"/>
  <c r="N61" i="28"/>
  <c r="Q61" i="28" s="1"/>
  <c r="K61" i="28"/>
  <c r="R61" i="28" s="1"/>
  <c r="O60" i="28"/>
  <c r="N60" i="28"/>
  <c r="Q60" i="28" s="1"/>
  <c r="K60" i="28"/>
  <c r="R60" i="28" s="1"/>
  <c r="O59" i="28"/>
  <c r="N59" i="28"/>
  <c r="Q59" i="28" s="1"/>
  <c r="O58" i="28"/>
  <c r="N58" i="28"/>
  <c r="Q58" i="28" s="1"/>
  <c r="O57" i="28"/>
  <c r="N57" i="28"/>
  <c r="Q57" i="28" s="1"/>
  <c r="O56" i="28"/>
  <c r="N56" i="28"/>
  <c r="Q56" i="28" s="1"/>
  <c r="O55" i="28"/>
  <c r="N55" i="28"/>
  <c r="Q55" i="28" s="1"/>
  <c r="O54" i="28"/>
  <c r="N54" i="28"/>
  <c r="Q54" i="28" s="1"/>
  <c r="O53" i="28"/>
  <c r="N53" i="28"/>
  <c r="Q53" i="28" s="1"/>
  <c r="O52" i="28"/>
  <c r="N52" i="28"/>
  <c r="Q52" i="28" s="1"/>
  <c r="O51" i="28"/>
  <c r="N51" i="28"/>
  <c r="Q51" i="28" s="1"/>
  <c r="O50" i="28"/>
  <c r="N50" i="28"/>
  <c r="Q50" i="28" s="1"/>
  <c r="K50" i="28"/>
  <c r="R50" i="28" s="1"/>
  <c r="O49" i="28"/>
  <c r="N49" i="28"/>
  <c r="Q49" i="28" s="1"/>
  <c r="K49" i="28"/>
  <c r="R49" i="28" s="1"/>
  <c r="O48" i="28"/>
  <c r="N48" i="28"/>
  <c r="Q48" i="28" s="1"/>
  <c r="K48" i="28"/>
  <c r="R48" i="28" s="1"/>
  <c r="O47" i="28"/>
  <c r="N47" i="28"/>
  <c r="Q47" i="28" s="1"/>
  <c r="K47" i="28"/>
  <c r="R47" i="28" s="1"/>
  <c r="O46" i="28"/>
  <c r="N46" i="28"/>
  <c r="Q46" i="28" s="1"/>
  <c r="K46" i="28"/>
  <c r="R46" i="28" s="1"/>
  <c r="O45" i="28"/>
  <c r="N45" i="28"/>
  <c r="Q45" i="28" s="1"/>
  <c r="K45" i="28"/>
  <c r="R45" i="28" s="1"/>
  <c r="O44" i="28"/>
  <c r="N44" i="28"/>
  <c r="Q44" i="28" s="1"/>
  <c r="K44" i="28"/>
  <c r="R44" i="28" s="1"/>
  <c r="O43" i="28"/>
  <c r="N43" i="28"/>
  <c r="Q43" i="28" s="1"/>
  <c r="K43" i="28"/>
  <c r="R43" i="28" s="1"/>
  <c r="O42" i="28"/>
  <c r="N42" i="28"/>
  <c r="Q42" i="28" s="1"/>
  <c r="K42" i="28"/>
  <c r="R42" i="28" s="1"/>
  <c r="O41" i="28"/>
  <c r="N41" i="28"/>
  <c r="Q41" i="28" s="1"/>
  <c r="K41" i="28"/>
  <c r="R41" i="28" s="1"/>
  <c r="O40" i="28"/>
  <c r="N40" i="28"/>
  <c r="Q40" i="28" s="1"/>
  <c r="K40" i="28"/>
  <c r="R40" i="28" s="1"/>
  <c r="O39" i="28"/>
  <c r="N39" i="28"/>
  <c r="Q39" i="28" s="1"/>
  <c r="K39" i="28"/>
  <c r="R39" i="28" s="1"/>
  <c r="O38" i="28"/>
  <c r="N38" i="28"/>
  <c r="Q38" i="28" s="1"/>
  <c r="K38" i="28"/>
  <c r="R38" i="28" s="1"/>
  <c r="O37" i="28"/>
  <c r="N37" i="28"/>
  <c r="Q37" i="28" s="1"/>
  <c r="K37" i="28"/>
  <c r="R37" i="28" s="1"/>
  <c r="O36" i="28"/>
  <c r="N36" i="28"/>
  <c r="Q36" i="28" s="1"/>
  <c r="K36" i="28"/>
  <c r="R36" i="28" s="1"/>
  <c r="O35" i="28"/>
  <c r="N35" i="28"/>
  <c r="Q35" i="28" s="1"/>
  <c r="K35" i="28"/>
  <c r="R35" i="28" s="1"/>
  <c r="O34" i="28"/>
  <c r="N34" i="28"/>
  <c r="Q34" i="28" s="1"/>
  <c r="K34" i="28"/>
  <c r="R34" i="28" s="1"/>
  <c r="O33" i="28"/>
  <c r="N33" i="28"/>
  <c r="Q33" i="28" s="1"/>
  <c r="K33" i="28"/>
  <c r="R33" i="28" s="1"/>
  <c r="O32" i="28"/>
  <c r="N32" i="28"/>
  <c r="Q32" i="28" s="1"/>
  <c r="K32" i="28"/>
  <c r="R32" i="28" s="1"/>
  <c r="O31" i="28"/>
  <c r="N31" i="28"/>
  <c r="Q31" i="28" s="1"/>
  <c r="K31" i="28"/>
  <c r="R31" i="28" s="1"/>
  <c r="O30" i="28"/>
  <c r="N30" i="28"/>
  <c r="Q30" i="28" s="1"/>
  <c r="K30" i="28"/>
  <c r="R30" i="28" s="1"/>
  <c r="O29" i="28"/>
  <c r="N29" i="28"/>
  <c r="Q29" i="28" s="1"/>
  <c r="K29" i="28"/>
  <c r="R29" i="28" s="1"/>
  <c r="O28" i="28"/>
  <c r="N28" i="28"/>
  <c r="Q28" i="28" s="1"/>
  <c r="L28" i="28"/>
  <c r="O27" i="28"/>
  <c r="N27" i="28"/>
  <c r="Q27" i="28" s="1"/>
  <c r="L27" i="28"/>
  <c r="O26" i="28"/>
  <c r="N26" i="28"/>
  <c r="Q26" i="28" s="1"/>
  <c r="K26" i="28"/>
  <c r="R26" i="28" s="1"/>
  <c r="O25" i="28"/>
  <c r="N25" i="28"/>
  <c r="Q25" i="28" s="1"/>
  <c r="K25" i="28"/>
  <c r="R25" i="28" s="1"/>
  <c r="O24" i="28"/>
  <c r="N24" i="28"/>
  <c r="Q24" i="28" s="1"/>
  <c r="K24" i="28"/>
  <c r="R24" i="28" s="1"/>
  <c r="O23" i="28"/>
  <c r="N23" i="28"/>
  <c r="Q23" i="28" s="1"/>
  <c r="K23" i="28"/>
  <c r="R23" i="28" s="1"/>
  <c r="O22" i="28"/>
  <c r="N22" i="28"/>
  <c r="Q22" i="28" s="1"/>
  <c r="K22" i="28"/>
  <c r="R22" i="28" s="1"/>
  <c r="O21" i="28"/>
  <c r="N21" i="28"/>
  <c r="Q21" i="28" s="1"/>
  <c r="K21" i="28"/>
  <c r="R21" i="28" s="1"/>
  <c r="O20" i="28"/>
  <c r="N20" i="28"/>
  <c r="Q20" i="28" s="1"/>
  <c r="K20" i="28"/>
  <c r="R20" i="28" s="1"/>
  <c r="O19" i="28"/>
  <c r="N19" i="28"/>
  <c r="Q19" i="28" s="1"/>
  <c r="K19" i="28"/>
  <c r="R19" i="28" s="1"/>
  <c r="O18" i="28"/>
  <c r="N18" i="28"/>
  <c r="Q18" i="28" s="1"/>
  <c r="K18" i="28"/>
  <c r="R18" i="28" s="1"/>
  <c r="O17" i="28"/>
  <c r="N17" i="28"/>
  <c r="Q17" i="28" s="1"/>
  <c r="K17" i="28"/>
  <c r="R17" i="28" s="1"/>
  <c r="O16" i="28"/>
  <c r="N16" i="28"/>
  <c r="Q16" i="28" s="1"/>
  <c r="K16" i="28"/>
  <c r="R16" i="28" s="1"/>
  <c r="O15" i="28"/>
  <c r="N15" i="28"/>
  <c r="Q15" i="28" s="1"/>
  <c r="K15" i="28"/>
  <c r="R15" i="28" s="1"/>
  <c r="O14" i="28"/>
  <c r="N14" i="28"/>
  <c r="Q14" i="28" s="1"/>
  <c r="K14" i="28"/>
  <c r="R14" i="28" s="1"/>
  <c r="O13" i="28"/>
  <c r="N13" i="28"/>
  <c r="Q13" i="28" s="1"/>
  <c r="K13" i="28"/>
  <c r="R13" i="28" s="1"/>
  <c r="O12" i="28"/>
  <c r="N12" i="28"/>
  <c r="Q12" i="28" s="1"/>
  <c r="K12" i="28"/>
  <c r="R12" i="28" s="1"/>
  <c r="O11" i="28"/>
  <c r="N11" i="28"/>
  <c r="Q11" i="28" s="1"/>
  <c r="K11" i="28"/>
  <c r="R11" i="28" s="1"/>
  <c r="O10" i="28"/>
  <c r="N10" i="28"/>
  <c r="Q10" i="28" s="1"/>
  <c r="K10" i="28"/>
  <c r="R10" i="28" s="1"/>
  <c r="O9" i="28"/>
  <c r="N9" i="28"/>
  <c r="Q9" i="28" s="1"/>
  <c r="K9" i="28"/>
  <c r="R9" i="28" s="1"/>
  <c r="O8" i="28"/>
  <c r="N8" i="28"/>
  <c r="Q8" i="28" s="1"/>
  <c r="K8" i="28"/>
  <c r="R8" i="28" s="1"/>
  <c r="O7" i="28"/>
  <c r="N7" i="28"/>
  <c r="Q7" i="28" s="1"/>
  <c r="K7" i="28"/>
  <c r="R7" i="28" s="1"/>
  <c r="O6" i="28"/>
  <c r="N6" i="28"/>
  <c r="Q6" i="28" s="1"/>
  <c r="K6" i="28"/>
  <c r="R6" i="28" s="1"/>
  <c r="O5" i="28"/>
  <c r="N5" i="28"/>
  <c r="Q5" i="28" s="1"/>
  <c r="K5" i="28"/>
  <c r="R5" i="28" s="1"/>
  <c r="O4" i="28"/>
  <c r="N4" i="28"/>
  <c r="Q4" i="28" s="1"/>
  <c r="K4" i="28"/>
  <c r="R4" i="28" s="1"/>
  <c r="O3" i="28"/>
  <c r="N3" i="28"/>
  <c r="Q3" i="28" s="1"/>
  <c r="K3" i="28"/>
  <c r="R3" i="28" s="1"/>
  <c r="O2" i="28"/>
  <c r="N2" i="28"/>
  <c r="Q2" i="28" s="1"/>
  <c r="K2" i="28"/>
  <c r="R2" i="28" s="1"/>
  <c r="Q3" i="23" l="1"/>
  <c r="Q4" i="23"/>
  <c r="Q5" i="23"/>
  <c r="Q6" i="23"/>
  <c r="Q7" i="23"/>
  <c r="Q8" i="23"/>
  <c r="Q9" i="23"/>
  <c r="Q2" i="23"/>
  <c r="L3" i="23"/>
  <c r="L4" i="23"/>
  <c r="L5" i="23"/>
  <c r="L6" i="23"/>
  <c r="L7" i="23"/>
  <c r="L8" i="23"/>
  <c r="L9" i="23"/>
  <c r="R9" i="23"/>
  <c r="R8" i="23"/>
  <c r="R7" i="23"/>
  <c r="R6" i="23"/>
  <c r="R5" i="23"/>
  <c r="R4" i="23"/>
  <c r="R3" i="23"/>
  <c r="R2" i="23"/>
  <c r="L2" i="23"/>
  <c r="K9" i="23"/>
  <c r="K6" i="23"/>
  <c r="K5" i="23"/>
  <c r="K8" i="23"/>
  <c r="K4" i="23"/>
  <c r="K3" i="23"/>
  <c r="K2" i="23"/>
  <c r="O619" i="3"/>
  <c r="N619" i="3"/>
  <c r="Q619" i="3" s="1"/>
  <c r="L619" i="3"/>
  <c r="K619" i="3"/>
  <c r="R619" i="3" s="1"/>
  <c r="O618" i="3"/>
  <c r="N618" i="3"/>
  <c r="Q618" i="3" s="1"/>
  <c r="L618" i="3"/>
  <c r="K618" i="3"/>
  <c r="R618" i="3" s="1"/>
  <c r="O617" i="3"/>
  <c r="N617" i="3"/>
  <c r="Q617" i="3" s="1"/>
  <c r="L617" i="3"/>
  <c r="K617" i="3"/>
  <c r="R617" i="3" s="1"/>
  <c r="O616" i="3"/>
  <c r="N616" i="3"/>
  <c r="Q616" i="3" s="1"/>
  <c r="L616" i="3"/>
  <c r="K616" i="3"/>
  <c r="R616" i="3" s="1"/>
  <c r="O615" i="3"/>
  <c r="N615" i="3"/>
  <c r="Q615" i="3" s="1"/>
  <c r="L615" i="3"/>
  <c r="K615" i="3"/>
  <c r="R615" i="3" s="1"/>
  <c r="O614" i="3"/>
  <c r="N614" i="3"/>
  <c r="Q614" i="3" s="1"/>
  <c r="L614" i="3"/>
  <c r="K614" i="3"/>
  <c r="R614" i="3" s="1"/>
  <c r="O613" i="3"/>
  <c r="N613" i="3"/>
  <c r="Q613" i="3" s="1"/>
  <c r="L613" i="3"/>
  <c r="K613" i="3"/>
  <c r="R613" i="3" s="1"/>
  <c r="O612" i="3"/>
  <c r="N612" i="3"/>
  <c r="Q612" i="3" s="1"/>
  <c r="L612" i="3"/>
  <c r="K612" i="3"/>
  <c r="R612" i="3" s="1"/>
  <c r="O611" i="3"/>
  <c r="N611" i="3"/>
  <c r="Q611" i="3" s="1"/>
  <c r="L611" i="3"/>
  <c r="K611" i="3"/>
  <c r="R611" i="3" s="1"/>
  <c r="O610" i="3"/>
  <c r="N610" i="3"/>
  <c r="Q610" i="3" s="1"/>
  <c r="L610" i="3"/>
  <c r="K610" i="3"/>
  <c r="R610" i="3" s="1"/>
  <c r="O609" i="3"/>
  <c r="N609" i="3"/>
  <c r="Q609" i="3" s="1"/>
  <c r="L609" i="3"/>
  <c r="K609" i="3"/>
  <c r="R609" i="3" s="1"/>
  <c r="O608" i="3"/>
  <c r="N608" i="3"/>
  <c r="Q608" i="3" s="1"/>
  <c r="L608" i="3"/>
  <c r="K608" i="3"/>
  <c r="R608" i="3" s="1"/>
  <c r="O607" i="3"/>
  <c r="N607" i="3"/>
  <c r="Q607" i="3" s="1"/>
  <c r="L607" i="3"/>
  <c r="K607" i="3"/>
  <c r="R607" i="3" s="1"/>
  <c r="O606" i="3"/>
  <c r="N606" i="3"/>
  <c r="Q606" i="3" s="1"/>
  <c r="L606" i="3"/>
  <c r="K606" i="3"/>
  <c r="R606" i="3" s="1"/>
  <c r="O605" i="3"/>
  <c r="N605" i="3"/>
  <c r="Q605" i="3" s="1"/>
  <c r="L605" i="3"/>
  <c r="K605" i="3"/>
  <c r="R605" i="3" s="1"/>
  <c r="O604" i="3"/>
  <c r="N604" i="3"/>
  <c r="Q604" i="3" s="1"/>
  <c r="L604" i="3"/>
  <c r="K604" i="3"/>
  <c r="R604" i="3" s="1"/>
  <c r="O603" i="3"/>
  <c r="N603" i="3"/>
  <c r="Q603" i="3" s="1"/>
  <c r="L603" i="3"/>
  <c r="K603" i="3"/>
  <c r="R603" i="3" s="1"/>
  <c r="O602" i="3"/>
  <c r="N602" i="3"/>
  <c r="Q602" i="3" s="1"/>
  <c r="L602" i="3"/>
  <c r="K602" i="3"/>
  <c r="R602" i="3" s="1"/>
  <c r="O601" i="3"/>
  <c r="N601" i="3"/>
  <c r="Q601" i="3" s="1"/>
  <c r="L601" i="3"/>
  <c r="K601" i="3"/>
  <c r="R601" i="3" s="1"/>
  <c r="O600" i="3"/>
  <c r="N600" i="3"/>
  <c r="Q600" i="3" s="1"/>
  <c r="L600" i="3"/>
  <c r="K600" i="3"/>
  <c r="R600" i="3" s="1"/>
  <c r="O599" i="3"/>
  <c r="N599" i="3"/>
  <c r="Q599" i="3" s="1"/>
  <c r="L599" i="3"/>
  <c r="K599" i="3"/>
  <c r="R599" i="3" s="1"/>
  <c r="L598" i="3"/>
  <c r="K598" i="3"/>
  <c r="R598" i="3" s="1"/>
  <c r="N598" i="3"/>
  <c r="Q598" i="3" s="1"/>
  <c r="O598" i="3"/>
  <c r="O597" i="3"/>
  <c r="N597" i="3"/>
  <c r="Q597" i="3" s="1"/>
  <c r="L597" i="3"/>
  <c r="K597" i="3"/>
  <c r="R597" i="3" s="1"/>
  <c r="O596" i="3"/>
  <c r="N596" i="3"/>
  <c r="Q596" i="3" s="1"/>
  <c r="L596" i="3"/>
  <c r="K596" i="3"/>
  <c r="R596" i="3" s="1"/>
  <c r="O595" i="3"/>
  <c r="N595" i="3"/>
  <c r="Q595" i="3" s="1"/>
  <c r="L595" i="3"/>
  <c r="K595" i="3"/>
  <c r="R595" i="3" s="1"/>
  <c r="K594" i="3" l="1"/>
  <c r="R594" i="3" s="1"/>
  <c r="O594" i="3"/>
  <c r="N594" i="3"/>
  <c r="Q594" i="3" s="1"/>
  <c r="L594" i="3"/>
  <c r="K338" i="3"/>
  <c r="O575" i="3"/>
  <c r="N575" i="3"/>
  <c r="Q575" i="3" s="1"/>
  <c r="L575" i="3"/>
  <c r="K575" i="3"/>
  <c r="R575" i="3" s="1"/>
  <c r="K381" i="3"/>
  <c r="K380" i="3"/>
  <c r="O593" i="3"/>
  <c r="N593" i="3"/>
  <c r="Q593" i="3" s="1"/>
  <c r="L593" i="3"/>
  <c r="K593" i="3"/>
  <c r="R593" i="3" s="1"/>
  <c r="O592" i="3"/>
  <c r="N592" i="3"/>
  <c r="Q592" i="3" s="1"/>
  <c r="L592" i="3"/>
  <c r="R592" i="3"/>
  <c r="O591" i="3"/>
  <c r="N591" i="3"/>
  <c r="Q591" i="3" s="1"/>
  <c r="L591" i="3"/>
  <c r="K591" i="3"/>
  <c r="R591" i="3" s="1"/>
  <c r="O590" i="3"/>
  <c r="N590" i="3"/>
  <c r="Q590" i="3" s="1"/>
  <c r="L590" i="3"/>
  <c r="K590" i="3"/>
  <c r="R590" i="3" s="1"/>
  <c r="O589" i="3"/>
  <c r="N589" i="3"/>
  <c r="Q589" i="3" s="1"/>
  <c r="L589" i="3"/>
  <c r="K589" i="3"/>
  <c r="R589" i="3" s="1"/>
  <c r="O588" i="3"/>
  <c r="N588" i="3"/>
  <c r="Q588" i="3" s="1"/>
  <c r="L588" i="3"/>
  <c r="K588" i="3"/>
  <c r="R588" i="3" s="1"/>
  <c r="L587" i="3"/>
  <c r="K587" i="3"/>
  <c r="R587" i="3" s="1"/>
  <c r="N587" i="3"/>
  <c r="Q587" i="3" s="1"/>
  <c r="O587" i="3"/>
  <c r="O586" i="3"/>
  <c r="N586" i="3"/>
  <c r="Q586" i="3" s="1"/>
  <c r="L586" i="3"/>
  <c r="K586" i="3"/>
  <c r="R586" i="3" s="1"/>
  <c r="O585" i="3"/>
  <c r="N585" i="3"/>
  <c r="Q585" i="3" s="1"/>
  <c r="L585" i="3"/>
  <c r="K585" i="3"/>
  <c r="R585" i="3" s="1"/>
  <c r="O584" i="3"/>
  <c r="N584" i="3"/>
  <c r="Q584" i="3" s="1"/>
  <c r="L584" i="3"/>
  <c r="K584" i="3"/>
  <c r="R584" i="3" s="1"/>
  <c r="O583" i="3"/>
  <c r="N583" i="3"/>
  <c r="Q583" i="3" s="1"/>
  <c r="L583" i="3"/>
  <c r="K583" i="3"/>
  <c r="R583" i="3" s="1"/>
  <c r="O582" i="3"/>
  <c r="N582" i="3"/>
  <c r="Q582" i="3" s="1"/>
  <c r="L582" i="3"/>
  <c r="K582" i="3"/>
  <c r="R582" i="3" s="1"/>
  <c r="O581" i="3"/>
  <c r="N581" i="3"/>
  <c r="Q581" i="3" s="1"/>
  <c r="L581" i="3"/>
  <c r="K581" i="3"/>
  <c r="R581" i="3" s="1"/>
  <c r="N576" i="3"/>
  <c r="Q576" i="3" s="1"/>
  <c r="O576" i="3"/>
  <c r="N577" i="3"/>
  <c r="Q577" i="3" s="1"/>
  <c r="O577" i="3"/>
  <c r="N578" i="3"/>
  <c r="Q578" i="3" s="1"/>
  <c r="O578" i="3"/>
  <c r="N579" i="3"/>
  <c r="Q579" i="3" s="1"/>
  <c r="O579" i="3"/>
  <c r="N580" i="3"/>
  <c r="Q580" i="3" s="1"/>
  <c r="O580" i="3"/>
  <c r="L580" i="3"/>
  <c r="K580" i="3"/>
  <c r="R580" i="3" s="1"/>
  <c r="L579" i="3"/>
  <c r="K579" i="3"/>
  <c r="R579" i="3" s="1"/>
  <c r="L578" i="3"/>
  <c r="K578" i="3"/>
  <c r="R578" i="3" s="1"/>
  <c r="L577" i="3"/>
  <c r="K577" i="3"/>
  <c r="R577" i="3" s="1"/>
  <c r="L576" i="3"/>
  <c r="K576" i="3"/>
  <c r="R576" i="3" s="1"/>
  <c r="N557" i="3"/>
  <c r="Q557" i="3" s="1"/>
  <c r="O557" i="3"/>
  <c r="N558" i="3"/>
  <c r="Q558" i="3" s="1"/>
  <c r="O558" i="3"/>
  <c r="N559" i="3"/>
  <c r="Q559" i="3" s="1"/>
  <c r="O559" i="3"/>
  <c r="N560" i="3"/>
  <c r="Q560" i="3" s="1"/>
  <c r="O560" i="3"/>
  <c r="N561" i="3"/>
  <c r="Q561" i="3" s="1"/>
  <c r="O561" i="3"/>
  <c r="N562" i="3"/>
  <c r="Q562" i="3" s="1"/>
  <c r="O562" i="3"/>
  <c r="N563" i="3"/>
  <c r="Q563" i="3" s="1"/>
  <c r="O563" i="3"/>
  <c r="N564" i="3"/>
  <c r="Q564" i="3" s="1"/>
  <c r="O564" i="3"/>
  <c r="N565" i="3"/>
  <c r="Q565" i="3" s="1"/>
  <c r="O565" i="3"/>
  <c r="N566" i="3"/>
  <c r="Q566" i="3" s="1"/>
  <c r="O566" i="3"/>
  <c r="N567" i="3"/>
  <c r="Q567" i="3" s="1"/>
  <c r="O567" i="3"/>
  <c r="N568" i="3"/>
  <c r="Q568" i="3" s="1"/>
  <c r="O568" i="3"/>
  <c r="N569" i="3"/>
  <c r="Q569" i="3" s="1"/>
  <c r="O569" i="3"/>
  <c r="N570" i="3"/>
  <c r="Q570" i="3" s="1"/>
  <c r="O570" i="3"/>
  <c r="N571" i="3"/>
  <c r="Q571" i="3" s="1"/>
  <c r="O571" i="3"/>
  <c r="N572" i="3"/>
  <c r="Q572" i="3" s="1"/>
  <c r="O572" i="3"/>
  <c r="N573" i="3"/>
  <c r="Q573" i="3" s="1"/>
  <c r="O573" i="3"/>
  <c r="N574" i="3"/>
  <c r="Q574" i="3" s="1"/>
  <c r="O574" i="3"/>
  <c r="L574" i="3"/>
  <c r="K574" i="3"/>
  <c r="R574" i="3" s="1"/>
  <c r="L573" i="3"/>
  <c r="K573" i="3"/>
  <c r="R573" i="3" s="1"/>
  <c r="L572" i="3"/>
  <c r="K572" i="3"/>
  <c r="R572" i="3" s="1"/>
  <c r="L571" i="3"/>
  <c r="K571" i="3"/>
  <c r="R571" i="3" s="1"/>
  <c r="L570" i="3"/>
  <c r="K570" i="3"/>
  <c r="R570" i="3" s="1"/>
  <c r="L569" i="3"/>
  <c r="K569" i="3"/>
  <c r="R569" i="3" s="1"/>
  <c r="L568" i="3"/>
  <c r="K568" i="3"/>
  <c r="R568" i="3" s="1"/>
  <c r="L567" i="3"/>
  <c r="K567" i="3"/>
  <c r="R567" i="3" s="1"/>
  <c r="L566" i="3"/>
  <c r="K566" i="3"/>
  <c r="R566" i="3" s="1"/>
  <c r="L565" i="3"/>
  <c r="K565" i="3"/>
  <c r="R565" i="3" s="1"/>
  <c r="L564" i="3"/>
  <c r="K564" i="3"/>
  <c r="R564" i="3" s="1"/>
  <c r="L563" i="3"/>
  <c r="K563" i="3"/>
  <c r="R563" i="3" s="1"/>
  <c r="L562" i="3"/>
  <c r="K562" i="3"/>
  <c r="R562" i="3" s="1"/>
  <c r="L561" i="3"/>
  <c r="K561" i="3"/>
  <c r="R561" i="3" s="1"/>
  <c r="L560" i="3"/>
  <c r="K560" i="3"/>
  <c r="R560" i="3" s="1"/>
  <c r="L559" i="3"/>
  <c r="K559" i="3"/>
  <c r="R559" i="3" s="1"/>
  <c r="L558" i="3"/>
  <c r="K558" i="3"/>
  <c r="R558" i="3" s="1"/>
  <c r="L557" i="3"/>
  <c r="K557" i="3"/>
  <c r="R557" i="3" s="1"/>
  <c r="N550" i="3"/>
  <c r="Q550" i="3" s="1"/>
  <c r="O550" i="3"/>
  <c r="N551" i="3"/>
  <c r="Q551" i="3" s="1"/>
  <c r="O551" i="3"/>
  <c r="N552" i="3"/>
  <c r="Q552" i="3" s="1"/>
  <c r="O552" i="3"/>
  <c r="N553" i="3"/>
  <c r="Q553" i="3" s="1"/>
  <c r="O553" i="3"/>
  <c r="N554" i="3"/>
  <c r="Q554" i="3" s="1"/>
  <c r="O554" i="3"/>
  <c r="N555" i="3"/>
  <c r="Q555" i="3" s="1"/>
  <c r="O555" i="3"/>
  <c r="N556" i="3"/>
  <c r="Q556" i="3" s="1"/>
  <c r="O556" i="3"/>
  <c r="L556" i="3"/>
  <c r="K556" i="3" s="1"/>
  <c r="R556" i="3" s="1"/>
  <c r="L555" i="3"/>
  <c r="K555" i="3" s="1"/>
  <c r="R555" i="3" s="1"/>
  <c r="L554" i="3"/>
  <c r="K554" i="3"/>
  <c r="R554" i="3" s="1"/>
  <c r="L553" i="3"/>
  <c r="K553" i="3" s="1"/>
  <c r="R553" i="3" s="1"/>
  <c r="L552" i="3"/>
  <c r="K552" i="3" s="1"/>
  <c r="R552" i="3" s="1"/>
  <c r="L551" i="3"/>
  <c r="K551" i="3" s="1"/>
  <c r="R551" i="3" s="1"/>
  <c r="L550" i="3"/>
  <c r="K550" i="3" s="1"/>
  <c r="R550" i="3" s="1"/>
  <c r="R99" i="3"/>
  <c r="R103" i="3"/>
  <c r="R346" i="3"/>
  <c r="R347" i="3"/>
  <c r="R348" i="3"/>
  <c r="R349" i="3"/>
  <c r="R350" i="3"/>
  <c r="R474" i="3"/>
  <c r="R475" i="3"/>
  <c r="R521" i="3"/>
  <c r="R545" i="3"/>
  <c r="N530" i="3"/>
  <c r="Q530" i="3" s="1"/>
  <c r="O530" i="3"/>
  <c r="N531" i="3"/>
  <c r="Q531" i="3" s="1"/>
  <c r="O531" i="3"/>
  <c r="N532" i="3"/>
  <c r="Q532" i="3" s="1"/>
  <c r="O532" i="3"/>
  <c r="N533" i="3"/>
  <c r="Q533" i="3" s="1"/>
  <c r="O533" i="3"/>
  <c r="N534" i="3"/>
  <c r="Q534" i="3" s="1"/>
  <c r="O534" i="3"/>
  <c r="N535" i="3"/>
  <c r="Q535" i="3" s="1"/>
  <c r="O535" i="3"/>
  <c r="N536" i="3"/>
  <c r="Q536" i="3" s="1"/>
  <c r="O536" i="3"/>
  <c r="N537" i="3"/>
  <c r="Q537" i="3" s="1"/>
  <c r="O537" i="3"/>
  <c r="N538" i="3"/>
  <c r="Q538" i="3" s="1"/>
  <c r="O538" i="3"/>
  <c r="N539" i="3"/>
  <c r="Q539" i="3" s="1"/>
  <c r="O539" i="3"/>
  <c r="N540" i="3"/>
  <c r="Q540" i="3" s="1"/>
  <c r="O540" i="3"/>
  <c r="N541" i="3"/>
  <c r="Q541" i="3" s="1"/>
  <c r="O541" i="3"/>
  <c r="N542" i="3"/>
  <c r="Q542" i="3" s="1"/>
  <c r="O542" i="3"/>
  <c r="N543" i="3"/>
  <c r="Q543" i="3" s="1"/>
  <c r="O543" i="3"/>
  <c r="N544" i="3"/>
  <c r="Q544" i="3" s="1"/>
  <c r="O544" i="3"/>
  <c r="N545" i="3"/>
  <c r="Q545" i="3" s="1"/>
  <c r="O545" i="3"/>
  <c r="N546" i="3"/>
  <c r="Q546" i="3" s="1"/>
  <c r="O546" i="3"/>
  <c r="N547" i="3"/>
  <c r="Q547" i="3" s="1"/>
  <c r="O547" i="3"/>
  <c r="N548" i="3"/>
  <c r="Q548" i="3" s="1"/>
  <c r="O548" i="3"/>
  <c r="N549" i="3"/>
  <c r="Q549" i="3" s="1"/>
  <c r="O549" i="3"/>
  <c r="L549" i="3"/>
  <c r="K549" i="3" s="1"/>
  <c r="R549" i="3" s="1"/>
  <c r="L548" i="3"/>
  <c r="K548" i="3" s="1"/>
  <c r="R548" i="3" s="1"/>
  <c r="L547" i="3"/>
  <c r="K547" i="3" s="1"/>
  <c r="R547" i="3" s="1"/>
  <c r="L546" i="3"/>
  <c r="K546" i="3" s="1"/>
  <c r="R546" i="3" s="1"/>
  <c r="L545" i="3"/>
  <c r="L544" i="3"/>
  <c r="K544" i="3" s="1"/>
  <c r="R544" i="3" s="1"/>
  <c r="L543" i="3"/>
  <c r="K543" i="3" s="1"/>
  <c r="R543" i="3" s="1"/>
  <c r="L542" i="3"/>
  <c r="K542" i="3" s="1"/>
  <c r="R542" i="3" s="1"/>
  <c r="L541" i="3"/>
  <c r="K541" i="3"/>
  <c r="R541" i="3" s="1"/>
  <c r="L540" i="3"/>
  <c r="K540" i="3"/>
  <c r="R540" i="3" s="1"/>
  <c r="L539" i="3"/>
  <c r="K539" i="3"/>
  <c r="R539" i="3" s="1"/>
  <c r="L538" i="3"/>
  <c r="K538" i="3"/>
  <c r="R538" i="3" s="1"/>
  <c r="L537" i="3"/>
  <c r="K537" i="3"/>
  <c r="R537" i="3" s="1"/>
  <c r="L536" i="3"/>
  <c r="K536" i="3"/>
  <c r="R536" i="3" s="1"/>
  <c r="L535" i="3"/>
  <c r="K535" i="3"/>
  <c r="R535" i="3" s="1"/>
  <c r="L534" i="3"/>
  <c r="K534" i="3"/>
  <c r="R534" i="3" s="1"/>
  <c r="L533" i="3"/>
  <c r="K533" i="3"/>
  <c r="R533" i="3" s="1"/>
  <c r="L532" i="3"/>
  <c r="K532" i="3"/>
  <c r="R532" i="3" s="1"/>
  <c r="L531" i="3"/>
  <c r="K531" i="3"/>
  <c r="R531" i="3" s="1"/>
  <c r="L530" i="3"/>
  <c r="K530" i="3"/>
  <c r="R530" i="3" s="1"/>
  <c r="K500" i="3"/>
  <c r="R500" i="3" s="1"/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2" i="3"/>
  <c r="N508" i="3"/>
  <c r="Q508" i="3" s="1"/>
  <c r="N509" i="3"/>
  <c r="Q509" i="3" s="1"/>
  <c r="N510" i="3"/>
  <c r="Q510" i="3" s="1"/>
  <c r="N511" i="3"/>
  <c r="Q511" i="3" s="1"/>
  <c r="N512" i="3"/>
  <c r="Q512" i="3" s="1"/>
  <c r="N513" i="3"/>
  <c r="Q513" i="3" s="1"/>
  <c r="N514" i="3"/>
  <c r="Q514" i="3" s="1"/>
  <c r="N515" i="3"/>
  <c r="Q515" i="3" s="1"/>
  <c r="N516" i="3"/>
  <c r="Q516" i="3" s="1"/>
  <c r="N517" i="3"/>
  <c r="Q517" i="3" s="1"/>
  <c r="N518" i="3"/>
  <c r="Q518" i="3" s="1"/>
  <c r="N519" i="3"/>
  <c r="Q519" i="3" s="1"/>
  <c r="N520" i="3"/>
  <c r="Q520" i="3" s="1"/>
  <c r="N521" i="3"/>
  <c r="Q521" i="3" s="1"/>
  <c r="N522" i="3"/>
  <c r="Q522" i="3" s="1"/>
  <c r="N523" i="3"/>
  <c r="Q523" i="3" s="1"/>
  <c r="N524" i="3"/>
  <c r="Q524" i="3" s="1"/>
  <c r="N525" i="3"/>
  <c r="Q525" i="3" s="1"/>
  <c r="N526" i="3"/>
  <c r="Q526" i="3" s="1"/>
  <c r="N527" i="3"/>
  <c r="Q527" i="3" s="1"/>
  <c r="N528" i="3"/>
  <c r="Q528" i="3" s="1"/>
  <c r="N529" i="3"/>
  <c r="Q529" i="3" s="1"/>
  <c r="L529" i="3"/>
  <c r="K529" i="3" s="1"/>
  <c r="R529" i="3" s="1"/>
  <c r="L528" i="3"/>
  <c r="K528" i="3" s="1"/>
  <c r="R528" i="3" s="1"/>
  <c r="L527" i="3"/>
  <c r="K527" i="3"/>
  <c r="R527" i="3" s="1"/>
  <c r="L526" i="3"/>
  <c r="K526" i="3" s="1"/>
  <c r="R526" i="3" s="1"/>
  <c r="L525" i="3"/>
  <c r="K525" i="3" s="1"/>
  <c r="R525" i="3" s="1"/>
  <c r="L524" i="3"/>
  <c r="K524" i="3" s="1"/>
  <c r="R524" i="3" s="1"/>
  <c r="L523" i="3"/>
  <c r="K523" i="3" s="1"/>
  <c r="R523" i="3" s="1"/>
  <c r="L522" i="3"/>
  <c r="K522" i="3" s="1"/>
  <c r="R522" i="3" s="1"/>
  <c r="L521" i="3"/>
  <c r="L519" i="3"/>
  <c r="K519" i="3"/>
  <c r="R519" i="3" s="1"/>
  <c r="L518" i="3"/>
  <c r="K518" i="3"/>
  <c r="R518" i="3" s="1"/>
  <c r="L517" i="3"/>
  <c r="K517" i="3"/>
  <c r="R517" i="3" s="1"/>
  <c r="L515" i="3"/>
  <c r="K515" i="3"/>
  <c r="R515" i="3" s="1"/>
  <c r="L514" i="3"/>
  <c r="K514" i="3"/>
  <c r="R514" i="3" s="1"/>
  <c r="L513" i="3"/>
  <c r="K513" i="3"/>
  <c r="R513" i="3" s="1"/>
  <c r="L512" i="3"/>
  <c r="K512" i="3"/>
  <c r="R512" i="3" s="1"/>
  <c r="L511" i="3"/>
  <c r="K511" i="3"/>
  <c r="R511" i="3" s="1"/>
  <c r="L510" i="3"/>
  <c r="K510" i="3"/>
  <c r="R510" i="3" s="1"/>
  <c r="L509" i="3"/>
  <c r="K509" i="3"/>
  <c r="R509" i="3" s="1"/>
  <c r="L508" i="3"/>
  <c r="K508" i="3"/>
  <c r="R508" i="3" s="1"/>
  <c r="N500" i="3"/>
  <c r="Q500" i="3" s="1"/>
  <c r="N501" i="3"/>
  <c r="Q501" i="3" s="1"/>
  <c r="N502" i="3"/>
  <c r="Q502" i="3" s="1"/>
  <c r="N503" i="3"/>
  <c r="Q503" i="3" s="1"/>
  <c r="N504" i="3"/>
  <c r="Q504" i="3" s="1"/>
  <c r="N505" i="3"/>
  <c r="Q505" i="3" s="1"/>
  <c r="N506" i="3"/>
  <c r="Q506" i="3" s="1"/>
  <c r="N507" i="3"/>
  <c r="Q507" i="3" s="1"/>
  <c r="L507" i="3"/>
  <c r="K507" i="3"/>
  <c r="R507" i="3" s="1"/>
  <c r="L506" i="3"/>
  <c r="K506" i="3"/>
  <c r="R506" i="3" s="1"/>
  <c r="L505" i="3"/>
  <c r="K505" i="3"/>
  <c r="R505" i="3" s="1"/>
  <c r="L504" i="3"/>
  <c r="K504" i="3"/>
  <c r="R504" i="3" s="1"/>
  <c r="L503" i="3"/>
  <c r="K503" i="3"/>
  <c r="R503" i="3" s="1"/>
  <c r="L502" i="3"/>
  <c r="K502" i="3"/>
  <c r="R502" i="3" s="1"/>
  <c r="L501" i="3"/>
  <c r="K501" i="3"/>
  <c r="R501" i="3" s="1"/>
  <c r="L500" i="3"/>
  <c r="N487" i="3"/>
  <c r="Q487" i="3" s="1"/>
  <c r="N488" i="3"/>
  <c r="Q488" i="3" s="1"/>
  <c r="N489" i="3"/>
  <c r="Q489" i="3" s="1"/>
  <c r="N490" i="3"/>
  <c r="Q490" i="3" s="1"/>
  <c r="N491" i="3"/>
  <c r="Q491" i="3" s="1"/>
  <c r="N492" i="3"/>
  <c r="Q492" i="3" s="1"/>
  <c r="N493" i="3"/>
  <c r="Q493" i="3" s="1"/>
  <c r="N494" i="3"/>
  <c r="Q494" i="3" s="1"/>
  <c r="N495" i="3"/>
  <c r="Q495" i="3" s="1"/>
  <c r="N496" i="3"/>
  <c r="Q496" i="3" s="1"/>
  <c r="N497" i="3"/>
  <c r="Q497" i="3" s="1"/>
  <c r="N498" i="3"/>
  <c r="Q498" i="3" s="1"/>
  <c r="N499" i="3"/>
  <c r="Q499" i="3" s="1"/>
  <c r="N474" i="3"/>
  <c r="Q474" i="3" s="1"/>
  <c r="N475" i="3"/>
  <c r="Q475" i="3" s="1"/>
  <c r="N476" i="3"/>
  <c r="Q476" i="3" s="1"/>
  <c r="N477" i="3"/>
  <c r="Q477" i="3" s="1"/>
  <c r="N478" i="3"/>
  <c r="Q478" i="3" s="1"/>
  <c r="N479" i="3"/>
  <c r="Q479" i="3" s="1"/>
  <c r="N480" i="3"/>
  <c r="Q480" i="3" s="1"/>
  <c r="N481" i="3"/>
  <c r="Q481" i="3" s="1"/>
  <c r="N482" i="3"/>
  <c r="Q482" i="3" s="1"/>
  <c r="N483" i="3"/>
  <c r="Q483" i="3" s="1"/>
  <c r="N484" i="3"/>
  <c r="Q484" i="3" s="1"/>
  <c r="N485" i="3"/>
  <c r="Q485" i="3" s="1"/>
  <c r="N486" i="3"/>
  <c r="Q486" i="3" s="1"/>
  <c r="L499" i="3"/>
  <c r="K499" i="3"/>
  <c r="R499" i="3" s="1"/>
  <c r="L498" i="3"/>
  <c r="K498" i="3"/>
  <c r="R498" i="3" s="1"/>
  <c r="L497" i="3"/>
  <c r="K497" i="3"/>
  <c r="R497" i="3" s="1"/>
  <c r="L496" i="3"/>
  <c r="K496" i="3"/>
  <c r="R496" i="3" s="1"/>
  <c r="L495" i="3"/>
  <c r="K495" i="3"/>
  <c r="R495" i="3" s="1"/>
  <c r="L494" i="3"/>
  <c r="K494" i="3"/>
  <c r="R494" i="3" s="1"/>
  <c r="L493" i="3"/>
  <c r="K493" i="3"/>
  <c r="R493" i="3" s="1"/>
  <c r="L492" i="3"/>
  <c r="K492" i="3"/>
  <c r="R492" i="3" s="1"/>
  <c r="L491" i="3"/>
  <c r="K491" i="3"/>
  <c r="R491" i="3" s="1"/>
  <c r="L490" i="3"/>
  <c r="K490" i="3"/>
  <c r="R490" i="3" s="1"/>
  <c r="L489" i="3"/>
  <c r="K489" i="3"/>
  <c r="R489" i="3" s="1"/>
  <c r="L488" i="3"/>
  <c r="K488" i="3"/>
  <c r="R488" i="3" s="1"/>
  <c r="L487" i="3"/>
  <c r="K487" i="3"/>
  <c r="R487" i="3" s="1"/>
  <c r="L486" i="3"/>
  <c r="K486" i="3"/>
  <c r="R486" i="3" s="1"/>
  <c r="L485" i="3"/>
  <c r="K485" i="3"/>
  <c r="R485" i="3" s="1"/>
  <c r="L484" i="3"/>
  <c r="K484" i="3"/>
  <c r="R484" i="3" s="1"/>
  <c r="L483" i="3"/>
  <c r="K483" i="3"/>
  <c r="R483" i="3" s="1"/>
  <c r="L482" i="3"/>
  <c r="K482" i="3"/>
  <c r="R482" i="3" s="1"/>
  <c r="L481" i="3"/>
  <c r="K481" i="3"/>
  <c r="R481" i="3" s="1"/>
  <c r="L480" i="3"/>
  <c r="K480" i="3"/>
  <c r="R480" i="3" s="1"/>
  <c r="L479" i="3"/>
  <c r="K479" i="3"/>
  <c r="R479" i="3" s="1"/>
  <c r="L478" i="3"/>
  <c r="K478" i="3"/>
  <c r="R478" i="3" s="1"/>
  <c r="L477" i="3"/>
  <c r="L476" i="3"/>
  <c r="K476" i="3"/>
  <c r="R476" i="3" s="1"/>
  <c r="L475" i="3"/>
  <c r="L474" i="3"/>
  <c r="N3" i="3"/>
  <c r="Q3" i="3" s="1"/>
  <c r="N4" i="3"/>
  <c r="Q4" i="3" s="1"/>
  <c r="N5" i="3"/>
  <c r="Q5" i="3" s="1"/>
  <c r="N6" i="3"/>
  <c r="Q6" i="3" s="1"/>
  <c r="N7" i="3"/>
  <c r="Q7" i="3" s="1"/>
  <c r="N8" i="3"/>
  <c r="Q8" i="3" s="1"/>
  <c r="N9" i="3"/>
  <c r="Q9" i="3" s="1"/>
  <c r="N10" i="3"/>
  <c r="Q10" i="3" s="1"/>
  <c r="N11" i="3"/>
  <c r="Q11" i="3" s="1"/>
  <c r="N12" i="3"/>
  <c r="Q12" i="3" s="1"/>
  <c r="N13" i="3"/>
  <c r="Q13" i="3" s="1"/>
  <c r="N14" i="3"/>
  <c r="Q14" i="3" s="1"/>
  <c r="N15" i="3"/>
  <c r="Q15" i="3" s="1"/>
  <c r="N16" i="3"/>
  <c r="Q16" i="3" s="1"/>
  <c r="N17" i="3"/>
  <c r="Q17" i="3" s="1"/>
  <c r="N18" i="3"/>
  <c r="Q18" i="3" s="1"/>
  <c r="N19" i="3"/>
  <c r="Q19" i="3" s="1"/>
  <c r="N20" i="3"/>
  <c r="Q20" i="3" s="1"/>
  <c r="N21" i="3"/>
  <c r="Q21" i="3" s="1"/>
  <c r="N22" i="3"/>
  <c r="Q22" i="3" s="1"/>
  <c r="N23" i="3"/>
  <c r="Q23" i="3" s="1"/>
  <c r="N24" i="3"/>
  <c r="Q24" i="3" s="1"/>
  <c r="N25" i="3"/>
  <c r="Q25" i="3" s="1"/>
  <c r="N26" i="3"/>
  <c r="Q26" i="3" s="1"/>
  <c r="N27" i="3"/>
  <c r="Q27" i="3" s="1"/>
  <c r="N28" i="3"/>
  <c r="Q28" i="3" s="1"/>
  <c r="N29" i="3"/>
  <c r="Q29" i="3" s="1"/>
  <c r="N30" i="3"/>
  <c r="Q30" i="3" s="1"/>
  <c r="N31" i="3"/>
  <c r="Q31" i="3" s="1"/>
  <c r="N32" i="3"/>
  <c r="Q32" i="3" s="1"/>
  <c r="N33" i="3"/>
  <c r="Q33" i="3" s="1"/>
  <c r="N34" i="3"/>
  <c r="Q34" i="3" s="1"/>
  <c r="N35" i="3"/>
  <c r="Q35" i="3" s="1"/>
  <c r="N36" i="3"/>
  <c r="Q36" i="3" s="1"/>
  <c r="N37" i="3"/>
  <c r="Q37" i="3" s="1"/>
  <c r="N38" i="3"/>
  <c r="Q38" i="3" s="1"/>
  <c r="N39" i="3"/>
  <c r="Q39" i="3" s="1"/>
  <c r="N40" i="3"/>
  <c r="Q40" i="3" s="1"/>
  <c r="N41" i="3"/>
  <c r="Q41" i="3" s="1"/>
  <c r="N42" i="3"/>
  <c r="Q42" i="3" s="1"/>
  <c r="N43" i="3"/>
  <c r="Q43" i="3" s="1"/>
  <c r="N44" i="3"/>
  <c r="Q44" i="3" s="1"/>
  <c r="N45" i="3"/>
  <c r="Q45" i="3" s="1"/>
  <c r="N46" i="3"/>
  <c r="Q46" i="3" s="1"/>
  <c r="N47" i="3"/>
  <c r="Q47" i="3" s="1"/>
  <c r="N48" i="3"/>
  <c r="Q48" i="3" s="1"/>
  <c r="N49" i="3"/>
  <c r="Q49" i="3" s="1"/>
  <c r="N50" i="3"/>
  <c r="Q50" i="3" s="1"/>
  <c r="N51" i="3"/>
  <c r="Q51" i="3" s="1"/>
  <c r="N52" i="3"/>
  <c r="Q52" i="3" s="1"/>
  <c r="N53" i="3"/>
  <c r="Q53" i="3" s="1"/>
  <c r="N54" i="3"/>
  <c r="Q54" i="3" s="1"/>
  <c r="N55" i="3"/>
  <c r="Q55" i="3" s="1"/>
  <c r="N56" i="3"/>
  <c r="Q56" i="3" s="1"/>
  <c r="N57" i="3"/>
  <c r="Q57" i="3" s="1"/>
  <c r="N58" i="3"/>
  <c r="Q58" i="3" s="1"/>
  <c r="N59" i="3"/>
  <c r="Q59" i="3" s="1"/>
  <c r="N60" i="3"/>
  <c r="Q60" i="3" s="1"/>
  <c r="N61" i="3"/>
  <c r="Q61" i="3" s="1"/>
  <c r="N62" i="3"/>
  <c r="Q62" i="3" s="1"/>
  <c r="N63" i="3"/>
  <c r="Q63" i="3" s="1"/>
  <c r="N64" i="3"/>
  <c r="Q64" i="3" s="1"/>
  <c r="N65" i="3"/>
  <c r="Q65" i="3" s="1"/>
  <c r="N66" i="3"/>
  <c r="Q66" i="3" s="1"/>
  <c r="N67" i="3"/>
  <c r="Q67" i="3" s="1"/>
  <c r="N68" i="3"/>
  <c r="Q68" i="3" s="1"/>
  <c r="N69" i="3"/>
  <c r="Q69" i="3" s="1"/>
  <c r="N70" i="3"/>
  <c r="Q70" i="3" s="1"/>
  <c r="N71" i="3"/>
  <c r="Q71" i="3" s="1"/>
  <c r="N72" i="3"/>
  <c r="Q72" i="3" s="1"/>
  <c r="N73" i="3"/>
  <c r="Q73" i="3" s="1"/>
  <c r="N74" i="3"/>
  <c r="Q74" i="3" s="1"/>
  <c r="N75" i="3"/>
  <c r="Q75" i="3" s="1"/>
  <c r="N76" i="3"/>
  <c r="Q76" i="3" s="1"/>
  <c r="N77" i="3"/>
  <c r="Q77" i="3" s="1"/>
  <c r="N78" i="3"/>
  <c r="Q78" i="3" s="1"/>
  <c r="N79" i="3"/>
  <c r="Q79" i="3" s="1"/>
  <c r="N80" i="3"/>
  <c r="Q80" i="3" s="1"/>
  <c r="N81" i="3"/>
  <c r="Q81" i="3" s="1"/>
  <c r="N82" i="3"/>
  <c r="Q82" i="3" s="1"/>
  <c r="N83" i="3"/>
  <c r="Q83" i="3" s="1"/>
  <c r="N84" i="3"/>
  <c r="Q84" i="3" s="1"/>
  <c r="N85" i="3"/>
  <c r="Q85" i="3" s="1"/>
  <c r="N86" i="3"/>
  <c r="Q86" i="3" s="1"/>
  <c r="N87" i="3"/>
  <c r="Q87" i="3" s="1"/>
  <c r="N88" i="3"/>
  <c r="Q88" i="3" s="1"/>
  <c r="N89" i="3"/>
  <c r="Q89" i="3" s="1"/>
  <c r="N90" i="3"/>
  <c r="Q90" i="3" s="1"/>
  <c r="N91" i="3"/>
  <c r="Q91" i="3" s="1"/>
  <c r="N92" i="3"/>
  <c r="Q92" i="3" s="1"/>
  <c r="N93" i="3"/>
  <c r="Q93" i="3" s="1"/>
  <c r="N94" i="3"/>
  <c r="Q94" i="3" s="1"/>
  <c r="N95" i="3"/>
  <c r="Q95" i="3" s="1"/>
  <c r="N96" i="3"/>
  <c r="Q96" i="3" s="1"/>
  <c r="N97" i="3"/>
  <c r="Q97" i="3" s="1"/>
  <c r="N98" i="3"/>
  <c r="Q98" i="3" s="1"/>
  <c r="N99" i="3"/>
  <c r="Q99" i="3" s="1"/>
  <c r="N100" i="3"/>
  <c r="Q100" i="3" s="1"/>
  <c r="N101" i="3"/>
  <c r="Q101" i="3" s="1"/>
  <c r="N102" i="3"/>
  <c r="Q102" i="3" s="1"/>
  <c r="N103" i="3"/>
  <c r="Q103" i="3" s="1"/>
  <c r="N104" i="3"/>
  <c r="Q104" i="3" s="1"/>
  <c r="N105" i="3"/>
  <c r="Q105" i="3" s="1"/>
  <c r="N106" i="3"/>
  <c r="Q106" i="3" s="1"/>
  <c r="N107" i="3"/>
  <c r="Q107" i="3" s="1"/>
  <c r="N108" i="3"/>
  <c r="Q108" i="3" s="1"/>
  <c r="N109" i="3"/>
  <c r="Q109" i="3" s="1"/>
  <c r="N110" i="3"/>
  <c r="Q110" i="3" s="1"/>
  <c r="N111" i="3"/>
  <c r="Q111" i="3" s="1"/>
  <c r="N112" i="3"/>
  <c r="Q112" i="3" s="1"/>
  <c r="N113" i="3"/>
  <c r="Q113" i="3" s="1"/>
  <c r="N114" i="3"/>
  <c r="Q114" i="3" s="1"/>
  <c r="N115" i="3"/>
  <c r="Q115" i="3" s="1"/>
  <c r="N116" i="3"/>
  <c r="Q116" i="3" s="1"/>
  <c r="N117" i="3"/>
  <c r="Q117" i="3" s="1"/>
  <c r="N118" i="3"/>
  <c r="Q118" i="3" s="1"/>
  <c r="N119" i="3"/>
  <c r="Q119" i="3" s="1"/>
  <c r="N120" i="3"/>
  <c r="Q120" i="3" s="1"/>
  <c r="N121" i="3"/>
  <c r="Q121" i="3" s="1"/>
  <c r="N122" i="3"/>
  <c r="Q122" i="3" s="1"/>
  <c r="N123" i="3"/>
  <c r="Q123" i="3" s="1"/>
  <c r="N124" i="3"/>
  <c r="Q124" i="3" s="1"/>
  <c r="N125" i="3"/>
  <c r="Q125" i="3" s="1"/>
  <c r="N126" i="3"/>
  <c r="Q126" i="3" s="1"/>
  <c r="N127" i="3"/>
  <c r="Q127" i="3" s="1"/>
  <c r="N128" i="3"/>
  <c r="Q128" i="3" s="1"/>
  <c r="N129" i="3"/>
  <c r="Q129" i="3" s="1"/>
  <c r="N130" i="3"/>
  <c r="Q130" i="3" s="1"/>
  <c r="N131" i="3"/>
  <c r="Q131" i="3" s="1"/>
  <c r="N132" i="3"/>
  <c r="Q132" i="3" s="1"/>
  <c r="N133" i="3"/>
  <c r="Q133" i="3" s="1"/>
  <c r="N134" i="3"/>
  <c r="Q134" i="3" s="1"/>
  <c r="N135" i="3"/>
  <c r="Q135" i="3" s="1"/>
  <c r="N136" i="3"/>
  <c r="Q136" i="3" s="1"/>
  <c r="N137" i="3"/>
  <c r="Q137" i="3" s="1"/>
  <c r="N138" i="3"/>
  <c r="Q138" i="3" s="1"/>
  <c r="N139" i="3"/>
  <c r="Q139" i="3" s="1"/>
  <c r="N140" i="3"/>
  <c r="Q140" i="3" s="1"/>
  <c r="N141" i="3"/>
  <c r="Q141" i="3" s="1"/>
  <c r="N142" i="3"/>
  <c r="Q142" i="3" s="1"/>
  <c r="N143" i="3"/>
  <c r="Q143" i="3" s="1"/>
  <c r="N144" i="3"/>
  <c r="Q144" i="3" s="1"/>
  <c r="N145" i="3"/>
  <c r="Q145" i="3" s="1"/>
  <c r="N146" i="3"/>
  <c r="Q146" i="3" s="1"/>
  <c r="N147" i="3"/>
  <c r="Q147" i="3" s="1"/>
  <c r="N148" i="3"/>
  <c r="Q148" i="3" s="1"/>
  <c r="N149" i="3"/>
  <c r="Q149" i="3" s="1"/>
  <c r="N150" i="3"/>
  <c r="Q150" i="3" s="1"/>
  <c r="N151" i="3"/>
  <c r="Q151" i="3" s="1"/>
  <c r="N152" i="3"/>
  <c r="Q152" i="3" s="1"/>
  <c r="N153" i="3"/>
  <c r="Q153" i="3" s="1"/>
  <c r="N154" i="3"/>
  <c r="Q154" i="3" s="1"/>
  <c r="N155" i="3"/>
  <c r="Q155" i="3" s="1"/>
  <c r="N156" i="3"/>
  <c r="Q156" i="3" s="1"/>
  <c r="N157" i="3"/>
  <c r="Q157" i="3" s="1"/>
  <c r="N158" i="3"/>
  <c r="Q158" i="3" s="1"/>
  <c r="N159" i="3"/>
  <c r="Q159" i="3" s="1"/>
  <c r="N160" i="3"/>
  <c r="Q160" i="3" s="1"/>
  <c r="N161" i="3"/>
  <c r="Q161" i="3" s="1"/>
  <c r="N162" i="3"/>
  <c r="Q162" i="3" s="1"/>
  <c r="N163" i="3"/>
  <c r="Q163" i="3" s="1"/>
  <c r="N164" i="3"/>
  <c r="Q164" i="3" s="1"/>
  <c r="N165" i="3"/>
  <c r="Q165" i="3" s="1"/>
  <c r="N166" i="3"/>
  <c r="Q166" i="3" s="1"/>
  <c r="N167" i="3"/>
  <c r="Q167" i="3" s="1"/>
  <c r="N168" i="3"/>
  <c r="Q168" i="3" s="1"/>
  <c r="N169" i="3"/>
  <c r="Q169" i="3" s="1"/>
  <c r="N170" i="3"/>
  <c r="Q170" i="3" s="1"/>
  <c r="N171" i="3"/>
  <c r="Q171" i="3" s="1"/>
  <c r="N172" i="3"/>
  <c r="Q172" i="3" s="1"/>
  <c r="N173" i="3"/>
  <c r="Q173" i="3" s="1"/>
  <c r="N174" i="3"/>
  <c r="Q174" i="3" s="1"/>
  <c r="N175" i="3"/>
  <c r="Q175" i="3" s="1"/>
  <c r="N176" i="3"/>
  <c r="Q176" i="3" s="1"/>
  <c r="N177" i="3"/>
  <c r="Q177" i="3" s="1"/>
  <c r="N178" i="3"/>
  <c r="Q178" i="3" s="1"/>
  <c r="N179" i="3"/>
  <c r="Q179" i="3" s="1"/>
  <c r="N180" i="3"/>
  <c r="Q180" i="3" s="1"/>
  <c r="N181" i="3"/>
  <c r="Q181" i="3" s="1"/>
  <c r="N182" i="3"/>
  <c r="Q182" i="3" s="1"/>
  <c r="N183" i="3"/>
  <c r="Q183" i="3" s="1"/>
  <c r="N184" i="3"/>
  <c r="Q184" i="3" s="1"/>
  <c r="N185" i="3"/>
  <c r="Q185" i="3" s="1"/>
  <c r="N186" i="3"/>
  <c r="Q186" i="3" s="1"/>
  <c r="N187" i="3"/>
  <c r="Q187" i="3" s="1"/>
  <c r="N188" i="3"/>
  <c r="Q188" i="3" s="1"/>
  <c r="N189" i="3"/>
  <c r="Q189" i="3" s="1"/>
  <c r="N190" i="3"/>
  <c r="Q190" i="3" s="1"/>
  <c r="N191" i="3"/>
  <c r="Q191" i="3" s="1"/>
  <c r="N192" i="3"/>
  <c r="Q192" i="3" s="1"/>
  <c r="N193" i="3"/>
  <c r="Q193" i="3" s="1"/>
  <c r="N194" i="3"/>
  <c r="Q194" i="3" s="1"/>
  <c r="N195" i="3"/>
  <c r="Q195" i="3" s="1"/>
  <c r="N196" i="3"/>
  <c r="Q196" i="3" s="1"/>
  <c r="N197" i="3"/>
  <c r="Q197" i="3" s="1"/>
  <c r="N198" i="3"/>
  <c r="Q198" i="3" s="1"/>
  <c r="N199" i="3"/>
  <c r="Q199" i="3" s="1"/>
  <c r="N200" i="3"/>
  <c r="Q200" i="3" s="1"/>
  <c r="N201" i="3"/>
  <c r="Q201" i="3" s="1"/>
  <c r="N202" i="3"/>
  <c r="Q202" i="3" s="1"/>
  <c r="N203" i="3"/>
  <c r="Q203" i="3" s="1"/>
  <c r="N204" i="3"/>
  <c r="Q204" i="3" s="1"/>
  <c r="N205" i="3"/>
  <c r="Q205" i="3" s="1"/>
  <c r="N206" i="3"/>
  <c r="Q206" i="3" s="1"/>
  <c r="N207" i="3"/>
  <c r="Q207" i="3" s="1"/>
  <c r="N208" i="3"/>
  <c r="Q208" i="3" s="1"/>
  <c r="N209" i="3"/>
  <c r="Q209" i="3" s="1"/>
  <c r="N210" i="3"/>
  <c r="Q210" i="3" s="1"/>
  <c r="N211" i="3"/>
  <c r="Q211" i="3" s="1"/>
  <c r="N212" i="3"/>
  <c r="Q212" i="3" s="1"/>
  <c r="N213" i="3"/>
  <c r="Q213" i="3" s="1"/>
  <c r="N214" i="3"/>
  <c r="Q214" i="3" s="1"/>
  <c r="N215" i="3"/>
  <c r="Q215" i="3" s="1"/>
  <c r="N216" i="3"/>
  <c r="Q216" i="3" s="1"/>
  <c r="N217" i="3"/>
  <c r="Q217" i="3" s="1"/>
  <c r="N218" i="3"/>
  <c r="Q218" i="3" s="1"/>
  <c r="N219" i="3"/>
  <c r="Q219" i="3" s="1"/>
  <c r="N220" i="3"/>
  <c r="Q220" i="3" s="1"/>
  <c r="N221" i="3"/>
  <c r="Q221" i="3" s="1"/>
  <c r="N222" i="3"/>
  <c r="Q222" i="3" s="1"/>
  <c r="N223" i="3"/>
  <c r="Q223" i="3" s="1"/>
  <c r="N224" i="3"/>
  <c r="Q224" i="3" s="1"/>
  <c r="N225" i="3"/>
  <c r="Q225" i="3" s="1"/>
  <c r="N226" i="3"/>
  <c r="Q226" i="3" s="1"/>
  <c r="N227" i="3"/>
  <c r="Q227" i="3" s="1"/>
  <c r="N228" i="3"/>
  <c r="Q228" i="3" s="1"/>
  <c r="N229" i="3"/>
  <c r="Q229" i="3" s="1"/>
  <c r="N230" i="3"/>
  <c r="Q230" i="3" s="1"/>
  <c r="N231" i="3"/>
  <c r="Q231" i="3" s="1"/>
  <c r="N232" i="3"/>
  <c r="Q232" i="3" s="1"/>
  <c r="N233" i="3"/>
  <c r="Q233" i="3" s="1"/>
  <c r="N234" i="3"/>
  <c r="Q234" i="3" s="1"/>
  <c r="N235" i="3"/>
  <c r="Q235" i="3" s="1"/>
  <c r="N236" i="3"/>
  <c r="Q236" i="3" s="1"/>
  <c r="N237" i="3"/>
  <c r="Q237" i="3" s="1"/>
  <c r="N238" i="3"/>
  <c r="Q238" i="3" s="1"/>
  <c r="N239" i="3"/>
  <c r="Q239" i="3" s="1"/>
  <c r="N240" i="3"/>
  <c r="Q240" i="3" s="1"/>
  <c r="N241" i="3"/>
  <c r="Q241" i="3" s="1"/>
  <c r="N242" i="3"/>
  <c r="Q242" i="3" s="1"/>
  <c r="N243" i="3"/>
  <c r="Q243" i="3" s="1"/>
  <c r="N244" i="3"/>
  <c r="Q244" i="3" s="1"/>
  <c r="N245" i="3"/>
  <c r="Q245" i="3" s="1"/>
  <c r="N246" i="3"/>
  <c r="Q246" i="3" s="1"/>
  <c r="N247" i="3"/>
  <c r="Q247" i="3" s="1"/>
  <c r="N248" i="3"/>
  <c r="Q248" i="3" s="1"/>
  <c r="N249" i="3"/>
  <c r="Q249" i="3" s="1"/>
  <c r="N250" i="3"/>
  <c r="Q250" i="3" s="1"/>
  <c r="N251" i="3"/>
  <c r="Q251" i="3" s="1"/>
  <c r="N252" i="3"/>
  <c r="Q252" i="3" s="1"/>
  <c r="N253" i="3"/>
  <c r="Q253" i="3" s="1"/>
  <c r="N254" i="3"/>
  <c r="Q254" i="3" s="1"/>
  <c r="N255" i="3"/>
  <c r="Q255" i="3" s="1"/>
  <c r="N256" i="3"/>
  <c r="Q256" i="3" s="1"/>
  <c r="N257" i="3"/>
  <c r="Q257" i="3" s="1"/>
  <c r="N258" i="3"/>
  <c r="Q258" i="3" s="1"/>
  <c r="N259" i="3"/>
  <c r="Q259" i="3" s="1"/>
  <c r="N260" i="3"/>
  <c r="Q260" i="3" s="1"/>
  <c r="N261" i="3"/>
  <c r="Q261" i="3" s="1"/>
  <c r="N262" i="3"/>
  <c r="Q262" i="3" s="1"/>
  <c r="N263" i="3"/>
  <c r="Q263" i="3" s="1"/>
  <c r="N264" i="3"/>
  <c r="Q264" i="3" s="1"/>
  <c r="N265" i="3"/>
  <c r="Q265" i="3" s="1"/>
  <c r="N266" i="3"/>
  <c r="Q266" i="3" s="1"/>
  <c r="N267" i="3"/>
  <c r="Q267" i="3" s="1"/>
  <c r="N268" i="3"/>
  <c r="Q268" i="3" s="1"/>
  <c r="N269" i="3"/>
  <c r="Q269" i="3" s="1"/>
  <c r="N270" i="3"/>
  <c r="Q270" i="3" s="1"/>
  <c r="N271" i="3"/>
  <c r="Q271" i="3" s="1"/>
  <c r="N272" i="3"/>
  <c r="Q272" i="3" s="1"/>
  <c r="N273" i="3"/>
  <c r="Q273" i="3" s="1"/>
  <c r="N274" i="3"/>
  <c r="Q274" i="3" s="1"/>
  <c r="N275" i="3"/>
  <c r="Q275" i="3" s="1"/>
  <c r="N276" i="3"/>
  <c r="Q276" i="3" s="1"/>
  <c r="N277" i="3"/>
  <c r="Q277" i="3" s="1"/>
  <c r="N278" i="3"/>
  <c r="Q278" i="3" s="1"/>
  <c r="N279" i="3"/>
  <c r="Q279" i="3" s="1"/>
  <c r="N280" i="3"/>
  <c r="Q280" i="3" s="1"/>
  <c r="N281" i="3"/>
  <c r="Q281" i="3" s="1"/>
  <c r="N282" i="3"/>
  <c r="Q282" i="3" s="1"/>
  <c r="N283" i="3"/>
  <c r="Q283" i="3" s="1"/>
  <c r="N284" i="3"/>
  <c r="Q284" i="3" s="1"/>
  <c r="N285" i="3"/>
  <c r="Q285" i="3" s="1"/>
  <c r="N286" i="3"/>
  <c r="Q286" i="3" s="1"/>
  <c r="N287" i="3"/>
  <c r="Q287" i="3" s="1"/>
  <c r="N288" i="3"/>
  <c r="Q288" i="3" s="1"/>
  <c r="N289" i="3"/>
  <c r="Q289" i="3" s="1"/>
  <c r="N290" i="3"/>
  <c r="Q290" i="3" s="1"/>
  <c r="N291" i="3"/>
  <c r="Q291" i="3" s="1"/>
  <c r="N292" i="3"/>
  <c r="Q292" i="3" s="1"/>
  <c r="N293" i="3"/>
  <c r="Q293" i="3" s="1"/>
  <c r="N294" i="3"/>
  <c r="Q294" i="3" s="1"/>
  <c r="N295" i="3"/>
  <c r="Q295" i="3" s="1"/>
  <c r="N296" i="3"/>
  <c r="Q296" i="3" s="1"/>
  <c r="N297" i="3"/>
  <c r="Q297" i="3" s="1"/>
  <c r="N298" i="3"/>
  <c r="Q298" i="3" s="1"/>
  <c r="N299" i="3"/>
  <c r="Q299" i="3" s="1"/>
  <c r="N300" i="3"/>
  <c r="Q300" i="3" s="1"/>
  <c r="N301" i="3"/>
  <c r="Q301" i="3" s="1"/>
  <c r="N302" i="3"/>
  <c r="Q302" i="3" s="1"/>
  <c r="N303" i="3"/>
  <c r="Q303" i="3" s="1"/>
  <c r="N304" i="3"/>
  <c r="Q304" i="3" s="1"/>
  <c r="N305" i="3"/>
  <c r="Q305" i="3" s="1"/>
  <c r="N306" i="3"/>
  <c r="Q306" i="3" s="1"/>
  <c r="N307" i="3"/>
  <c r="Q307" i="3" s="1"/>
  <c r="N308" i="3"/>
  <c r="Q308" i="3" s="1"/>
  <c r="N309" i="3"/>
  <c r="Q309" i="3" s="1"/>
  <c r="N310" i="3"/>
  <c r="Q310" i="3" s="1"/>
  <c r="N311" i="3"/>
  <c r="Q311" i="3" s="1"/>
  <c r="N312" i="3"/>
  <c r="Q312" i="3" s="1"/>
  <c r="N313" i="3"/>
  <c r="Q313" i="3" s="1"/>
  <c r="N314" i="3"/>
  <c r="Q314" i="3" s="1"/>
  <c r="N315" i="3"/>
  <c r="Q315" i="3" s="1"/>
  <c r="N316" i="3"/>
  <c r="Q316" i="3" s="1"/>
  <c r="N317" i="3"/>
  <c r="Q317" i="3" s="1"/>
  <c r="N318" i="3"/>
  <c r="Q318" i="3" s="1"/>
  <c r="N319" i="3"/>
  <c r="Q319" i="3" s="1"/>
  <c r="N320" i="3"/>
  <c r="Q320" i="3" s="1"/>
  <c r="N321" i="3"/>
  <c r="Q321" i="3" s="1"/>
  <c r="N322" i="3"/>
  <c r="Q322" i="3" s="1"/>
  <c r="N323" i="3"/>
  <c r="Q323" i="3" s="1"/>
  <c r="N324" i="3"/>
  <c r="Q324" i="3" s="1"/>
  <c r="N325" i="3"/>
  <c r="Q325" i="3" s="1"/>
  <c r="N326" i="3"/>
  <c r="Q326" i="3" s="1"/>
  <c r="N327" i="3"/>
  <c r="Q327" i="3" s="1"/>
  <c r="N328" i="3"/>
  <c r="Q328" i="3" s="1"/>
  <c r="N329" i="3"/>
  <c r="Q329" i="3" s="1"/>
  <c r="N330" i="3"/>
  <c r="Q330" i="3" s="1"/>
  <c r="N331" i="3"/>
  <c r="Q331" i="3" s="1"/>
  <c r="N332" i="3"/>
  <c r="Q332" i="3" s="1"/>
  <c r="N333" i="3"/>
  <c r="Q333" i="3" s="1"/>
  <c r="N334" i="3"/>
  <c r="Q334" i="3" s="1"/>
  <c r="N335" i="3"/>
  <c r="Q335" i="3" s="1"/>
  <c r="N336" i="3"/>
  <c r="Q336" i="3" s="1"/>
  <c r="N337" i="3"/>
  <c r="Q337" i="3" s="1"/>
  <c r="N338" i="3"/>
  <c r="Q338" i="3" s="1"/>
  <c r="N339" i="3"/>
  <c r="Q339" i="3" s="1"/>
  <c r="N340" i="3"/>
  <c r="Q340" i="3" s="1"/>
  <c r="N341" i="3"/>
  <c r="Q341" i="3" s="1"/>
  <c r="N342" i="3"/>
  <c r="Q342" i="3" s="1"/>
  <c r="N343" i="3"/>
  <c r="Q343" i="3" s="1"/>
  <c r="N344" i="3"/>
  <c r="Q344" i="3" s="1"/>
  <c r="N345" i="3"/>
  <c r="Q345" i="3" s="1"/>
  <c r="N346" i="3"/>
  <c r="Q346" i="3" s="1"/>
  <c r="N347" i="3"/>
  <c r="Q347" i="3" s="1"/>
  <c r="N348" i="3"/>
  <c r="Q348" i="3" s="1"/>
  <c r="N349" i="3"/>
  <c r="Q349" i="3" s="1"/>
  <c r="N350" i="3"/>
  <c r="Q350" i="3" s="1"/>
  <c r="N351" i="3"/>
  <c r="Q351" i="3" s="1"/>
  <c r="N352" i="3"/>
  <c r="Q352" i="3" s="1"/>
  <c r="N353" i="3"/>
  <c r="Q353" i="3" s="1"/>
  <c r="N354" i="3"/>
  <c r="Q354" i="3" s="1"/>
  <c r="N355" i="3"/>
  <c r="Q355" i="3" s="1"/>
  <c r="N356" i="3"/>
  <c r="Q356" i="3" s="1"/>
  <c r="N357" i="3"/>
  <c r="Q357" i="3" s="1"/>
  <c r="N358" i="3"/>
  <c r="Q358" i="3" s="1"/>
  <c r="N359" i="3"/>
  <c r="Q359" i="3" s="1"/>
  <c r="N360" i="3"/>
  <c r="Q360" i="3" s="1"/>
  <c r="N361" i="3"/>
  <c r="Q361" i="3" s="1"/>
  <c r="N362" i="3"/>
  <c r="Q362" i="3" s="1"/>
  <c r="N363" i="3"/>
  <c r="Q363" i="3" s="1"/>
  <c r="N364" i="3"/>
  <c r="Q364" i="3" s="1"/>
  <c r="N365" i="3"/>
  <c r="Q365" i="3" s="1"/>
  <c r="N366" i="3"/>
  <c r="Q366" i="3" s="1"/>
  <c r="N367" i="3"/>
  <c r="Q367" i="3" s="1"/>
  <c r="N368" i="3"/>
  <c r="Q368" i="3" s="1"/>
  <c r="N369" i="3"/>
  <c r="Q369" i="3" s="1"/>
  <c r="N370" i="3"/>
  <c r="Q370" i="3" s="1"/>
  <c r="N371" i="3"/>
  <c r="Q371" i="3" s="1"/>
  <c r="N372" i="3"/>
  <c r="Q372" i="3" s="1"/>
  <c r="N373" i="3"/>
  <c r="Q373" i="3" s="1"/>
  <c r="N374" i="3"/>
  <c r="Q374" i="3" s="1"/>
  <c r="N375" i="3"/>
  <c r="Q375" i="3" s="1"/>
  <c r="N376" i="3"/>
  <c r="Q376" i="3" s="1"/>
  <c r="N377" i="3"/>
  <c r="Q377" i="3" s="1"/>
  <c r="N378" i="3"/>
  <c r="Q378" i="3" s="1"/>
  <c r="N379" i="3"/>
  <c r="Q379" i="3" s="1"/>
  <c r="N380" i="3"/>
  <c r="Q380" i="3" s="1"/>
  <c r="N381" i="3"/>
  <c r="Q381" i="3" s="1"/>
  <c r="N382" i="3"/>
  <c r="Q382" i="3" s="1"/>
  <c r="N383" i="3"/>
  <c r="Q383" i="3" s="1"/>
  <c r="N384" i="3"/>
  <c r="Q384" i="3" s="1"/>
  <c r="N385" i="3"/>
  <c r="Q385" i="3" s="1"/>
  <c r="N386" i="3"/>
  <c r="Q386" i="3" s="1"/>
  <c r="N387" i="3"/>
  <c r="Q387" i="3" s="1"/>
  <c r="N388" i="3"/>
  <c r="Q388" i="3" s="1"/>
  <c r="N389" i="3"/>
  <c r="Q389" i="3" s="1"/>
  <c r="N390" i="3"/>
  <c r="Q390" i="3" s="1"/>
  <c r="N391" i="3"/>
  <c r="Q391" i="3" s="1"/>
  <c r="N392" i="3"/>
  <c r="Q392" i="3" s="1"/>
  <c r="N393" i="3"/>
  <c r="Q393" i="3" s="1"/>
  <c r="N394" i="3"/>
  <c r="Q394" i="3" s="1"/>
  <c r="N395" i="3"/>
  <c r="Q395" i="3" s="1"/>
  <c r="N396" i="3"/>
  <c r="Q396" i="3" s="1"/>
  <c r="N397" i="3"/>
  <c r="Q397" i="3" s="1"/>
  <c r="N398" i="3"/>
  <c r="Q398" i="3" s="1"/>
  <c r="N399" i="3"/>
  <c r="Q399" i="3" s="1"/>
  <c r="N400" i="3"/>
  <c r="Q400" i="3" s="1"/>
  <c r="N401" i="3"/>
  <c r="Q401" i="3" s="1"/>
  <c r="N402" i="3"/>
  <c r="Q402" i="3" s="1"/>
  <c r="N403" i="3"/>
  <c r="Q403" i="3" s="1"/>
  <c r="N404" i="3"/>
  <c r="Q404" i="3" s="1"/>
  <c r="N405" i="3"/>
  <c r="Q405" i="3" s="1"/>
  <c r="N406" i="3"/>
  <c r="Q406" i="3" s="1"/>
  <c r="N407" i="3"/>
  <c r="Q407" i="3" s="1"/>
  <c r="N408" i="3"/>
  <c r="Q408" i="3" s="1"/>
  <c r="N409" i="3"/>
  <c r="Q409" i="3" s="1"/>
  <c r="N410" i="3"/>
  <c r="Q410" i="3" s="1"/>
  <c r="N411" i="3"/>
  <c r="Q411" i="3" s="1"/>
  <c r="N412" i="3"/>
  <c r="Q412" i="3" s="1"/>
  <c r="N413" i="3"/>
  <c r="Q413" i="3" s="1"/>
  <c r="N414" i="3"/>
  <c r="Q414" i="3" s="1"/>
  <c r="N415" i="3"/>
  <c r="Q415" i="3" s="1"/>
  <c r="N416" i="3"/>
  <c r="Q416" i="3" s="1"/>
  <c r="N417" i="3"/>
  <c r="Q417" i="3" s="1"/>
  <c r="N418" i="3"/>
  <c r="Q418" i="3" s="1"/>
  <c r="N419" i="3"/>
  <c r="Q419" i="3" s="1"/>
  <c r="N420" i="3"/>
  <c r="Q420" i="3" s="1"/>
  <c r="N421" i="3"/>
  <c r="Q421" i="3" s="1"/>
  <c r="N422" i="3"/>
  <c r="Q422" i="3" s="1"/>
  <c r="N423" i="3"/>
  <c r="Q423" i="3" s="1"/>
  <c r="N424" i="3"/>
  <c r="Q424" i="3" s="1"/>
  <c r="N425" i="3"/>
  <c r="Q425" i="3" s="1"/>
  <c r="N426" i="3"/>
  <c r="Q426" i="3" s="1"/>
  <c r="N427" i="3"/>
  <c r="Q427" i="3" s="1"/>
  <c r="N428" i="3"/>
  <c r="Q428" i="3" s="1"/>
  <c r="N429" i="3"/>
  <c r="Q429" i="3" s="1"/>
  <c r="N430" i="3"/>
  <c r="Q430" i="3" s="1"/>
  <c r="N431" i="3"/>
  <c r="Q431" i="3" s="1"/>
  <c r="N432" i="3"/>
  <c r="Q432" i="3" s="1"/>
  <c r="N433" i="3"/>
  <c r="Q433" i="3" s="1"/>
  <c r="N434" i="3"/>
  <c r="Q434" i="3" s="1"/>
  <c r="N435" i="3"/>
  <c r="Q435" i="3" s="1"/>
  <c r="N436" i="3"/>
  <c r="Q436" i="3" s="1"/>
  <c r="N437" i="3"/>
  <c r="Q437" i="3" s="1"/>
  <c r="N438" i="3"/>
  <c r="Q438" i="3" s="1"/>
  <c r="N439" i="3"/>
  <c r="Q439" i="3" s="1"/>
  <c r="N440" i="3"/>
  <c r="Q440" i="3" s="1"/>
  <c r="N441" i="3"/>
  <c r="Q441" i="3" s="1"/>
  <c r="N442" i="3"/>
  <c r="Q442" i="3" s="1"/>
  <c r="N443" i="3"/>
  <c r="Q443" i="3" s="1"/>
  <c r="N444" i="3"/>
  <c r="Q444" i="3" s="1"/>
  <c r="N445" i="3"/>
  <c r="Q445" i="3" s="1"/>
  <c r="N446" i="3"/>
  <c r="Q446" i="3" s="1"/>
  <c r="N447" i="3"/>
  <c r="Q447" i="3" s="1"/>
  <c r="N448" i="3"/>
  <c r="Q448" i="3" s="1"/>
  <c r="N449" i="3"/>
  <c r="Q449" i="3" s="1"/>
  <c r="N450" i="3"/>
  <c r="Q450" i="3" s="1"/>
  <c r="N451" i="3"/>
  <c r="Q451" i="3" s="1"/>
  <c r="N452" i="3"/>
  <c r="Q452" i="3" s="1"/>
  <c r="N453" i="3"/>
  <c r="Q453" i="3" s="1"/>
  <c r="N454" i="3"/>
  <c r="Q454" i="3" s="1"/>
  <c r="N455" i="3"/>
  <c r="Q455" i="3" s="1"/>
  <c r="N456" i="3"/>
  <c r="Q456" i="3" s="1"/>
  <c r="N457" i="3"/>
  <c r="Q457" i="3" s="1"/>
  <c r="N458" i="3"/>
  <c r="Q458" i="3" s="1"/>
  <c r="N459" i="3"/>
  <c r="Q459" i="3" s="1"/>
  <c r="N460" i="3"/>
  <c r="Q460" i="3" s="1"/>
  <c r="N461" i="3"/>
  <c r="Q461" i="3" s="1"/>
  <c r="N462" i="3"/>
  <c r="Q462" i="3" s="1"/>
  <c r="N463" i="3"/>
  <c r="Q463" i="3" s="1"/>
  <c r="N464" i="3"/>
  <c r="Q464" i="3" s="1"/>
  <c r="N465" i="3"/>
  <c r="Q465" i="3" s="1"/>
  <c r="N466" i="3"/>
  <c r="Q466" i="3" s="1"/>
  <c r="N467" i="3"/>
  <c r="Q467" i="3" s="1"/>
  <c r="N468" i="3"/>
  <c r="Q468" i="3" s="1"/>
  <c r="N469" i="3"/>
  <c r="Q469" i="3" s="1"/>
  <c r="N470" i="3"/>
  <c r="Q470" i="3" s="1"/>
  <c r="N471" i="3"/>
  <c r="Q471" i="3" s="1"/>
  <c r="N472" i="3"/>
  <c r="Q472" i="3" s="1"/>
  <c r="N473" i="3"/>
  <c r="Q473" i="3" s="1"/>
  <c r="N2" i="3"/>
  <c r="Q2" i="3" s="1"/>
  <c r="K473" i="3"/>
  <c r="R473" i="3" s="1"/>
  <c r="K472" i="3"/>
  <c r="R472" i="3" s="1"/>
  <c r="K471" i="3"/>
  <c r="R471" i="3" s="1"/>
  <c r="K470" i="3"/>
  <c r="R470" i="3" s="1"/>
  <c r="K469" i="3"/>
  <c r="R469" i="3" s="1"/>
  <c r="K468" i="3"/>
  <c r="R468" i="3" s="1"/>
  <c r="K467" i="3"/>
  <c r="R467" i="3" s="1"/>
  <c r="K466" i="3"/>
  <c r="R466" i="3" s="1"/>
  <c r="K465" i="3"/>
  <c r="R465" i="3" s="1"/>
  <c r="K464" i="3"/>
  <c r="R464" i="3" s="1"/>
  <c r="L463" i="3"/>
  <c r="K463" i="3"/>
  <c r="R463" i="3" s="1"/>
  <c r="L462" i="3"/>
  <c r="K462" i="3"/>
  <c r="R462" i="3" s="1"/>
  <c r="L461" i="3"/>
  <c r="K461" i="3"/>
  <c r="R461" i="3" s="1"/>
  <c r="L460" i="3"/>
  <c r="K460" i="3"/>
  <c r="R460" i="3" s="1"/>
  <c r="L459" i="3"/>
  <c r="K459" i="3"/>
  <c r="R459" i="3" s="1"/>
  <c r="L458" i="3"/>
  <c r="K458" i="3"/>
  <c r="R458" i="3" s="1"/>
  <c r="L457" i="3"/>
  <c r="K457" i="3"/>
  <c r="R457" i="3" s="1"/>
  <c r="L456" i="3"/>
  <c r="K456" i="3"/>
  <c r="R456" i="3" s="1"/>
  <c r="L455" i="3"/>
  <c r="K455" i="3"/>
  <c r="R455" i="3" s="1"/>
  <c r="L454" i="3"/>
  <c r="K454" i="3"/>
  <c r="R454" i="3" s="1"/>
  <c r="L453" i="3"/>
  <c r="K453" i="3"/>
  <c r="R453" i="3" s="1"/>
  <c r="L452" i="3"/>
  <c r="K452" i="3"/>
  <c r="R452" i="3" s="1"/>
  <c r="L451" i="3"/>
  <c r="K451" i="3"/>
  <c r="R451" i="3" s="1"/>
  <c r="L450" i="3"/>
  <c r="K450" i="3"/>
  <c r="R450" i="3" s="1"/>
  <c r="L449" i="3"/>
  <c r="K449" i="3"/>
  <c r="R449" i="3" s="1"/>
  <c r="L448" i="3"/>
  <c r="K448" i="3"/>
  <c r="R448" i="3" s="1"/>
  <c r="L447" i="3"/>
  <c r="K447" i="3"/>
  <c r="R447" i="3" s="1"/>
  <c r="L446" i="3"/>
  <c r="K446" i="3"/>
  <c r="R446" i="3" s="1"/>
  <c r="L445" i="3"/>
  <c r="K445" i="3"/>
  <c r="R445" i="3" s="1"/>
  <c r="L444" i="3"/>
  <c r="K444" i="3"/>
  <c r="R444" i="3" s="1"/>
  <c r="L443" i="3"/>
  <c r="K443" i="3"/>
  <c r="R443" i="3" s="1"/>
  <c r="L442" i="3"/>
  <c r="K442" i="3"/>
  <c r="R442" i="3" s="1"/>
  <c r="L441" i="3"/>
  <c r="K441" i="3"/>
  <c r="R441" i="3" s="1"/>
  <c r="L440" i="3"/>
  <c r="K440" i="3"/>
  <c r="R440" i="3" s="1"/>
  <c r="L439" i="3"/>
  <c r="K439" i="3"/>
  <c r="R439" i="3" s="1"/>
  <c r="L438" i="3"/>
  <c r="K438" i="3"/>
  <c r="R438" i="3" s="1"/>
  <c r="L437" i="3"/>
  <c r="K437" i="3"/>
  <c r="R437" i="3" s="1"/>
  <c r="L436" i="3"/>
  <c r="K436" i="3"/>
  <c r="R436" i="3" s="1"/>
  <c r="L435" i="3"/>
  <c r="K435" i="3"/>
  <c r="R435" i="3" s="1"/>
  <c r="L434" i="3"/>
  <c r="K434" i="3"/>
  <c r="R434" i="3" s="1"/>
  <c r="L433" i="3" l="1"/>
  <c r="K433" i="3"/>
  <c r="R433" i="3" s="1"/>
  <c r="L432" i="3"/>
  <c r="K432" i="3"/>
  <c r="R432" i="3" s="1"/>
  <c r="L431" i="3"/>
  <c r="K431" i="3"/>
  <c r="R431" i="3" s="1"/>
  <c r="L430" i="3"/>
  <c r="K430" i="3"/>
  <c r="R430" i="3" s="1"/>
  <c r="L429" i="3"/>
  <c r="K429" i="3"/>
  <c r="R429" i="3" s="1"/>
  <c r="L428" i="3"/>
  <c r="K428" i="3"/>
  <c r="R428" i="3" s="1"/>
  <c r="L427" i="3"/>
  <c r="K427" i="3"/>
  <c r="R427" i="3" s="1"/>
  <c r="L426" i="3"/>
  <c r="K426" i="3"/>
  <c r="R426" i="3" s="1"/>
  <c r="L425" i="3"/>
  <c r="K425" i="3"/>
  <c r="R425" i="3" s="1"/>
  <c r="L424" i="3"/>
  <c r="K424" i="3"/>
  <c r="R424" i="3" s="1"/>
  <c r="L423" i="3"/>
  <c r="K423" i="3"/>
  <c r="R423" i="3" s="1"/>
  <c r="L422" i="3"/>
  <c r="L421" i="3"/>
  <c r="L420" i="3"/>
  <c r="L419" i="3"/>
  <c r="L418" i="3"/>
  <c r="L417" i="3"/>
  <c r="L416" i="3"/>
  <c r="L415" i="3" l="1"/>
  <c r="K415" i="3"/>
  <c r="R415" i="3" s="1"/>
  <c r="L414" i="3"/>
  <c r="K414" i="3" s="1"/>
  <c r="R414" i="3" s="1"/>
  <c r="L413" i="3"/>
  <c r="K413" i="3" s="1"/>
  <c r="R413" i="3" s="1"/>
  <c r="L412" i="3"/>
  <c r="K412" i="3" s="1"/>
  <c r="R412" i="3" s="1"/>
  <c r="L411" i="3"/>
  <c r="K411" i="3" s="1"/>
  <c r="R411" i="3" s="1"/>
  <c r="L410" i="3"/>
  <c r="K410" i="3" s="1"/>
  <c r="R410" i="3" s="1"/>
  <c r="L409" i="3"/>
  <c r="K409" i="3" s="1"/>
  <c r="R409" i="3" s="1"/>
  <c r="L408" i="3"/>
  <c r="K408" i="3" s="1"/>
  <c r="R408" i="3" s="1"/>
  <c r="L407" i="3"/>
  <c r="K407" i="3" s="1"/>
  <c r="R407" i="3" s="1"/>
  <c r="L406" i="3"/>
  <c r="K406" i="3" s="1"/>
  <c r="R406" i="3" s="1"/>
  <c r="L405" i="3"/>
  <c r="K405" i="3" s="1"/>
  <c r="R405" i="3" s="1"/>
  <c r="L404" i="3"/>
  <c r="K404" i="3" s="1"/>
  <c r="R404" i="3" s="1"/>
  <c r="L403" i="3"/>
  <c r="K403" i="3"/>
  <c r="R403" i="3" s="1"/>
  <c r="L402" i="3"/>
  <c r="K402" i="3" s="1"/>
  <c r="R402" i="3" s="1"/>
  <c r="L401" i="3"/>
  <c r="K401" i="3" s="1"/>
  <c r="R401" i="3" s="1"/>
  <c r="L400" i="3"/>
  <c r="K400" i="3" s="1"/>
  <c r="R400" i="3" s="1"/>
  <c r="L399" i="3"/>
  <c r="K399" i="3" s="1"/>
  <c r="R399" i="3" s="1"/>
  <c r="L398" i="3"/>
  <c r="K398" i="3"/>
  <c r="R398" i="3" s="1"/>
  <c r="L397" i="3"/>
  <c r="K397" i="3" s="1"/>
  <c r="R397" i="3" s="1"/>
  <c r="L396" i="3"/>
  <c r="K396" i="3" s="1"/>
  <c r="R396" i="3" s="1"/>
  <c r="L395" i="3"/>
  <c r="K395" i="3" s="1"/>
  <c r="R395" i="3" s="1"/>
  <c r="L394" i="3"/>
  <c r="K394" i="3" s="1"/>
  <c r="R394" i="3" s="1"/>
  <c r="L393" i="3"/>
  <c r="K393" i="3" s="1"/>
  <c r="R393" i="3" s="1"/>
  <c r="L392" i="3"/>
  <c r="K392" i="3" s="1"/>
  <c r="R392" i="3" s="1"/>
  <c r="L391" i="3"/>
  <c r="K391" i="3" s="1"/>
  <c r="R391" i="3" s="1"/>
  <c r="L390" i="3"/>
  <c r="K390" i="3" s="1"/>
  <c r="R390" i="3" s="1"/>
  <c r="L389" i="3"/>
  <c r="K389" i="3"/>
  <c r="R389" i="3" s="1"/>
  <c r="L388" i="3"/>
  <c r="K388" i="3" s="1"/>
  <c r="R388" i="3" s="1"/>
  <c r="L387" i="3"/>
  <c r="K387" i="3"/>
  <c r="R387" i="3" s="1"/>
  <c r="L386" i="3"/>
  <c r="K386" i="3"/>
  <c r="R386" i="3" s="1"/>
  <c r="L385" i="3"/>
  <c r="K385" i="3"/>
  <c r="R385" i="3" s="1"/>
  <c r="L384" i="3"/>
  <c r="K384" i="3"/>
  <c r="R384" i="3" s="1"/>
  <c r="L383" i="3"/>
  <c r="K383" i="3"/>
  <c r="R383" i="3" s="1"/>
  <c r="L382" i="3"/>
  <c r="K382" i="3"/>
  <c r="R382" i="3" s="1"/>
  <c r="L381" i="3"/>
  <c r="R381" i="3"/>
  <c r="L380" i="3"/>
  <c r="R380" i="3"/>
  <c r="L379" i="3"/>
  <c r="K379" i="3" s="1"/>
  <c r="R379" i="3" s="1"/>
  <c r="L378" i="3"/>
  <c r="K378" i="3" s="1"/>
  <c r="R378" i="3" s="1"/>
  <c r="L377" i="3"/>
  <c r="K377" i="3" s="1"/>
  <c r="R377" i="3" s="1"/>
  <c r="L376" i="3"/>
  <c r="K376" i="3" s="1"/>
  <c r="R376" i="3" s="1"/>
  <c r="L375" i="3"/>
  <c r="K375" i="3" s="1"/>
  <c r="R375" i="3" s="1"/>
  <c r="L374" i="3"/>
  <c r="K374" i="3" s="1"/>
  <c r="R374" i="3" s="1"/>
  <c r="K360" i="3"/>
  <c r="R360" i="3" s="1"/>
  <c r="K368" i="3"/>
  <c r="R368" i="3" s="1"/>
  <c r="L368" i="3"/>
  <c r="K369" i="3"/>
  <c r="R369" i="3" s="1"/>
  <c r="L369" i="3"/>
  <c r="K370" i="3"/>
  <c r="R370" i="3" s="1"/>
  <c r="L370" i="3"/>
  <c r="K371" i="3"/>
  <c r="R371" i="3" s="1"/>
  <c r="L371" i="3"/>
  <c r="K372" i="3"/>
  <c r="R372" i="3" s="1"/>
  <c r="L372" i="3"/>
  <c r="K373" i="3"/>
  <c r="R373" i="3" s="1"/>
  <c r="L373" i="3"/>
  <c r="K359" i="3"/>
  <c r="R359" i="3" s="1"/>
  <c r="L359" i="3"/>
  <c r="L360" i="3"/>
  <c r="K361" i="3"/>
  <c r="R361" i="3" s="1"/>
  <c r="L361" i="3"/>
  <c r="K362" i="3"/>
  <c r="R362" i="3" s="1"/>
  <c r="L362" i="3"/>
  <c r="K363" i="3"/>
  <c r="R363" i="3" s="1"/>
  <c r="L363" i="3"/>
  <c r="K364" i="3"/>
  <c r="R364" i="3" s="1"/>
  <c r="L364" i="3"/>
  <c r="K365" i="3"/>
  <c r="R365" i="3" s="1"/>
  <c r="L365" i="3"/>
  <c r="K366" i="3"/>
  <c r="R366" i="3" s="1"/>
  <c r="L366" i="3"/>
  <c r="K367" i="3"/>
  <c r="R367" i="3" s="1"/>
  <c r="L367" i="3"/>
  <c r="L358" i="3"/>
  <c r="K358" i="3"/>
  <c r="R358" i="3" s="1"/>
  <c r="K353" i="3"/>
  <c r="R353" i="3" s="1"/>
  <c r="L353" i="3"/>
  <c r="K354" i="3"/>
  <c r="R354" i="3" s="1"/>
  <c r="L354" i="3"/>
  <c r="K355" i="3"/>
  <c r="R355" i="3" s="1"/>
  <c r="L355" i="3"/>
  <c r="K356" i="3"/>
  <c r="R356" i="3" s="1"/>
  <c r="L356" i="3"/>
  <c r="K357" i="3"/>
  <c r="R357" i="3" s="1"/>
  <c r="L357" i="3"/>
  <c r="K352" i="3"/>
  <c r="R352" i="3" s="1"/>
  <c r="L352" i="3"/>
  <c r="L351" i="3"/>
  <c r="K351" i="3"/>
  <c r="R351" i="3" s="1"/>
  <c r="K339" i="3"/>
  <c r="R339" i="3" s="1"/>
  <c r="R338" i="3"/>
  <c r="K187" i="3"/>
  <c r="R187" i="3" s="1"/>
  <c r="K119" i="3"/>
  <c r="R119" i="3" s="1"/>
  <c r="L341" i="3"/>
  <c r="L342" i="3"/>
  <c r="L343" i="3"/>
  <c r="L344" i="3"/>
  <c r="K342" i="3"/>
  <c r="R342" i="3" s="1"/>
  <c r="K343" i="3"/>
  <c r="R343" i="3" s="1"/>
  <c r="K344" i="3"/>
  <c r="R344" i="3" s="1"/>
  <c r="K341" i="3"/>
  <c r="R341" i="3" s="1"/>
  <c r="L333" i="3"/>
  <c r="L334" i="3"/>
  <c r="L335" i="3"/>
  <c r="L336" i="3"/>
  <c r="L337" i="3"/>
  <c r="L338" i="3"/>
  <c r="L339" i="3"/>
  <c r="L340" i="3"/>
  <c r="L332" i="3"/>
  <c r="K340" i="3"/>
  <c r="R340" i="3" s="1"/>
  <c r="K334" i="3"/>
  <c r="R334" i="3" s="1"/>
  <c r="K335" i="3"/>
  <c r="R335" i="3" s="1"/>
  <c r="K336" i="3"/>
  <c r="R336" i="3" s="1"/>
  <c r="K337" i="3"/>
  <c r="R337" i="3" s="1"/>
  <c r="K333" i="3"/>
  <c r="R333" i="3" s="1"/>
  <c r="K332" i="3"/>
  <c r="R332" i="3" s="1"/>
  <c r="K78" i="3"/>
  <c r="R78" i="3" s="1"/>
  <c r="K3" i="3"/>
  <c r="R3" i="3" s="1"/>
  <c r="K127" i="3"/>
  <c r="R127" i="3" s="1"/>
  <c r="K320" i="3"/>
  <c r="R320" i="3" s="1"/>
  <c r="K180" i="3"/>
  <c r="R180" i="3" s="1"/>
  <c r="K274" i="3"/>
  <c r="R274" i="3" s="1"/>
  <c r="K272" i="3"/>
  <c r="R272" i="3" s="1"/>
  <c r="K271" i="3"/>
  <c r="R271" i="3" s="1"/>
  <c r="K270" i="3"/>
  <c r="R270" i="3" s="1"/>
  <c r="K299" i="3"/>
  <c r="R299" i="3" s="1"/>
  <c r="K88" i="3"/>
  <c r="R88" i="3" s="1"/>
  <c r="K77" i="3"/>
  <c r="R77" i="3" s="1"/>
  <c r="K76" i="3"/>
  <c r="R76" i="3" s="1"/>
  <c r="K69" i="3"/>
  <c r="R69" i="3" s="1"/>
  <c r="K316" i="3"/>
  <c r="R316" i="3" s="1"/>
  <c r="K313" i="3"/>
  <c r="R313" i="3" s="1"/>
  <c r="K312" i="3"/>
  <c r="R312" i="3" s="1"/>
  <c r="K311" i="3"/>
  <c r="R311" i="3" s="1"/>
  <c r="K308" i="3"/>
  <c r="R308" i="3" s="1"/>
  <c r="K307" i="3"/>
  <c r="R307" i="3" s="1"/>
  <c r="K306" i="3"/>
  <c r="R306" i="3" s="1"/>
  <c r="K304" i="3"/>
  <c r="R304" i="3" s="1"/>
  <c r="K303" i="3"/>
  <c r="R303" i="3" s="1"/>
  <c r="K302" i="3"/>
  <c r="R302" i="3" s="1"/>
  <c r="K301" i="3"/>
  <c r="R301" i="3" s="1"/>
  <c r="K298" i="3"/>
  <c r="R298" i="3" s="1"/>
  <c r="K297" i="3"/>
  <c r="R297" i="3" s="1"/>
  <c r="K295" i="3"/>
  <c r="R295" i="3" s="1"/>
  <c r="K294" i="3"/>
  <c r="R294" i="3" s="1"/>
  <c r="K292" i="3"/>
  <c r="R292" i="3" s="1"/>
  <c r="K291" i="3"/>
  <c r="R291" i="3" s="1"/>
  <c r="K289" i="3"/>
  <c r="R289" i="3" s="1"/>
  <c r="K288" i="3"/>
  <c r="R288" i="3" s="1"/>
  <c r="K286" i="3"/>
  <c r="R286" i="3" s="1"/>
  <c r="K285" i="3"/>
  <c r="R285" i="3" s="1"/>
  <c r="K283" i="3"/>
  <c r="R283" i="3" s="1"/>
  <c r="K230" i="3"/>
  <c r="R230" i="3" s="1"/>
  <c r="K229" i="3"/>
  <c r="R229" i="3" s="1"/>
  <c r="K226" i="3"/>
  <c r="R226" i="3" s="1"/>
  <c r="K223" i="3"/>
  <c r="R223" i="3" s="1"/>
  <c r="K222" i="3"/>
  <c r="R222" i="3" s="1"/>
  <c r="K221" i="3"/>
  <c r="R221" i="3" s="1"/>
  <c r="K220" i="3"/>
  <c r="R220" i="3" s="1"/>
  <c r="K218" i="3"/>
  <c r="R218" i="3" s="1"/>
  <c r="K217" i="3"/>
  <c r="R217" i="3" s="1"/>
  <c r="K216" i="3"/>
  <c r="R216" i="3" s="1"/>
  <c r="K214" i="3"/>
  <c r="R214" i="3" s="1"/>
  <c r="K213" i="3"/>
  <c r="R213" i="3" s="1"/>
  <c r="K210" i="3"/>
  <c r="R210" i="3" s="1"/>
  <c r="K209" i="3"/>
  <c r="R209" i="3" s="1"/>
  <c r="K208" i="3"/>
  <c r="R208" i="3" s="1"/>
  <c r="K207" i="3"/>
  <c r="R207" i="3" s="1"/>
  <c r="K206" i="3"/>
  <c r="R206" i="3" s="1"/>
  <c r="K204" i="3"/>
  <c r="R204" i="3" s="1"/>
  <c r="K203" i="3"/>
  <c r="R203" i="3" s="1"/>
  <c r="K163" i="3"/>
  <c r="R163" i="3" s="1"/>
  <c r="K162" i="3"/>
  <c r="R162" i="3" s="1"/>
  <c r="K161" i="3"/>
  <c r="R161" i="3" s="1"/>
  <c r="K160" i="3"/>
  <c r="R160" i="3" s="1"/>
  <c r="K158" i="3"/>
  <c r="R158" i="3" s="1"/>
  <c r="K157" i="3"/>
  <c r="R157" i="3" s="1"/>
  <c r="K154" i="3"/>
  <c r="R154" i="3" s="1"/>
  <c r="K152" i="3"/>
  <c r="R152" i="3" s="1"/>
  <c r="K151" i="3"/>
  <c r="R151" i="3" s="1"/>
  <c r="K150" i="3"/>
  <c r="R150" i="3" s="1"/>
  <c r="K149" i="3"/>
  <c r="R149" i="3" s="1"/>
  <c r="K148" i="3"/>
  <c r="R148" i="3" s="1"/>
  <c r="K147" i="3"/>
  <c r="R147" i="3" s="1"/>
  <c r="K146" i="3"/>
  <c r="R146" i="3" s="1"/>
  <c r="K144" i="3"/>
  <c r="R144" i="3" s="1"/>
  <c r="K142" i="3"/>
  <c r="R142" i="3" s="1"/>
  <c r="K140" i="3"/>
  <c r="R140" i="3" s="1"/>
  <c r="K139" i="3"/>
  <c r="R139" i="3" s="1"/>
  <c r="K138" i="3"/>
  <c r="R138" i="3" s="1"/>
  <c r="K136" i="3"/>
  <c r="R136" i="3" s="1"/>
  <c r="K135" i="3"/>
  <c r="R135" i="3" s="1"/>
  <c r="K134" i="3"/>
  <c r="R134" i="3" s="1"/>
  <c r="K133" i="3"/>
  <c r="R133" i="3" s="1"/>
  <c r="K132" i="3"/>
  <c r="R132" i="3" s="1"/>
  <c r="K129" i="3"/>
  <c r="R129" i="3" s="1"/>
  <c r="K128" i="3"/>
  <c r="R128" i="3" s="1"/>
  <c r="K126" i="3"/>
  <c r="R126" i="3" s="1"/>
  <c r="K124" i="3"/>
  <c r="R124" i="3" s="1"/>
  <c r="K97" i="3"/>
  <c r="R97" i="3" s="1"/>
  <c r="K96" i="3"/>
  <c r="R96" i="3" s="1"/>
  <c r="K95" i="3"/>
  <c r="R95" i="3" s="1"/>
  <c r="K93" i="3"/>
  <c r="R93" i="3" s="1"/>
  <c r="K87" i="3"/>
  <c r="R87" i="3" s="1"/>
  <c r="K86" i="3"/>
  <c r="R86" i="3" s="1"/>
  <c r="K82" i="3"/>
  <c r="R82" i="3" s="1"/>
  <c r="K81" i="3"/>
  <c r="R81" i="3" s="1"/>
  <c r="K80" i="3"/>
  <c r="R80" i="3" s="1"/>
  <c r="K79" i="3"/>
  <c r="R79" i="3" s="1"/>
  <c r="K74" i="3"/>
  <c r="R74" i="3" s="1"/>
  <c r="K72" i="3"/>
  <c r="R72" i="3" s="1"/>
  <c r="K71" i="3"/>
  <c r="R71" i="3" s="1"/>
  <c r="K67" i="3"/>
  <c r="R67" i="3" s="1"/>
  <c r="K66" i="3"/>
  <c r="R66" i="3" s="1"/>
  <c r="K64" i="3"/>
  <c r="R64" i="3" s="1"/>
  <c r="K63" i="3"/>
  <c r="R63" i="3" s="1"/>
  <c r="K61" i="3"/>
  <c r="R61" i="3" s="1"/>
  <c r="K48" i="3"/>
  <c r="R48" i="3" s="1"/>
  <c r="K47" i="3"/>
  <c r="R47" i="3" s="1"/>
  <c r="K45" i="3"/>
  <c r="R45" i="3" s="1"/>
  <c r="K44" i="3"/>
  <c r="R44" i="3" s="1"/>
  <c r="K43" i="3"/>
  <c r="R43" i="3" s="1"/>
  <c r="K42" i="3"/>
  <c r="R42" i="3" s="1"/>
  <c r="K40" i="3"/>
  <c r="R40" i="3" s="1"/>
  <c r="K39" i="3"/>
  <c r="R39" i="3" s="1"/>
  <c r="K38" i="3"/>
  <c r="R38" i="3" s="1"/>
  <c r="K37" i="3"/>
  <c r="R37" i="3" s="1"/>
  <c r="K36" i="3"/>
  <c r="R36" i="3" s="1"/>
  <c r="K35" i="3"/>
  <c r="R35" i="3" s="1"/>
  <c r="K33" i="3"/>
  <c r="R33" i="3" s="1"/>
  <c r="K31" i="3"/>
  <c r="R31" i="3" s="1"/>
  <c r="K30" i="3"/>
  <c r="R30" i="3" s="1"/>
  <c r="K25" i="3"/>
  <c r="R25" i="3" s="1"/>
  <c r="K24" i="3"/>
  <c r="R24" i="3" s="1"/>
  <c r="K22" i="3"/>
  <c r="R22" i="3" s="1"/>
  <c r="K21" i="3"/>
  <c r="R21" i="3" s="1"/>
  <c r="K18" i="3"/>
  <c r="R18" i="3" s="1"/>
  <c r="K16" i="3"/>
  <c r="R16" i="3" s="1"/>
  <c r="K13" i="3"/>
  <c r="R13" i="3" s="1"/>
  <c r="K12" i="3"/>
  <c r="R12" i="3" s="1"/>
  <c r="K10" i="3"/>
  <c r="R10" i="3" s="1"/>
  <c r="K9" i="3"/>
  <c r="R9" i="3" s="1"/>
  <c r="K7" i="3"/>
  <c r="R7" i="3" s="1"/>
  <c r="K5" i="3"/>
  <c r="R5" i="3" s="1"/>
  <c r="K4" i="3"/>
  <c r="R4" i="3" s="1"/>
  <c r="K104" i="3"/>
  <c r="R104" i="3" s="1"/>
  <c r="K102" i="3"/>
  <c r="R102" i="3" s="1"/>
  <c r="K100" i="3"/>
  <c r="R100" i="3" s="1"/>
  <c r="K17" i="3"/>
  <c r="R17" i="3" s="1"/>
  <c r="K6" i="3"/>
  <c r="R6" i="3" s="1"/>
  <c r="K314" i="3"/>
  <c r="R314" i="3" s="1"/>
  <c r="K189" i="3"/>
  <c r="R189" i="3" s="1"/>
  <c r="K19" i="3"/>
  <c r="R19" i="3" s="1"/>
  <c r="K317" i="3"/>
  <c r="R317" i="3" s="1"/>
  <c r="K325" i="3"/>
  <c r="R325" i="3" s="1"/>
  <c r="K324" i="3"/>
  <c r="R324" i="3" s="1"/>
  <c r="K315" i="3"/>
  <c r="R315" i="3" s="1"/>
  <c r="K300" i="3"/>
  <c r="R300" i="3" s="1"/>
  <c r="K296" i="3"/>
  <c r="R296" i="3" s="1"/>
  <c r="K293" i="3"/>
  <c r="R293" i="3" s="1"/>
  <c r="K290" i="3"/>
  <c r="R290" i="3" s="1"/>
  <c r="K284" i="3"/>
  <c r="R284" i="3" s="1"/>
  <c r="K282" i="3"/>
  <c r="R282" i="3" s="1"/>
  <c r="K233" i="3"/>
  <c r="R233" i="3" s="1"/>
  <c r="K232" i="3"/>
  <c r="R232" i="3" s="1"/>
  <c r="K231" i="3"/>
  <c r="R231" i="3" s="1"/>
  <c r="K227" i="3"/>
  <c r="R227" i="3" s="1"/>
  <c r="K225" i="3"/>
  <c r="R225" i="3" s="1"/>
  <c r="K219" i="3"/>
  <c r="R219" i="3" s="1"/>
  <c r="K211" i="3"/>
  <c r="R211" i="3" s="1"/>
  <c r="K201" i="3"/>
  <c r="R201" i="3" s="1"/>
  <c r="K188" i="3"/>
  <c r="R188" i="3" s="1"/>
  <c r="K178" i="3"/>
  <c r="R178" i="3" s="1"/>
  <c r="K176" i="3"/>
  <c r="R176" i="3" s="1"/>
  <c r="K166" i="3"/>
  <c r="R166" i="3" s="1"/>
  <c r="K165" i="3"/>
  <c r="R165" i="3" s="1"/>
  <c r="K164" i="3"/>
  <c r="R164" i="3" s="1"/>
  <c r="K159" i="3"/>
  <c r="R159" i="3" s="1"/>
  <c r="K156" i="3"/>
  <c r="R156" i="3" s="1"/>
  <c r="K155" i="3"/>
  <c r="R155" i="3" s="1"/>
  <c r="K153" i="3"/>
  <c r="R153" i="3" s="1"/>
  <c r="K145" i="3"/>
  <c r="R145" i="3" s="1"/>
  <c r="K143" i="3"/>
  <c r="R143" i="3" s="1"/>
  <c r="K137" i="3"/>
  <c r="R137" i="3" s="1"/>
  <c r="K131" i="3"/>
  <c r="R131" i="3" s="1"/>
  <c r="K130" i="3"/>
  <c r="R130" i="3" s="1"/>
  <c r="K125" i="3"/>
  <c r="R125" i="3" s="1"/>
  <c r="K123" i="3"/>
  <c r="R123" i="3" s="1"/>
  <c r="K122" i="3"/>
  <c r="R122" i="3" s="1"/>
  <c r="K121" i="3"/>
  <c r="R121" i="3" s="1"/>
  <c r="K98" i="3"/>
  <c r="R98" i="3" s="1"/>
  <c r="K94" i="3"/>
  <c r="R94" i="3" s="1"/>
  <c r="K92" i="3"/>
  <c r="R92" i="3" s="1"/>
  <c r="K91" i="3"/>
  <c r="R91" i="3" s="1"/>
  <c r="K90" i="3"/>
  <c r="R90" i="3" s="1"/>
  <c r="K83" i="3"/>
  <c r="R83" i="3" s="1"/>
  <c r="K75" i="3"/>
  <c r="R75" i="3" s="1"/>
  <c r="K73" i="3"/>
  <c r="R73" i="3" s="1"/>
  <c r="K68" i="3"/>
  <c r="R68" i="3" s="1"/>
  <c r="K65" i="3"/>
  <c r="R65" i="3" s="1"/>
  <c r="K62" i="3"/>
  <c r="R62" i="3" s="1"/>
  <c r="K60" i="3"/>
  <c r="R60" i="3" s="1"/>
  <c r="K50" i="3"/>
  <c r="R50" i="3" s="1"/>
  <c r="K49" i="3"/>
  <c r="R49" i="3" s="1"/>
  <c r="K46" i="3"/>
  <c r="R46" i="3" s="1"/>
  <c r="K34" i="3"/>
  <c r="R34" i="3" s="1"/>
  <c r="K29" i="3"/>
  <c r="R29" i="3" s="1"/>
  <c r="K26" i="3"/>
  <c r="R26" i="3" s="1"/>
  <c r="K23" i="3"/>
  <c r="R23" i="3" s="1"/>
  <c r="K20" i="3"/>
  <c r="R20" i="3" s="1"/>
  <c r="K11" i="3"/>
  <c r="R11" i="3" s="1"/>
  <c r="K8" i="3"/>
  <c r="R8" i="3" s="1"/>
  <c r="K2" i="3"/>
  <c r="R2" i="3" s="1"/>
  <c r="K287" i="3"/>
  <c r="R287" i="3" s="1"/>
  <c r="K212" i="3"/>
  <c r="R212" i="3" s="1"/>
  <c r="K89" i="3"/>
  <c r="R89" i="3" s="1"/>
  <c r="K70" i="3"/>
  <c r="R70" i="3" s="1"/>
  <c r="K41" i="3"/>
  <c r="R41" i="3" s="1"/>
  <c r="K15" i="3"/>
  <c r="R15" i="3" s="1"/>
  <c r="K14" i="3"/>
  <c r="R14" i="3" s="1"/>
  <c r="K321" i="3"/>
  <c r="R321" i="3" s="1"/>
  <c r="K322" i="3"/>
  <c r="R322" i="3" s="1"/>
  <c r="K319" i="3"/>
  <c r="R319" i="3" s="1"/>
  <c r="K318" i="3"/>
  <c r="R318" i="3" s="1"/>
  <c r="K310" i="3"/>
  <c r="R310" i="3" s="1"/>
  <c r="K309" i="3"/>
  <c r="R309" i="3" s="1"/>
  <c r="K305" i="3"/>
  <c r="R305" i="3" s="1"/>
  <c r="K281" i="3"/>
  <c r="R281" i="3" s="1"/>
  <c r="K279" i="3"/>
  <c r="R279" i="3" s="1"/>
  <c r="K278" i="3"/>
  <c r="R278" i="3" s="1"/>
  <c r="K277" i="3"/>
  <c r="R277" i="3" s="1"/>
  <c r="K276" i="3"/>
  <c r="R276" i="3" s="1"/>
  <c r="K275" i="3"/>
  <c r="R275" i="3" s="1"/>
  <c r="K267" i="3"/>
  <c r="R267" i="3" s="1"/>
  <c r="K266" i="3"/>
  <c r="R266" i="3" s="1"/>
  <c r="K265" i="3"/>
  <c r="R265" i="3" s="1"/>
  <c r="K264" i="3"/>
  <c r="R264" i="3" s="1"/>
  <c r="K263" i="3"/>
  <c r="R263" i="3" s="1"/>
  <c r="K262" i="3"/>
  <c r="R262" i="3" s="1"/>
  <c r="K261" i="3"/>
  <c r="R261" i="3" s="1"/>
  <c r="K259" i="3"/>
  <c r="R259" i="3" s="1"/>
  <c r="K258" i="3"/>
  <c r="R258" i="3" s="1"/>
  <c r="K257" i="3"/>
  <c r="R257" i="3" s="1"/>
  <c r="K256" i="3"/>
  <c r="R256" i="3" s="1"/>
  <c r="K237" i="3"/>
  <c r="R237" i="3" s="1"/>
  <c r="K236" i="3"/>
  <c r="R236" i="3" s="1"/>
  <c r="K235" i="3"/>
  <c r="R235" i="3" s="1"/>
  <c r="K234" i="3"/>
  <c r="R234" i="3" s="1"/>
  <c r="K228" i="3"/>
  <c r="R228" i="3" s="1"/>
  <c r="K224" i="3"/>
  <c r="R224" i="3" s="1"/>
  <c r="K205" i="3"/>
  <c r="R205" i="3" s="1"/>
  <c r="K202" i="3"/>
  <c r="R202" i="3" s="1"/>
  <c r="K200" i="3"/>
  <c r="R200" i="3" s="1"/>
  <c r="K199" i="3"/>
  <c r="R199" i="3" s="1"/>
  <c r="K198" i="3"/>
  <c r="R198" i="3" s="1"/>
  <c r="K197" i="3"/>
  <c r="R197" i="3" s="1"/>
  <c r="K196" i="3"/>
  <c r="R196" i="3" s="1"/>
  <c r="K195" i="3"/>
  <c r="R195" i="3" s="1"/>
  <c r="K194" i="3"/>
  <c r="R194" i="3" s="1"/>
  <c r="K193" i="3"/>
  <c r="R193" i="3" s="1"/>
  <c r="K192" i="3"/>
  <c r="R192" i="3" s="1"/>
  <c r="K191" i="3"/>
  <c r="R191" i="3" s="1"/>
  <c r="K186" i="3"/>
  <c r="R186" i="3" s="1"/>
  <c r="K185" i="3"/>
  <c r="R185" i="3" s="1"/>
  <c r="K184" i="3"/>
  <c r="R184" i="3" s="1"/>
  <c r="K183" i="3"/>
  <c r="R183" i="3" s="1"/>
  <c r="K182" i="3"/>
  <c r="R182" i="3" s="1"/>
  <c r="K181" i="3"/>
  <c r="R181" i="3" s="1"/>
  <c r="K175" i="3"/>
  <c r="R175" i="3" s="1"/>
  <c r="K174" i="3"/>
  <c r="R174" i="3" s="1"/>
  <c r="K173" i="3"/>
  <c r="R173" i="3" s="1"/>
  <c r="K172" i="3"/>
  <c r="R172" i="3" s="1"/>
  <c r="K171" i="3"/>
  <c r="R171" i="3" s="1"/>
  <c r="K170" i="3"/>
  <c r="R170" i="3" s="1"/>
  <c r="K169" i="3"/>
  <c r="R169" i="3" s="1"/>
  <c r="K168" i="3"/>
  <c r="R168" i="3" s="1"/>
  <c r="K167" i="3"/>
  <c r="R167" i="3" s="1"/>
  <c r="K120" i="3"/>
  <c r="R120" i="3" s="1"/>
  <c r="K118" i="3"/>
  <c r="R118" i="3" s="1"/>
  <c r="K117" i="3"/>
  <c r="R117" i="3" s="1"/>
  <c r="K116" i="3"/>
  <c r="R116" i="3" s="1"/>
  <c r="K115" i="3"/>
  <c r="R115" i="3" s="1"/>
  <c r="K114" i="3"/>
  <c r="R114" i="3" s="1"/>
  <c r="K113" i="3"/>
  <c r="R113" i="3" s="1"/>
  <c r="K112" i="3"/>
  <c r="R112" i="3" s="1"/>
  <c r="K111" i="3"/>
  <c r="R111" i="3" s="1"/>
  <c r="K110" i="3"/>
  <c r="R110" i="3" s="1"/>
  <c r="K109" i="3"/>
  <c r="R109" i="3" s="1"/>
  <c r="K108" i="3"/>
  <c r="R108" i="3" s="1"/>
  <c r="K107" i="3"/>
  <c r="R107" i="3" s="1"/>
  <c r="K106" i="3"/>
  <c r="R106" i="3" s="1"/>
  <c r="K105" i="3"/>
  <c r="R105" i="3" s="1"/>
  <c r="K84" i="3"/>
  <c r="R84" i="3" s="1"/>
  <c r="K32" i="3"/>
  <c r="R32" i="3" s="1"/>
  <c r="L331" i="3"/>
  <c r="L330" i="3"/>
  <c r="L329" i="3"/>
  <c r="L328" i="3"/>
  <c r="L28" i="3"/>
  <c r="L27" i="3"/>
  <c r="L317" i="3"/>
</calcChain>
</file>

<file path=xl/sharedStrings.xml><?xml version="1.0" encoding="utf-8"?>
<sst xmlns="http://schemas.openxmlformats.org/spreadsheetml/2006/main" count="12566" uniqueCount="591">
  <si>
    <t>-</t>
  </si>
  <si>
    <t>浅田有都</t>
  </si>
  <si>
    <t>他5k未満</t>
  </si>
  <si>
    <t>本社G9周</t>
  </si>
  <si>
    <t>今村遼太郎</t>
  </si>
  <si>
    <t>岩本雅弘</t>
  </si>
  <si>
    <t>本社G(30周)</t>
  </si>
  <si>
    <t>技術部1周</t>
    <rPh sb="0" eb="3">
      <t>ギジュテゥ</t>
    </rPh>
    <rPh sb="4" eb="5">
      <t>sy</t>
    </rPh>
    <phoneticPr fontId="2"/>
  </si>
  <si>
    <t>技術部1周</t>
  </si>
  <si>
    <t>他5k以上</t>
  </si>
  <si>
    <t>齋藤貴広</t>
  </si>
  <si>
    <t>坂尻雅</t>
  </si>
  <si>
    <t>佐藤亮介</t>
  </si>
  <si>
    <t>トレッドミル</t>
  </si>
  <si>
    <t>武田朋樹</t>
  </si>
  <si>
    <t>寺田周平</t>
  </si>
  <si>
    <t>永尾大樹</t>
    <rPh sb="0" eb="2">
      <t>ナガオ</t>
    </rPh>
    <rPh sb="2" eb="4">
      <t>タイキ</t>
    </rPh>
    <phoneticPr fontId="1"/>
  </si>
  <si>
    <t>中総1周</t>
    <rPh sb="0" eb="2">
      <t>チュウ</t>
    </rPh>
    <rPh sb="3" eb="4">
      <t>sy</t>
    </rPh>
    <phoneticPr fontId="2"/>
  </si>
  <si>
    <t>夏目信義</t>
  </si>
  <si>
    <t>西村昭博</t>
  </si>
  <si>
    <t>和田龍太</t>
  </si>
  <si>
    <t>本社G(60周)</t>
  </si>
  <si>
    <t>佐藤郁雄</t>
  </si>
  <si>
    <t>平方実</t>
  </si>
  <si>
    <t>千葉大輔</t>
  </si>
  <si>
    <t>古沢大地</t>
  </si>
  <si>
    <t>吉野智</t>
  </si>
  <si>
    <t>丸山宗也</t>
  </si>
  <si>
    <t>タイム</t>
  </si>
  <si>
    <t>澤田剛志</t>
  </si>
  <si>
    <t>小林淳一</t>
  </si>
  <si>
    <t>和田龍太</t>
    <rPh sb="0" eb="2">
      <t>ワダ</t>
    </rPh>
    <rPh sb="2" eb="4">
      <t>リュウタ</t>
    </rPh>
    <phoneticPr fontId="1"/>
  </si>
  <si>
    <t>中山拓弥</t>
    <rPh sb="0" eb="2">
      <t>ナカヤマ</t>
    </rPh>
    <rPh sb="2" eb="4">
      <t>タクヤ</t>
    </rPh>
    <phoneticPr fontId="1"/>
  </si>
  <si>
    <t>安芸優一</t>
    <rPh sb="0" eb="2">
      <t>アキ</t>
    </rPh>
    <rPh sb="2" eb="4">
      <t>ユウイチ</t>
    </rPh>
    <phoneticPr fontId="1"/>
  </si>
  <si>
    <t>本社G</t>
    <rPh sb="0" eb="2">
      <t>ホンシャ</t>
    </rPh>
    <phoneticPr fontId="1"/>
  </si>
  <si>
    <t>本社G9周</t>
    <rPh sb="0" eb="2">
      <t>ホンシャ</t>
    </rPh>
    <rPh sb="4" eb="5">
      <t>シュウ</t>
    </rPh>
    <phoneticPr fontId="1"/>
  </si>
  <si>
    <t>杉岡俊斗</t>
    <rPh sb="0" eb="2">
      <t>スギオカ</t>
    </rPh>
    <rPh sb="2" eb="3">
      <t>シュン</t>
    </rPh>
    <rPh sb="3" eb="4">
      <t>ト</t>
    </rPh>
    <phoneticPr fontId="1"/>
  </si>
  <si>
    <t>伊藤新太</t>
    <rPh sb="0" eb="2">
      <t>イトウ</t>
    </rPh>
    <rPh sb="2" eb="4">
      <t>アラタ</t>
    </rPh>
    <phoneticPr fontId="1"/>
  </si>
  <si>
    <t>浅田有都</t>
    <rPh sb="0" eb="2">
      <t>アサダ</t>
    </rPh>
    <rPh sb="2" eb="3">
      <t>ユウ</t>
    </rPh>
    <rPh sb="3" eb="4">
      <t>ト</t>
    </rPh>
    <phoneticPr fontId="1"/>
  </si>
  <si>
    <t>今村遼太郎</t>
    <rPh sb="0" eb="2">
      <t>イマムラ</t>
    </rPh>
    <rPh sb="2" eb="5">
      <t>リョウタロウ</t>
    </rPh>
    <phoneticPr fontId="1"/>
  </si>
  <si>
    <t>武田朋樹</t>
    <rPh sb="0" eb="2">
      <t>タケダ</t>
    </rPh>
    <rPh sb="2" eb="4">
      <t>トモキ</t>
    </rPh>
    <phoneticPr fontId="1"/>
  </si>
  <si>
    <t>寺田周平</t>
    <rPh sb="0" eb="2">
      <t>テラダ</t>
    </rPh>
    <rPh sb="2" eb="4">
      <t>シュウヘイ</t>
    </rPh>
    <phoneticPr fontId="1"/>
  </si>
  <si>
    <t>舛田空</t>
    <rPh sb="0" eb="2">
      <t>マスダ</t>
    </rPh>
    <rPh sb="2" eb="3">
      <t>ソラ</t>
    </rPh>
    <phoneticPr fontId="1"/>
  </si>
  <si>
    <t>井比大空</t>
    <rPh sb="0" eb="2">
      <t>イビ</t>
    </rPh>
    <rPh sb="2" eb="4">
      <t>オオゾラ</t>
    </rPh>
    <phoneticPr fontId="1"/>
  </si>
  <si>
    <t>工藤泰丈</t>
    <rPh sb="0" eb="2">
      <t>クドウ</t>
    </rPh>
    <rPh sb="2" eb="3">
      <t>ヤス</t>
    </rPh>
    <rPh sb="3" eb="4">
      <t>ジョウ</t>
    </rPh>
    <phoneticPr fontId="1"/>
  </si>
  <si>
    <t>去石遥音</t>
    <rPh sb="0" eb="1">
      <t>サ</t>
    </rPh>
    <rPh sb="1" eb="2">
      <t>イシ</t>
    </rPh>
    <rPh sb="2" eb="3">
      <t>ハルカ</t>
    </rPh>
    <rPh sb="3" eb="4">
      <t>オト</t>
    </rPh>
    <phoneticPr fontId="1"/>
  </si>
  <si>
    <t>猿投山</t>
    <rPh sb="0" eb="3">
      <t>サナゲヤマ</t>
    </rPh>
    <phoneticPr fontId="1"/>
  </si>
  <si>
    <t>コース</t>
  </si>
  <si>
    <t>本社G15周</t>
  </si>
  <si>
    <t>本社G11周</t>
  </si>
  <si>
    <t>本社G30周</t>
  </si>
  <si>
    <t>本社G23周</t>
  </si>
  <si>
    <t>本社G60周</t>
  </si>
  <si>
    <t>本社G27周</t>
  </si>
  <si>
    <t>安芸優一</t>
  </si>
  <si>
    <t>尾野貴広</t>
  </si>
  <si>
    <t>集合練習</t>
    <rPh sb="0" eb="4">
      <t>シュウゴウ</t>
    </rPh>
    <phoneticPr fontId="3"/>
  </si>
  <si>
    <t>氏名</t>
    <rPh sb="0" eb="2">
      <t>シメイ</t>
    </rPh>
    <phoneticPr fontId="3"/>
  </si>
  <si>
    <t>日付</t>
    <rPh sb="0" eb="2">
      <t>ヒヅケ</t>
    </rPh>
    <phoneticPr fontId="3"/>
  </si>
  <si>
    <t>距離</t>
    <rPh sb="0" eb="2">
      <t>キョリ</t>
    </rPh>
    <phoneticPr fontId="3"/>
  </si>
  <si>
    <t>距離種別</t>
    <rPh sb="0" eb="2">
      <t>キョリ</t>
    </rPh>
    <rPh sb="2" eb="4">
      <t>シュベテゥ</t>
    </rPh>
    <phoneticPr fontId="3"/>
  </si>
  <si>
    <t>2.4km換算</t>
    <rPh sb="5" eb="7">
      <t>カンザn</t>
    </rPh>
    <phoneticPr fontId="3"/>
  </si>
  <si>
    <t>ランク用種類</t>
    <rPh sb="4" eb="6">
      <t>sy</t>
    </rPh>
    <phoneticPr fontId="3"/>
  </si>
  <si>
    <t>10k</t>
    <phoneticPr fontId="3"/>
  </si>
  <si>
    <t>9k</t>
    <phoneticPr fontId="3"/>
  </si>
  <si>
    <t>7k</t>
    <phoneticPr fontId="3"/>
  </si>
  <si>
    <t>20k</t>
    <phoneticPr fontId="3"/>
  </si>
  <si>
    <t>5k</t>
    <phoneticPr fontId="3"/>
  </si>
  <si>
    <t>3k</t>
    <phoneticPr fontId="3"/>
  </si>
  <si>
    <t>2k</t>
    <phoneticPr fontId="3"/>
  </si>
  <si>
    <t>オンライン駅伝#1</t>
  </si>
  <si>
    <t>オンライン駅伝#2</t>
  </si>
  <si>
    <t>オンライン駅伝#3</t>
  </si>
  <si>
    <t>オンライン駅伝#4</t>
  </si>
  <si>
    <t>朝隈晃生</t>
  </si>
  <si>
    <t>伊藤新太</t>
  </si>
  <si>
    <t>伊藤公一</t>
  </si>
  <si>
    <t>井上史弥</t>
  </si>
  <si>
    <t>浦瀬翔太</t>
  </si>
  <si>
    <t>大家瑞希</t>
  </si>
  <si>
    <t>岡田弥生</t>
  </si>
  <si>
    <t>押野和馬</t>
  </si>
  <si>
    <t>加地友也</t>
  </si>
  <si>
    <t>葛谷亮太</t>
  </si>
  <si>
    <t>工藤泰丈</t>
  </si>
  <si>
    <t>小山英一郎</t>
  </si>
  <si>
    <t>前山和義</t>
  </si>
  <si>
    <t>篠原達也</t>
  </si>
  <si>
    <t>平宗一郎</t>
  </si>
  <si>
    <t>高本政博</t>
  </si>
  <si>
    <t>田中哲史</t>
  </si>
  <si>
    <t>中山拓弥</t>
  </si>
  <si>
    <t>永尾大樹</t>
  </si>
  <si>
    <t>永田翔吾</t>
  </si>
  <si>
    <t>西﨑和希</t>
  </si>
  <si>
    <t>-</t>
    <phoneticPr fontId="3"/>
  </si>
  <si>
    <t>小野裕喜</t>
  </si>
  <si>
    <t>結城耕平</t>
  </si>
  <si>
    <t>南智裕</t>
  </si>
  <si>
    <t>宮嶋雅章</t>
  </si>
  <si>
    <t>杉岡俊斗</t>
  </si>
  <si>
    <t>柳井美智也</t>
  </si>
  <si>
    <t>山田眞也</t>
  </si>
  <si>
    <t>野田大樹</t>
  </si>
  <si>
    <t>他5k以上</t>
    <rPh sb="3" eb="4">
      <t>イジョウ</t>
    </rPh>
    <phoneticPr fontId="3"/>
  </si>
  <si>
    <t>ｽﾎﾟｾﾝ10k</t>
  </si>
  <si>
    <t>他20k</t>
  </si>
  <si>
    <t>他10k</t>
  </si>
  <si>
    <t>中総2周</t>
  </si>
  <si>
    <t>中総1周</t>
  </si>
  <si>
    <t>道根往環</t>
  </si>
  <si>
    <t>去石遥音</t>
  </si>
  <si>
    <t>スポセン1周</t>
  </si>
  <si>
    <t>舛田空</t>
  </si>
  <si>
    <t>井比大空</t>
  </si>
  <si>
    <t>スポセン3周</t>
  </si>
  <si>
    <t>スポセン5周</t>
  </si>
  <si>
    <t>スポセン2周</t>
  </si>
  <si>
    <t>スポセン１周</t>
  </si>
  <si>
    <t>猿投5k</t>
  </si>
  <si>
    <t>猿投登山道1,5k</t>
  </si>
  <si>
    <t>三浦守道</t>
  </si>
  <si>
    <t>オンライン駅伝#2箱根</t>
  </si>
  <si>
    <t>愛知池3周</t>
  </si>
  <si>
    <t>三好池4周</t>
  </si>
  <si>
    <t>高山菜摘</t>
  </si>
  <si>
    <t>本社G55周</t>
  </si>
  <si>
    <t>オンライン駅伝公式１回</t>
  </si>
  <si>
    <t>後藤博隆</t>
  </si>
  <si>
    <t>オンライン駅伝公式2回</t>
  </si>
  <si>
    <t>夏の10km</t>
  </si>
  <si>
    <t>オンライン駅伝公式第3回</t>
  </si>
  <si>
    <t>30k</t>
    <phoneticPr fontId="3"/>
  </si>
  <si>
    <t>他20k</t>
    <rPh sb="0" eb="1">
      <t>ホカ</t>
    </rPh>
    <phoneticPr fontId="3"/>
  </si>
  <si>
    <t>4k</t>
    <phoneticPr fontId="3"/>
  </si>
  <si>
    <t>スポセン</t>
    <phoneticPr fontId="3"/>
  </si>
  <si>
    <t>永尾大樹</t>
    <rPh sb="0" eb="1">
      <t>ナガオ</t>
    </rPh>
    <rPh sb="2" eb="3">
      <t xml:space="preserve">タイキ </t>
    </rPh>
    <phoneticPr fontId="3"/>
  </si>
  <si>
    <t>坂尻雅</t>
    <phoneticPr fontId="3"/>
  </si>
  <si>
    <t>スポセン１周</t>
    <phoneticPr fontId="3"/>
  </si>
  <si>
    <t>換算</t>
    <rPh sb="0" eb="2">
      <t>カンザn</t>
    </rPh>
    <phoneticPr fontId="3"/>
  </si>
  <si>
    <t>実測</t>
    <rPh sb="0" eb="2">
      <t>ジッソク</t>
    </rPh>
    <phoneticPr fontId="3"/>
  </si>
  <si>
    <t>実測換算</t>
    <rPh sb="0" eb="2">
      <t>ジッソク</t>
    </rPh>
    <rPh sb="2" eb="4">
      <t>カンザ</t>
    </rPh>
    <phoneticPr fontId="3"/>
  </si>
  <si>
    <t>部門</t>
    <rPh sb="0" eb="2">
      <t>ブモn</t>
    </rPh>
    <phoneticPr fontId="3"/>
  </si>
  <si>
    <t>平方実</t>
    <rPh sb="0" eb="2">
      <t>ヒラカタ</t>
    </rPh>
    <rPh sb="2" eb="3">
      <t>ミノル</t>
    </rPh>
    <phoneticPr fontId="3"/>
  </si>
  <si>
    <t>本社G7周</t>
  </si>
  <si>
    <t>一般</t>
  </si>
  <si>
    <t>スポセン６周</t>
  </si>
  <si>
    <t>シーン</t>
  </si>
  <si>
    <t>ペース/k</t>
  </si>
  <si>
    <t>3k</t>
  </si>
  <si>
    <t>シニア</t>
  </si>
  <si>
    <t>2k</t>
  </si>
  <si>
    <t>女性</t>
  </si>
  <si>
    <t>5k</t>
  </si>
  <si>
    <t>4k</t>
  </si>
  <si>
    <t>20k</t>
  </si>
  <si>
    <t>30k</t>
  </si>
  <si>
    <t>10k</t>
  </si>
  <si>
    <t>7k</t>
  </si>
  <si>
    <t>12k</t>
  </si>
  <si>
    <t>8k</t>
  </si>
  <si>
    <t>9k</t>
  </si>
  <si>
    <t>スポセン９周</t>
  </si>
  <si>
    <t>15k</t>
  </si>
  <si>
    <t>本社G9周</t>
    <phoneticPr fontId="3"/>
  </si>
  <si>
    <t>スポセン9周</t>
  </si>
  <si>
    <t>公式自主</t>
    <rPh sb="0" eb="2">
      <t>コウシキ</t>
    </rPh>
    <rPh sb="2" eb="4">
      <t>j</t>
    </rPh>
    <phoneticPr fontId="3"/>
  </si>
  <si>
    <t>非公式</t>
    <rPh sb="0" eb="3">
      <t>ヒコウシキ</t>
    </rPh>
    <phoneticPr fontId="3"/>
  </si>
  <si>
    <t>公式</t>
    <rPh sb="0" eb="2">
      <t>コウシキ</t>
    </rPh>
    <phoneticPr fontId="3"/>
  </si>
  <si>
    <t>尾野貴広</t>
    <phoneticPr fontId="3"/>
  </si>
  <si>
    <t>寺田周平</t>
    <rPh sb="0" eb="1">
      <t>テラダ</t>
    </rPh>
    <rPh sb="2" eb="3">
      <t>シュウヘイ</t>
    </rPh>
    <phoneticPr fontId="3"/>
  </si>
  <si>
    <t>本社G8周</t>
    <phoneticPr fontId="3"/>
  </si>
  <si>
    <t>オンライン駅伝#2箱根</t>
    <phoneticPr fontId="3"/>
  </si>
  <si>
    <t>中総13周</t>
    <rPh sb="0" eb="2">
      <t>チュウ</t>
    </rPh>
    <rPh sb="4" eb="5">
      <t>sy</t>
    </rPh>
    <phoneticPr fontId="3"/>
  </si>
  <si>
    <t>中総11周</t>
    <rPh sb="0" eb="2">
      <t>チュウ</t>
    </rPh>
    <rPh sb="4" eb="5">
      <t>sy</t>
    </rPh>
    <phoneticPr fontId="3"/>
  </si>
  <si>
    <t>25k</t>
    <phoneticPr fontId="3"/>
  </si>
  <si>
    <t>スポセン１７周</t>
    <phoneticPr fontId="3"/>
  </si>
  <si>
    <t>愛知池3周</t>
    <phoneticPr fontId="3"/>
  </si>
  <si>
    <t>40k</t>
    <phoneticPr fontId="3"/>
  </si>
  <si>
    <t>安芸優一</t>
    <phoneticPr fontId="3"/>
  </si>
  <si>
    <t>三好池5周</t>
    <rPh sb="0" eb="2">
      <t>ミヨシ</t>
    </rPh>
    <rPh sb="2" eb="3">
      <t>イケ</t>
    </rPh>
    <rPh sb="4" eb="5">
      <t>シュウ</t>
    </rPh>
    <phoneticPr fontId="2"/>
  </si>
  <si>
    <t>非公式</t>
    <rPh sb="0" eb="2">
      <t>ヒコウシキ</t>
    </rPh>
    <phoneticPr fontId="3"/>
  </si>
  <si>
    <t>武田朋樹</t>
    <rPh sb="0" eb="1">
      <t>タケダ</t>
    </rPh>
    <rPh sb="2" eb="3">
      <t>トモキ</t>
    </rPh>
    <phoneticPr fontId="3"/>
  </si>
  <si>
    <t>中公寿</t>
    <rPh sb="0" eb="1">
      <t>ナカ</t>
    </rPh>
    <rPh sb="1" eb="2">
      <t xml:space="preserve">コウ </t>
    </rPh>
    <rPh sb="2" eb="3">
      <t>jy</t>
    </rPh>
    <phoneticPr fontId="3"/>
  </si>
  <si>
    <t>伊藤新太</t>
    <rPh sb="0" eb="1">
      <t>イトウ</t>
    </rPh>
    <rPh sb="2" eb="3">
      <t>アラ</t>
    </rPh>
    <phoneticPr fontId="3"/>
  </si>
  <si>
    <t>今村遼太郎</t>
    <rPh sb="0" eb="1">
      <t>イマ</t>
    </rPh>
    <rPh sb="2" eb="3">
      <t>リョウ</t>
    </rPh>
    <phoneticPr fontId="3"/>
  </si>
  <si>
    <t>和田龍太</t>
    <rPh sb="0" eb="1">
      <t>ワダ</t>
    </rPh>
    <rPh sb="2" eb="3">
      <t>リュウタ</t>
    </rPh>
    <phoneticPr fontId="3"/>
  </si>
  <si>
    <t>竹内瑞貴</t>
    <rPh sb="0" eb="2">
      <t>タケウティ</t>
    </rPh>
    <rPh sb="2" eb="3">
      <t xml:space="preserve">ミズキ </t>
    </rPh>
    <rPh sb="3" eb="4">
      <t xml:space="preserve">タカ </t>
    </rPh>
    <phoneticPr fontId="3"/>
  </si>
  <si>
    <t>本社G15周</t>
    <phoneticPr fontId="3"/>
  </si>
  <si>
    <t>永尾大樹</t>
    <rPh sb="0" eb="2">
      <t>ナガオ</t>
    </rPh>
    <rPh sb="2" eb="3">
      <t xml:space="preserve">タイキ </t>
    </rPh>
    <phoneticPr fontId="3"/>
  </si>
  <si>
    <t>尾野貴広</t>
    <rPh sb="0" eb="1">
      <t xml:space="preserve">オノ </t>
    </rPh>
    <rPh sb="2" eb="3">
      <t>タカヒロ</t>
    </rPh>
    <rPh sb="3" eb="4">
      <t xml:space="preserve">ヒロ </t>
    </rPh>
    <phoneticPr fontId="3"/>
  </si>
  <si>
    <t>実測</t>
    <rPh sb="0" eb="1">
      <t>ジッソク</t>
    </rPh>
    <phoneticPr fontId="3"/>
  </si>
  <si>
    <t>換算</t>
    <rPh sb="0" eb="1">
      <t>カンザn</t>
    </rPh>
    <phoneticPr fontId="3"/>
  </si>
  <si>
    <t>本社G60周</t>
    <rPh sb="0" eb="2">
      <t>ホンセィア</t>
    </rPh>
    <rPh sb="5" eb="6">
      <t>sy</t>
    </rPh>
    <phoneticPr fontId="3"/>
  </si>
  <si>
    <t>安芸優一</t>
    <rPh sb="0" eb="1">
      <t xml:space="preserve">アキユウイチ </t>
    </rPh>
    <phoneticPr fontId="3"/>
  </si>
  <si>
    <t>井上史弥</t>
    <phoneticPr fontId="3"/>
  </si>
  <si>
    <t>舛田空</t>
    <phoneticPr fontId="3"/>
  </si>
  <si>
    <t>中山拓弥</t>
    <rPh sb="0" eb="1">
      <t>ナカ</t>
    </rPh>
    <phoneticPr fontId="3"/>
  </si>
  <si>
    <t>中総1周</t>
    <rPh sb="0" eb="2">
      <t>チュウ</t>
    </rPh>
    <rPh sb="3" eb="4">
      <t>sy</t>
    </rPh>
    <phoneticPr fontId="3"/>
  </si>
  <si>
    <t>小野裕喜</t>
    <phoneticPr fontId="3"/>
  </si>
  <si>
    <t>武田朋樹</t>
    <rPh sb="0" eb="1">
      <t>タケダ</t>
    </rPh>
    <rPh sb="2" eb="3">
      <t xml:space="preserve">トモキ </t>
    </rPh>
    <phoneticPr fontId="3"/>
  </si>
  <si>
    <t>本社G7周</t>
    <phoneticPr fontId="3"/>
  </si>
  <si>
    <t>舛田空</t>
    <rPh sb="0" eb="1">
      <t>マスダ</t>
    </rPh>
    <rPh sb="2" eb="3">
      <t>ソラ</t>
    </rPh>
    <phoneticPr fontId="3"/>
  </si>
  <si>
    <t>去石遥音</t>
    <phoneticPr fontId="3"/>
  </si>
  <si>
    <t>永尾大樹</t>
    <rPh sb="0" eb="2">
      <t>ナガオ</t>
    </rPh>
    <rPh sb="2" eb="4">
      <t xml:space="preserve">タイキ </t>
    </rPh>
    <phoneticPr fontId="3"/>
  </si>
  <si>
    <t>本多孝志</t>
    <rPh sb="0" eb="2">
      <t xml:space="preserve">ホンダ </t>
    </rPh>
    <rPh sb="2" eb="3">
      <t>タカセィ</t>
    </rPh>
    <rPh sb="3" eb="4">
      <t xml:space="preserve">シ </t>
    </rPh>
    <phoneticPr fontId="3"/>
  </si>
  <si>
    <t>工藤泰丈</t>
    <phoneticPr fontId="3"/>
  </si>
  <si>
    <t>シニア</t>
    <phoneticPr fontId="3"/>
  </si>
  <si>
    <t>3000m</t>
    <phoneticPr fontId="3"/>
  </si>
  <si>
    <t>野田大樹</t>
    <phoneticPr fontId="3"/>
  </si>
  <si>
    <t>田中哲史</t>
    <phoneticPr fontId="3"/>
  </si>
  <si>
    <t>朝隈晃生</t>
    <phoneticPr fontId="3"/>
  </si>
  <si>
    <t>小山英一郎</t>
    <phoneticPr fontId="3"/>
  </si>
  <si>
    <t>夏目信義</t>
    <phoneticPr fontId="3"/>
  </si>
  <si>
    <t>伊藤新太</t>
    <rPh sb="0" eb="4">
      <t>ア</t>
    </rPh>
    <phoneticPr fontId="3"/>
  </si>
  <si>
    <t>宮嶋雅章</t>
    <phoneticPr fontId="3"/>
  </si>
  <si>
    <t>中川孝二</t>
    <rPh sb="0" eb="1">
      <t>ナカ</t>
    </rPh>
    <rPh sb="2" eb="4">
      <t>コウジ</t>
    </rPh>
    <phoneticPr fontId="3"/>
  </si>
  <si>
    <t>高本政博</t>
    <phoneticPr fontId="3"/>
  </si>
  <si>
    <t>平宗一郎</t>
    <phoneticPr fontId="3"/>
  </si>
  <si>
    <t>加地友也</t>
    <phoneticPr fontId="3"/>
  </si>
  <si>
    <t>寺田周平</t>
    <phoneticPr fontId="3"/>
  </si>
  <si>
    <t>前山和義</t>
    <phoneticPr fontId="3"/>
  </si>
  <si>
    <t>南智裕</t>
    <phoneticPr fontId="3"/>
  </si>
  <si>
    <t>本多孝志</t>
    <rPh sb="0" eb="2">
      <t>ホンダ</t>
    </rPh>
    <rPh sb="2" eb="4">
      <t xml:space="preserve">タカシ </t>
    </rPh>
    <phoneticPr fontId="3"/>
  </si>
  <si>
    <t>一般</t>
    <rPh sb="0" eb="1">
      <t>イッパn</t>
    </rPh>
    <phoneticPr fontId="3"/>
  </si>
  <si>
    <t>オンライン駅伝公式第4回</t>
    <rPh sb="7" eb="9">
      <t>コウシキ</t>
    </rPh>
    <rPh sb="9" eb="10">
      <t>ダイ</t>
    </rPh>
    <rPh sb="11" eb="12">
      <t>カイ</t>
    </rPh>
    <phoneticPr fontId="3"/>
  </si>
  <si>
    <t>ｽﾎﾟｾﾝ1周</t>
    <phoneticPr fontId="3"/>
  </si>
  <si>
    <t>他5k以上</t>
    <phoneticPr fontId="3"/>
  </si>
  <si>
    <t>技術部1周</t>
    <phoneticPr fontId="3"/>
  </si>
  <si>
    <t>6k</t>
    <phoneticPr fontId="3"/>
  </si>
  <si>
    <t>澤田剛志</t>
    <phoneticPr fontId="3"/>
  </si>
  <si>
    <t>結城耕平</t>
    <phoneticPr fontId="3"/>
  </si>
  <si>
    <t>永田翔吾</t>
    <phoneticPr fontId="3"/>
  </si>
  <si>
    <t>大家瑞希</t>
    <phoneticPr fontId="3"/>
  </si>
  <si>
    <t>葛谷亮太</t>
    <phoneticPr fontId="3"/>
  </si>
  <si>
    <t>西崎和希</t>
    <rPh sb="0" eb="2">
      <t>ニシザキ</t>
    </rPh>
    <rPh sb="2" eb="3">
      <t>カズキ</t>
    </rPh>
    <rPh sb="3" eb="4">
      <t>キボウ</t>
    </rPh>
    <phoneticPr fontId="3"/>
  </si>
  <si>
    <t>山田眞也</t>
    <phoneticPr fontId="3"/>
  </si>
  <si>
    <t>浦瀬翔太</t>
    <phoneticPr fontId="3"/>
  </si>
  <si>
    <t>西村昭博</t>
    <phoneticPr fontId="3"/>
  </si>
  <si>
    <t>押野和馬</t>
    <phoneticPr fontId="3"/>
  </si>
  <si>
    <t>齋藤貴広</t>
    <phoneticPr fontId="3"/>
  </si>
  <si>
    <t>佐藤亮介</t>
    <phoneticPr fontId="3"/>
  </si>
  <si>
    <t>竹平忠司</t>
    <rPh sb="0" eb="2">
      <t>タケヒラ</t>
    </rPh>
    <rPh sb="3" eb="4">
      <t xml:space="preserve">シ </t>
    </rPh>
    <phoneticPr fontId="3"/>
  </si>
  <si>
    <t>女性</t>
    <rPh sb="0" eb="1">
      <t>ジョセイ</t>
    </rPh>
    <phoneticPr fontId="3"/>
  </si>
  <si>
    <t>愛知池３周</t>
    <rPh sb="0" eb="3">
      <t>アイチイケ</t>
    </rPh>
    <rPh sb="4" eb="5">
      <t>シュウ</t>
    </rPh>
    <phoneticPr fontId="1"/>
  </si>
  <si>
    <t>井上史弥</t>
    <rPh sb="0" eb="2">
      <t>イノウエ</t>
    </rPh>
    <rPh sb="2" eb="4">
      <t>フミヤ</t>
    </rPh>
    <phoneticPr fontId="1"/>
  </si>
  <si>
    <t>愛知池10km</t>
    <rPh sb="0" eb="3">
      <t>アイチイケ</t>
    </rPh>
    <phoneticPr fontId="1"/>
  </si>
  <si>
    <t>愛知池1周</t>
    <rPh sb="0" eb="3">
      <t>アイチイケ</t>
    </rPh>
    <rPh sb="4" eb="5">
      <t>シュウ</t>
    </rPh>
    <phoneticPr fontId="1"/>
  </si>
  <si>
    <t>竹内瑞貴</t>
    <rPh sb="0" eb="2">
      <t>タケウチ</t>
    </rPh>
    <rPh sb="2" eb="4">
      <t>ミズキ</t>
    </rPh>
    <phoneticPr fontId="1"/>
  </si>
  <si>
    <t>相馬あきは</t>
    <rPh sb="0" eb="2">
      <t>ソウマ</t>
    </rPh>
    <phoneticPr fontId="1"/>
  </si>
  <si>
    <t>大家瑞希</t>
    <rPh sb="0" eb="2">
      <t>オオヤ</t>
    </rPh>
    <rPh sb="2" eb="4">
      <t>ミズキ</t>
    </rPh>
    <phoneticPr fontId="1"/>
  </si>
  <si>
    <t>寺本彩乃</t>
    <rPh sb="0" eb="2">
      <t>テラモト</t>
    </rPh>
    <rPh sb="2" eb="4">
      <t>アヤノ</t>
    </rPh>
    <phoneticPr fontId="1"/>
  </si>
  <si>
    <t>-</t>
    <phoneticPr fontId="1"/>
  </si>
  <si>
    <t>モリコロ</t>
  </si>
  <si>
    <t>1.8kコース</t>
  </si>
  <si>
    <t>伊藤公一</t>
    <rPh sb="0" eb="2">
      <t>イトウ</t>
    </rPh>
    <rPh sb="2" eb="4">
      <t>コウイチ</t>
    </rPh>
    <phoneticPr fontId="1"/>
  </si>
  <si>
    <t>中川孝二</t>
    <rPh sb="0" eb="2">
      <t>ナカガワ</t>
    </rPh>
    <rPh sb="2" eb="4">
      <t>コウジ</t>
    </rPh>
    <phoneticPr fontId="1"/>
  </si>
  <si>
    <t>朝隈晃生</t>
    <rPh sb="0" eb="2">
      <t>アサクマ</t>
    </rPh>
    <rPh sb="2" eb="4">
      <t>テルキ</t>
    </rPh>
    <phoneticPr fontId="1"/>
  </si>
  <si>
    <t>ロード5km</t>
  </si>
  <si>
    <t>岡由希子</t>
    <rPh sb="0" eb="1">
      <t>オカ</t>
    </rPh>
    <rPh sb="1" eb="4">
      <t>ユキコ</t>
    </rPh>
    <phoneticPr fontId="1"/>
  </si>
  <si>
    <t>女性</t>
    <rPh sb="0" eb="2">
      <t>ジョセイ</t>
    </rPh>
    <phoneticPr fontId="3"/>
  </si>
  <si>
    <t>猿投5k</t>
    <rPh sb="0" eb="2">
      <t>サナゲ</t>
    </rPh>
    <phoneticPr fontId="3"/>
  </si>
  <si>
    <t>本社G12周</t>
    <rPh sb="0" eb="2">
      <t>ホンシャ</t>
    </rPh>
    <rPh sb="5" eb="6">
      <t>シュウ</t>
    </rPh>
    <phoneticPr fontId="1"/>
  </si>
  <si>
    <t>月</t>
    <rPh sb="0" eb="1">
      <t>ツキ</t>
    </rPh>
    <phoneticPr fontId="3"/>
  </si>
  <si>
    <t>安芸優一</t>
    <rPh sb="0" eb="4">
      <t>アキユウイティ</t>
    </rPh>
    <phoneticPr fontId="3"/>
  </si>
  <si>
    <t>中総</t>
    <rPh sb="0" eb="2">
      <t>チュウ</t>
    </rPh>
    <phoneticPr fontId="3"/>
  </si>
  <si>
    <t>中総2周</t>
    <rPh sb="0" eb="1">
      <t>チュウ</t>
    </rPh>
    <rPh sb="3" eb="4">
      <t>sy</t>
    </rPh>
    <phoneticPr fontId="3"/>
  </si>
  <si>
    <t>坂尻雅</t>
    <rPh sb="0" eb="1">
      <t>サカジリ</t>
    </rPh>
    <rPh sb="2" eb="3">
      <t>ミヤビ</t>
    </rPh>
    <phoneticPr fontId="3"/>
  </si>
  <si>
    <t>和田龍太</t>
    <rPh sb="0" eb="4">
      <t>ワダ</t>
    </rPh>
    <phoneticPr fontId="3"/>
  </si>
  <si>
    <t>中総4周</t>
    <rPh sb="0" eb="1">
      <t>チュウ</t>
    </rPh>
    <rPh sb="3" eb="4">
      <t>sy</t>
    </rPh>
    <phoneticPr fontId="3"/>
  </si>
  <si>
    <t>中総1周</t>
    <rPh sb="0" eb="1">
      <t>チュウ</t>
    </rPh>
    <rPh sb="3" eb="4">
      <t>sy</t>
    </rPh>
    <phoneticPr fontId="3"/>
  </si>
  <si>
    <t>中山拓弥</t>
    <rPh sb="0" eb="2">
      <t>ナカ</t>
    </rPh>
    <rPh sb="2" eb="4">
      <t>タクヤ</t>
    </rPh>
    <phoneticPr fontId="3"/>
  </si>
  <si>
    <t>武田朋樹</t>
    <rPh sb="0" eb="2">
      <t>タケダ</t>
    </rPh>
    <rPh sb="2" eb="4">
      <t>トモキ</t>
    </rPh>
    <phoneticPr fontId="3"/>
  </si>
  <si>
    <t>伊藤新太</t>
    <rPh sb="0" eb="2">
      <t>イトウ</t>
    </rPh>
    <rPh sb="2" eb="3">
      <t>アラ</t>
    </rPh>
    <phoneticPr fontId="3"/>
  </si>
  <si>
    <t>中川孝二</t>
    <rPh sb="0" eb="2">
      <t>ナカガウ</t>
    </rPh>
    <rPh sb="2" eb="3">
      <t xml:space="preserve">コウジ </t>
    </rPh>
    <phoneticPr fontId="3"/>
  </si>
  <si>
    <t>井上史弥</t>
    <rPh sb="0" eb="2">
      <t>イノウエ</t>
    </rPh>
    <rPh sb="2" eb="3">
      <t>フミ</t>
    </rPh>
    <phoneticPr fontId="3"/>
  </si>
  <si>
    <t>平宗一郎</t>
    <rPh sb="0" eb="1">
      <t>タイラ</t>
    </rPh>
    <rPh sb="1" eb="4">
      <t>ソウイティ</t>
    </rPh>
    <phoneticPr fontId="3"/>
  </si>
  <si>
    <t>岡田弥生</t>
    <rPh sb="0" eb="1">
      <t>オカダ</t>
    </rPh>
    <rPh sb="2" eb="4">
      <t xml:space="preserve">ヤヨイ </t>
    </rPh>
    <phoneticPr fontId="3"/>
  </si>
  <si>
    <t>寺本彩乃</t>
    <rPh sb="0" eb="2">
      <t>テラモト</t>
    </rPh>
    <rPh sb="2" eb="3">
      <t>アヤノ</t>
    </rPh>
    <phoneticPr fontId="3"/>
  </si>
  <si>
    <t>石川真弓</t>
    <rPh sb="0" eb="4">
      <t>イシカワ</t>
    </rPh>
    <phoneticPr fontId="3"/>
  </si>
  <si>
    <t>高城和広</t>
    <rPh sb="0" eb="2">
      <t>タカギ</t>
    </rPh>
    <rPh sb="2" eb="3">
      <t>カズヒロ</t>
    </rPh>
    <rPh sb="3" eb="4">
      <t>ヒロ</t>
    </rPh>
    <phoneticPr fontId="3"/>
  </si>
  <si>
    <t>磯野春</t>
    <rPh sb="0" eb="2">
      <t>イソノ</t>
    </rPh>
    <rPh sb="2" eb="3">
      <t>ハル</t>
    </rPh>
    <phoneticPr fontId="3"/>
  </si>
  <si>
    <t>相馬あきは</t>
    <rPh sb="0" eb="1">
      <t>ソウマ</t>
    </rPh>
    <phoneticPr fontId="3"/>
  </si>
  <si>
    <t>岩崎未来</t>
    <rPh sb="0" eb="2">
      <t>イワサキ</t>
    </rPh>
    <rPh sb="2" eb="4">
      <t xml:space="preserve">ミク </t>
    </rPh>
    <phoneticPr fontId="3"/>
  </si>
  <si>
    <t>和田龍太</t>
    <rPh sb="0" eb="2">
      <t>ワダ</t>
    </rPh>
    <rPh sb="2" eb="4">
      <t>リュウタ</t>
    </rPh>
    <phoneticPr fontId="3"/>
  </si>
  <si>
    <t>スポセン2.8km</t>
  </si>
  <si>
    <t>スポセン2.8km</t>
    <phoneticPr fontId="3"/>
  </si>
  <si>
    <t>スポセン5.2km</t>
    <phoneticPr fontId="3"/>
  </si>
  <si>
    <t>武田朋樹</t>
    <rPh sb="0" eb="1">
      <t>タケダ</t>
    </rPh>
    <rPh sb="2" eb="4">
      <t>トモキ</t>
    </rPh>
    <phoneticPr fontId="3"/>
  </si>
  <si>
    <t>竹平忠司</t>
    <rPh sb="0" eb="2">
      <t>タケヒラ</t>
    </rPh>
    <rPh sb="2" eb="3">
      <t>チュウ</t>
    </rPh>
    <rPh sb="3" eb="4">
      <t xml:space="preserve">シ </t>
    </rPh>
    <phoneticPr fontId="3"/>
  </si>
  <si>
    <t>後藤博隆</t>
    <rPh sb="0" eb="2">
      <t>ゴトウ</t>
    </rPh>
    <rPh sb="2" eb="4">
      <t>ヒロ</t>
    </rPh>
    <phoneticPr fontId="3"/>
  </si>
  <si>
    <t>清原椎渚</t>
    <rPh sb="0" eb="2">
      <t>キヨハラ</t>
    </rPh>
    <rPh sb="2" eb="3">
      <t>シイ</t>
    </rPh>
    <rPh sb="3" eb="4">
      <t>ナギサ</t>
    </rPh>
    <phoneticPr fontId="3"/>
  </si>
  <si>
    <t>舛田空</t>
    <rPh sb="0" eb="2">
      <t>マスダ</t>
    </rPh>
    <rPh sb="2" eb="3">
      <t>ソラ</t>
    </rPh>
    <phoneticPr fontId="3"/>
  </si>
  <si>
    <t>篠原達也</t>
    <rPh sb="0" eb="2">
      <t>シノハラ</t>
    </rPh>
    <rPh sb="2" eb="4">
      <t>タテゥ</t>
    </rPh>
    <phoneticPr fontId="3"/>
  </si>
  <si>
    <t>技術部2周</t>
    <phoneticPr fontId="3"/>
  </si>
  <si>
    <t>技術部3周</t>
    <phoneticPr fontId="3"/>
  </si>
  <si>
    <t>伊藤新太</t>
    <rPh sb="0" eb="2">
      <t>イトウ</t>
    </rPh>
    <rPh sb="2" eb="4">
      <t>アラ</t>
    </rPh>
    <phoneticPr fontId="3"/>
  </si>
  <si>
    <t>井上史弥</t>
    <rPh sb="0" eb="2">
      <t>イノウエ</t>
    </rPh>
    <rPh sb="2" eb="4">
      <t>フミ</t>
    </rPh>
    <phoneticPr fontId="3"/>
  </si>
  <si>
    <t>オンライン駅伝公式第5回</t>
    <rPh sb="5" eb="7">
      <t>エキデn</t>
    </rPh>
    <rPh sb="7" eb="9">
      <t>コウシキ</t>
    </rPh>
    <phoneticPr fontId="3"/>
  </si>
  <si>
    <t>浅田有都</t>
    <phoneticPr fontId="3"/>
  </si>
  <si>
    <t>佐藤亮介</t>
    <rPh sb="0" eb="2">
      <t>サトウ</t>
    </rPh>
    <rPh sb="2" eb="3">
      <t>リョウスケ</t>
    </rPh>
    <phoneticPr fontId="3"/>
  </si>
  <si>
    <t>CW</t>
    <phoneticPr fontId="3"/>
  </si>
  <si>
    <t>1W</t>
    <phoneticPr fontId="3"/>
  </si>
  <si>
    <t>2W</t>
    <phoneticPr fontId="3"/>
  </si>
  <si>
    <t>3W</t>
    <phoneticPr fontId="3"/>
  </si>
  <si>
    <t>4W</t>
    <phoneticPr fontId="3"/>
  </si>
  <si>
    <t>week</t>
    <phoneticPr fontId="3"/>
  </si>
  <si>
    <t>月週</t>
    <rPh sb="0" eb="1">
      <t>ツキ</t>
    </rPh>
    <phoneticPr fontId="3"/>
  </si>
  <si>
    <t>清原椎渚</t>
  </si>
  <si>
    <t>寺本彩乃</t>
    <rPh sb="0" eb="4">
      <t>テラモト</t>
    </rPh>
    <phoneticPr fontId="3"/>
  </si>
  <si>
    <t>岡田弥生</t>
    <rPh sb="0" eb="2">
      <t>オカダ</t>
    </rPh>
    <phoneticPr fontId="3"/>
  </si>
  <si>
    <t>相馬あきは</t>
    <rPh sb="0" eb="2">
      <t>ソウマ</t>
    </rPh>
    <phoneticPr fontId="3"/>
  </si>
  <si>
    <t>吉野智</t>
    <rPh sb="0" eb="2">
      <t>ヨシノ</t>
    </rPh>
    <rPh sb="2" eb="3">
      <t>サトセィ</t>
    </rPh>
    <phoneticPr fontId="3"/>
  </si>
  <si>
    <t>本社G5周</t>
    <rPh sb="0" eb="2">
      <t>ホンシャ</t>
    </rPh>
    <rPh sb="4" eb="5">
      <t>シュウ</t>
    </rPh>
    <phoneticPr fontId="1"/>
  </si>
  <si>
    <t>西村昭博</t>
    <rPh sb="0" eb="1">
      <t>ニシムラ</t>
    </rPh>
    <rPh sb="2" eb="3">
      <t>sy</t>
    </rPh>
    <rPh sb="3" eb="4">
      <t>ヒロセィ</t>
    </rPh>
    <phoneticPr fontId="3"/>
  </si>
  <si>
    <t>永田翔吾</t>
    <rPh sb="0" eb="2">
      <t>ナガタ</t>
    </rPh>
    <rPh sb="2" eb="3">
      <t>sy</t>
    </rPh>
    <phoneticPr fontId="3"/>
  </si>
  <si>
    <t>夏目信義</t>
    <rPh sb="0" eb="1">
      <t>ナテゥ</t>
    </rPh>
    <rPh sb="2" eb="3">
      <t>ノブヨセィ</t>
    </rPh>
    <phoneticPr fontId="3"/>
  </si>
  <si>
    <t>篠原達也</t>
    <phoneticPr fontId="3"/>
  </si>
  <si>
    <t>4W</t>
  </si>
  <si>
    <t>2.8k換算</t>
    <rPh sb="4" eb="6">
      <t>カンザn</t>
    </rPh>
    <phoneticPr fontId="3"/>
  </si>
  <si>
    <t>寺田周平</t>
    <rPh sb="0" eb="1">
      <t>テラダ</t>
    </rPh>
    <phoneticPr fontId="3"/>
  </si>
  <si>
    <t>小山英一郎</t>
    <rPh sb="0" eb="2">
      <t>コヤマ</t>
    </rPh>
    <rPh sb="2" eb="3">
      <t>エイイティ</t>
    </rPh>
    <phoneticPr fontId="3"/>
  </si>
  <si>
    <t>井比大空</t>
    <phoneticPr fontId="3"/>
  </si>
  <si>
    <t>高山菜摘</t>
    <rPh sb="0" eb="1">
      <t>タカヤマ</t>
    </rPh>
    <rPh sb="2" eb="3">
      <t>ナテゥ</t>
    </rPh>
    <phoneticPr fontId="3"/>
  </si>
  <si>
    <t>前山和義</t>
    <rPh sb="0" eb="1">
      <t>マエ</t>
    </rPh>
    <rPh sb="2" eb="3">
      <t>カズヨセィ</t>
    </rPh>
    <rPh sb="3" eb="4">
      <t xml:space="preserve">ギ </t>
    </rPh>
    <phoneticPr fontId="3"/>
  </si>
  <si>
    <t>舛田空</t>
    <rPh sb="0" eb="2">
      <t>マスダ</t>
    </rPh>
    <rPh sb="2" eb="3">
      <t>ソラ</t>
    </rPh>
    <phoneticPr fontId="6"/>
  </si>
  <si>
    <t>永尾大樹</t>
    <rPh sb="0" eb="2">
      <t>ナガオ</t>
    </rPh>
    <rPh sb="2" eb="4">
      <t>タイキ</t>
    </rPh>
    <phoneticPr fontId="6"/>
  </si>
  <si>
    <t>武田朋樹</t>
    <rPh sb="0" eb="2">
      <t>タケダ</t>
    </rPh>
    <rPh sb="2" eb="4">
      <t>トモキ</t>
    </rPh>
    <phoneticPr fontId="6"/>
  </si>
  <si>
    <t>中山拓弥</t>
    <rPh sb="0" eb="2">
      <t>ナカヤマ</t>
    </rPh>
    <rPh sb="2" eb="4">
      <t>タクヤ</t>
    </rPh>
    <phoneticPr fontId="6"/>
  </si>
  <si>
    <t>井上史弥</t>
    <rPh sb="0" eb="4">
      <t>イノウエフミヤ</t>
    </rPh>
    <phoneticPr fontId="2"/>
  </si>
  <si>
    <t>大家瑞希</t>
    <rPh sb="0" eb="2">
      <t>オオヤ</t>
    </rPh>
    <rPh sb="2" eb="4">
      <t>ミズキ</t>
    </rPh>
    <phoneticPr fontId="6"/>
  </si>
  <si>
    <t>寺本彩乃</t>
    <rPh sb="0" eb="2">
      <t>テラモト</t>
    </rPh>
    <rPh sb="2" eb="4">
      <t>アヤノ</t>
    </rPh>
    <phoneticPr fontId="6"/>
  </si>
  <si>
    <t>岡由希子</t>
    <rPh sb="0" eb="4">
      <t>オカユキコ</t>
    </rPh>
    <phoneticPr fontId="6"/>
  </si>
  <si>
    <t>相馬あきは</t>
    <rPh sb="0" eb="2">
      <t>ソウマ</t>
    </rPh>
    <phoneticPr fontId="2"/>
  </si>
  <si>
    <t>岡田弥生</t>
    <rPh sb="0" eb="2">
      <t>オカダ</t>
    </rPh>
    <rPh sb="2" eb="4">
      <t>ヤヨイ</t>
    </rPh>
    <phoneticPr fontId="8"/>
  </si>
  <si>
    <t>本多孝志</t>
    <rPh sb="0" eb="2">
      <t>ホンダ</t>
    </rPh>
    <rPh sb="2" eb="3">
      <t>タカシ</t>
    </rPh>
    <rPh sb="3" eb="4">
      <t>シ</t>
    </rPh>
    <phoneticPr fontId="6"/>
  </si>
  <si>
    <t>平宗一郎</t>
    <rPh sb="0" eb="1">
      <t>タイラ</t>
    </rPh>
    <rPh sb="1" eb="4">
      <t>ソウイチロウ</t>
    </rPh>
    <phoneticPr fontId="6"/>
  </si>
  <si>
    <t>伊藤公一</t>
    <rPh sb="0" eb="2">
      <t>イトウ</t>
    </rPh>
    <rPh sb="2" eb="4">
      <t>コウイチ</t>
    </rPh>
    <phoneticPr fontId="6"/>
  </si>
  <si>
    <t>後藤博隆</t>
    <rPh sb="0" eb="2">
      <t>ゴトウ</t>
    </rPh>
    <rPh sb="2" eb="4">
      <t>ヒロタカ</t>
    </rPh>
    <phoneticPr fontId="6"/>
  </si>
  <si>
    <t>吉野智</t>
    <rPh sb="0" eb="2">
      <t>ヨシノ</t>
    </rPh>
    <rPh sb="2" eb="3">
      <t>サトシ</t>
    </rPh>
    <phoneticPr fontId="2"/>
  </si>
  <si>
    <t>竹平忠司</t>
    <rPh sb="0" eb="2">
      <t>タケヒラ</t>
    </rPh>
    <rPh sb="2" eb="3">
      <t>チュウ</t>
    </rPh>
    <rPh sb="3" eb="4">
      <t>シ</t>
    </rPh>
    <phoneticPr fontId="8"/>
  </si>
  <si>
    <t>全社駅伝</t>
    <rPh sb="0" eb="4">
      <t>ゼンセィア</t>
    </rPh>
    <phoneticPr fontId="3"/>
  </si>
  <si>
    <t>スポセン6.1km</t>
    <phoneticPr fontId="3"/>
  </si>
  <si>
    <t>スポセン5.24km</t>
    <phoneticPr fontId="3"/>
  </si>
  <si>
    <t>スポセン2.84km</t>
    <phoneticPr fontId="3"/>
  </si>
  <si>
    <t>スポセン2.82km</t>
    <phoneticPr fontId="3"/>
  </si>
  <si>
    <t>ー</t>
    <phoneticPr fontId="3"/>
  </si>
  <si>
    <t>1部</t>
    <rPh sb="1" eb="2">
      <t xml:space="preserve">ブ </t>
    </rPh>
    <phoneticPr fontId="3"/>
  </si>
  <si>
    <t>竹内瑞貴</t>
    <rPh sb="0" eb="2">
      <t>タケウティ</t>
    </rPh>
    <phoneticPr fontId="3"/>
  </si>
  <si>
    <t>スポセン２周</t>
    <phoneticPr fontId="3"/>
  </si>
  <si>
    <t>1W</t>
  </si>
  <si>
    <t>トラック3000m</t>
    <phoneticPr fontId="3"/>
  </si>
  <si>
    <t>トラック5000m</t>
    <phoneticPr fontId="3"/>
  </si>
  <si>
    <t>他</t>
    <rPh sb="0" eb="1">
      <t>ホカ</t>
    </rPh>
    <phoneticPr fontId="2"/>
  </si>
  <si>
    <t>本社G6周</t>
    <phoneticPr fontId="3"/>
  </si>
  <si>
    <t>2W</t>
  </si>
  <si>
    <t>舛田空</t>
    <rPh sb="0" eb="1">
      <t>マスダ</t>
    </rPh>
    <rPh sb="2" eb="3">
      <t>ソラ</t>
    </rPh>
    <phoneticPr fontId="1"/>
  </si>
  <si>
    <t>伊藤新太</t>
    <rPh sb="0" eb="2">
      <t>イトウ</t>
    </rPh>
    <rPh sb="2" eb="3">
      <t>シn</t>
    </rPh>
    <rPh sb="3" eb="4">
      <t xml:space="preserve">タ </t>
    </rPh>
    <phoneticPr fontId="3"/>
  </si>
  <si>
    <t>他5k未満</t>
    <rPh sb="0" eb="1">
      <t>ホカ</t>
    </rPh>
    <rPh sb="3" eb="4">
      <t>ミマn</t>
    </rPh>
    <phoneticPr fontId="3"/>
  </si>
  <si>
    <t>部内大会オンラインの部</t>
    <rPh sb="0" eb="4">
      <t>ブナイ</t>
    </rPh>
    <rPh sb="10" eb="11">
      <t xml:space="preserve">ブ </t>
    </rPh>
    <phoneticPr fontId="3"/>
  </si>
  <si>
    <t>田中哲史</t>
    <rPh sb="0" eb="1">
      <t>タナカ</t>
    </rPh>
    <rPh sb="2" eb="3">
      <t>テツセィ</t>
    </rPh>
    <phoneticPr fontId="3"/>
  </si>
  <si>
    <t>押野和馬</t>
    <rPh sb="0" eb="1">
      <t>オシノ</t>
    </rPh>
    <rPh sb="2" eb="3">
      <t>カズマ</t>
    </rPh>
    <phoneticPr fontId="3"/>
  </si>
  <si>
    <t>平宗一郎</t>
    <rPh sb="0" eb="1">
      <t>タイラ</t>
    </rPh>
    <rPh sb="1" eb="4">
      <t>ソウイチロウ</t>
    </rPh>
    <phoneticPr fontId="3"/>
  </si>
  <si>
    <t>部内大会</t>
    <rPh sb="0" eb="4">
      <t>ブナイ</t>
    </rPh>
    <phoneticPr fontId="3"/>
  </si>
  <si>
    <t>武田朋樹</t>
    <rPh sb="0" eb="1">
      <t>タケダ</t>
    </rPh>
    <phoneticPr fontId="3"/>
  </si>
  <si>
    <t>本多孝志</t>
    <rPh sb="0" eb="1">
      <t>ホンダ</t>
    </rPh>
    <phoneticPr fontId="3"/>
  </si>
  <si>
    <t>野田大樹</t>
    <rPh sb="0" eb="2">
      <t>ノダ</t>
    </rPh>
    <rPh sb="2" eb="4">
      <t>タイ</t>
    </rPh>
    <phoneticPr fontId="3"/>
  </si>
  <si>
    <t>安芸優一</t>
    <rPh sb="0" eb="1">
      <t>アキユウイティ</t>
    </rPh>
    <phoneticPr fontId="3"/>
  </si>
  <si>
    <t>岩本雅弘</t>
    <rPh sb="0" eb="2">
      <t>イワモト</t>
    </rPh>
    <rPh sb="2" eb="4">
      <t>マサヒロ</t>
    </rPh>
    <phoneticPr fontId="3"/>
  </si>
  <si>
    <t>安芸優一</t>
    <rPh sb="0" eb="2">
      <t xml:space="preserve">アキ </t>
    </rPh>
    <rPh sb="2" eb="4">
      <t>ユウイティ</t>
    </rPh>
    <phoneticPr fontId="3"/>
  </si>
  <si>
    <t>尾野貴広</t>
    <rPh sb="0" eb="2">
      <t>オノ</t>
    </rPh>
    <rPh sb="2" eb="3">
      <t>タカヒロ</t>
    </rPh>
    <rPh sb="3" eb="4">
      <t>ヒロイ</t>
    </rPh>
    <phoneticPr fontId="3"/>
  </si>
  <si>
    <t>寺田周平</t>
    <rPh sb="0" eb="2">
      <t>テラダ</t>
    </rPh>
    <rPh sb="2" eb="4">
      <t>シュウヘイ</t>
    </rPh>
    <phoneticPr fontId="3"/>
  </si>
  <si>
    <t>中山拓弥</t>
    <rPh sb="0" eb="2">
      <t>ナカ</t>
    </rPh>
    <rPh sb="2" eb="4">
      <t>タク</t>
    </rPh>
    <phoneticPr fontId="3"/>
  </si>
  <si>
    <t>夏目信義</t>
    <rPh sb="0" eb="2">
      <t>ナテゥ</t>
    </rPh>
    <rPh sb="2" eb="4">
      <t>ノブヨセィ</t>
    </rPh>
    <phoneticPr fontId="3"/>
  </si>
  <si>
    <t>宮嶋雅章</t>
    <rPh sb="0" eb="2">
      <t>ミヤジマ</t>
    </rPh>
    <rPh sb="2" eb="3">
      <t xml:space="preserve">ガ </t>
    </rPh>
    <rPh sb="3" eb="4">
      <t>ショウ</t>
    </rPh>
    <phoneticPr fontId="3"/>
  </si>
  <si>
    <t>一般</t>
    <rPh sb="0" eb="2">
      <t>イッパn</t>
    </rPh>
    <phoneticPr fontId="3"/>
  </si>
  <si>
    <t>走り初め会</t>
    <rPh sb="0" eb="1">
      <t>ハシリズ</t>
    </rPh>
    <rPh sb="2" eb="3">
      <t>ソメ</t>
    </rPh>
    <rPh sb="4" eb="5">
      <t xml:space="preserve">カイ </t>
    </rPh>
    <phoneticPr fontId="3"/>
  </si>
  <si>
    <t>スポセン１周</t>
    <rPh sb="5" eb="6">
      <t>sy</t>
    </rPh>
    <phoneticPr fontId="3"/>
  </si>
  <si>
    <t>他</t>
    <rPh sb="0" eb="1">
      <t>ホカ</t>
    </rPh>
    <phoneticPr fontId="3"/>
  </si>
  <si>
    <t>技術部１周</t>
    <rPh sb="0" eb="3">
      <t>ギジュテゥ</t>
    </rPh>
    <phoneticPr fontId="3"/>
  </si>
  <si>
    <t>自主</t>
    <rPh sb="0" eb="2">
      <t>ジセィウ</t>
    </rPh>
    <phoneticPr fontId="3"/>
  </si>
  <si>
    <t>寺本彩乃</t>
  </si>
  <si>
    <t>竹平忠司</t>
  </si>
  <si>
    <t>技術部１周</t>
  </si>
  <si>
    <t>伊藤綱基</t>
  </si>
  <si>
    <t>井上史弥</t>
    <rPh sb="0" eb="1">
      <t>イノウエ</t>
    </rPh>
    <phoneticPr fontId="3"/>
  </si>
  <si>
    <t>公式</t>
    <rPh sb="0" eb="1">
      <t>コウシキ</t>
    </rPh>
    <phoneticPr fontId="3"/>
  </si>
  <si>
    <t>金子一平</t>
    <rPh sb="0" eb="2">
      <t>カネ</t>
    </rPh>
    <rPh sb="2" eb="4">
      <t>イッペイ</t>
    </rPh>
    <phoneticPr fontId="3"/>
  </si>
  <si>
    <t>伊藤賢</t>
    <rPh sb="0" eb="1">
      <t>イトウ</t>
    </rPh>
    <phoneticPr fontId="3"/>
  </si>
  <si>
    <t>戸板誠詞</t>
    <rPh sb="0" eb="2">
      <t>トイタ</t>
    </rPh>
    <rPh sb="2" eb="3">
      <t>セイ</t>
    </rPh>
    <rPh sb="3" eb="4">
      <t>💀</t>
    </rPh>
    <phoneticPr fontId="3"/>
  </si>
  <si>
    <t>高山菜摘</t>
    <rPh sb="0" eb="2">
      <t>タカヤマ</t>
    </rPh>
    <rPh sb="2" eb="4">
      <t>ナテゥ</t>
    </rPh>
    <phoneticPr fontId="3"/>
  </si>
  <si>
    <t>藤川泰成</t>
  </si>
  <si>
    <t>白石裕一</t>
  </si>
  <si>
    <t>岩崎祥充</t>
  </si>
  <si>
    <t>松岡史晃</t>
  </si>
  <si>
    <t>中山亜美</t>
    <rPh sb="0" eb="2">
      <t>ナカ</t>
    </rPh>
    <rPh sb="2" eb="4">
      <t>アミ</t>
    </rPh>
    <phoneticPr fontId="3"/>
  </si>
  <si>
    <t>美谷島朋泰</t>
  </si>
  <si>
    <t>張強</t>
  </si>
  <si>
    <t>コース</t>
    <phoneticPr fontId="21"/>
  </si>
  <si>
    <t>距離</t>
    <rPh sb="0" eb="2">
      <t>キョリ</t>
    </rPh>
    <phoneticPr fontId="21"/>
  </si>
  <si>
    <t>係数</t>
    <rPh sb="0" eb="2">
      <t>ケイスウ</t>
    </rPh>
    <phoneticPr fontId="21"/>
  </si>
  <si>
    <t>他コース</t>
    <rPh sb="0" eb="1">
      <t>ホカ</t>
    </rPh>
    <phoneticPr fontId="21"/>
  </si>
  <si>
    <t>手入力</t>
    <rPh sb="0" eb="3">
      <t>テニュウリョク</t>
    </rPh>
    <phoneticPr fontId="21"/>
  </si>
  <si>
    <t>他コース(5km以上)</t>
    <rPh sb="0" eb="1">
      <t>ホカ</t>
    </rPh>
    <rPh sb="8" eb="10">
      <t>イジョウ</t>
    </rPh>
    <phoneticPr fontId="21"/>
  </si>
  <si>
    <t>スポセン1周</t>
    <rPh sb="5" eb="6">
      <t>sy</t>
    </rPh>
    <phoneticPr fontId="21"/>
  </si>
  <si>
    <t>スポセン2周</t>
    <rPh sb="5" eb="6">
      <t>sy</t>
    </rPh>
    <phoneticPr fontId="21"/>
  </si>
  <si>
    <t>3km/本社G9周</t>
    <rPh sb="4" eb="6">
      <t>ホn</t>
    </rPh>
    <rPh sb="8" eb="9">
      <t>sy</t>
    </rPh>
    <phoneticPr fontId="21"/>
  </si>
  <si>
    <t>5km/本社G15周</t>
    <rPh sb="4" eb="6">
      <t>ホn</t>
    </rPh>
    <rPh sb="9" eb="10">
      <t>sy</t>
    </rPh>
    <phoneticPr fontId="21"/>
  </si>
  <si>
    <t>スポセン2.8km</t>
    <phoneticPr fontId="21"/>
  </si>
  <si>
    <t>スポセン5.2km</t>
    <phoneticPr fontId="21"/>
  </si>
  <si>
    <t>技術部1周</t>
    <phoneticPr fontId="21"/>
  </si>
  <si>
    <t>技術部2周</t>
    <phoneticPr fontId="21"/>
  </si>
  <si>
    <t>猿投山5km</t>
    <rPh sb="2" eb="3">
      <t>ヤマ</t>
    </rPh>
    <phoneticPr fontId="21"/>
  </si>
  <si>
    <t>柿本浩希</t>
  </si>
  <si>
    <t>太田智也</t>
  </si>
  <si>
    <t>中山亜美</t>
  </si>
  <si>
    <t>和田龍太</t>
    <rPh sb="0" eb="1">
      <t>ワダ</t>
    </rPh>
    <phoneticPr fontId="3"/>
  </si>
  <si>
    <t>柿本浩希</t>
    <rPh sb="0" eb="2">
      <t>カキモト</t>
    </rPh>
    <rPh sb="2" eb="4">
      <t xml:space="preserve">ヒロシ </t>
    </rPh>
    <phoneticPr fontId="3"/>
  </si>
  <si>
    <t>岩崎未来</t>
  </si>
  <si>
    <t>戸板誠詞</t>
  </si>
  <si>
    <t>唐国剣</t>
  </si>
  <si>
    <t>葉京武</t>
  </si>
  <si>
    <t>ダルシャン</t>
  </si>
  <si>
    <t>伊藤賢</t>
  </si>
  <si>
    <t>伊豆原克</t>
  </si>
  <si>
    <t>加藤修司</t>
  </si>
  <si>
    <t>吉本遼</t>
  </si>
  <si>
    <t>金子一平</t>
  </si>
  <si>
    <t>結城駿介</t>
  </si>
  <si>
    <t>三宅庸夫</t>
  </si>
  <si>
    <t>山下真夢</t>
  </si>
  <si>
    <t>山村竜久</t>
  </si>
  <si>
    <t>柴垣陸</t>
  </si>
  <si>
    <t>小島響</t>
  </si>
  <si>
    <t>田中智大</t>
  </si>
  <si>
    <t>馬場巧</t>
  </si>
  <si>
    <t>野田凌太郎</t>
  </si>
  <si>
    <t>濱家和真</t>
  </si>
  <si>
    <t>(空白)</t>
  </si>
  <si>
    <t>総計</t>
  </si>
  <si>
    <t>氏名</t>
  </si>
  <si>
    <t>部門</t>
  </si>
  <si>
    <t>中総1周</t>
    <rPh sb="0" eb="2">
      <t>チュウソ</t>
    </rPh>
    <rPh sb="3" eb="4">
      <t>シュウ</t>
    </rPh>
    <phoneticPr fontId="3"/>
  </si>
  <si>
    <t>中総2周</t>
    <rPh sb="0" eb="2">
      <t>チュウソ</t>
    </rPh>
    <rPh sb="3" eb="4">
      <t>シュウ</t>
    </rPh>
    <phoneticPr fontId="3"/>
  </si>
  <si>
    <t>最小 / 2.4km換算</t>
  </si>
  <si>
    <t>柴紳司</t>
  </si>
  <si>
    <t>岡由希子</t>
  </si>
  <si>
    <t>月</t>
  </si>
  <si>
    <t>根本祐希</t>
    <rPh sb="0" eb="2">
      <t>ネモト</t>
    </rPh>
    <rPh sb="2" eb="3">
      <t xml:space="preserve">ユウキ </t>
    </rPh>
    <rPh sb="3" eb="4">
      <t>キボウ</t>
    </rPh>
    <phoneticPr fontId="3"/>
  </si>
  <si>
    <t>シニアランク</t>
    <phoneticPr fontId="3"/>
  </si>
  <si>
    <t>女性ランク</t>
    <rPh sb="0" eb="2">
      <t>ジョセイ</t>
    </rPh>
    <phoneticPr fontId="3"/>
  </si>
  <si>
    <t>一般ランク</t>
    <rPh sb="0" eb="2">
      <t>イッパn</t>
    </rPh>
    <phoneticPr fontId="3"/>
  </si>
  <si>
    <t>磯野春</t>
  </si>
  <si>
    <t>高城和広</t>
  </si>
  <si>
    <t>石川真弓</t>
  </si>
  <si>
    <t>相馬あきは</t>
  </si>
  <si>
    <t>竹内瑞貴</t>
  </si>
  <si>
    <t>中公寿</t>
  </si>
  <si>
    <t>中川孝二</t>
  </si>
  <si>
    <t>本多孝志</t>
  </si>
  <si>
    <t>昨年一般</t>
    <rPh sb="0" eb="2">
      <t>サクネn</t>
    </rPh>
    <rPh sb="2" eb="4">
      <t>イッパn</t>
    </rPh>
    <phoneticPr fontId="3"/>
  </si>
  <si>
    <t>2.4k</t>
    <phoneticPr fontId="3"/>
  </si>
  <si>
    <t>岩崎未来</t>
    <phoneticPr fontId="3"/>
  </si>
  <si>
    <t>根本祐希</t>
    <rPh sb="0" eb="2">
      <t>ネモト</t>
    </rPh>
    <rPh sb="2" eb="3">
      <t xml:space="preserve">ユウキ </t>
    </rPh>
    <rPh sb="3" eb="4">
      <t>キボウ</t>
    </rPh>
    <phoneticPr fontId="2"/>
  </si>
  <si>
    <t>中山拓弥</t>
    <rPh sb="0" eb="2">
      <t>ナカ</t>
    </rPh>
    <rPh sb="2" eb="4">
      <t>t</t>
    </rPh>
    <phoneticPr fontId="2"/>
  </si>
  <si>
    <t>太田智也</t>
    <rPh sb="0" eb="2">
      <t>オオタ</t>
    </rPh>
    <rPh sb="2" eb="4">
      <t>トモヤ</t>
    </rPh>
    <phoneticPr fontId="2"/>
  </si>
  <si>
    <t>藤川泰成</t>
    <rPh sb="0" eb="1">
      <t>フジカワ</t>
    </rPh>
    <phoneticPr fontId="2"/>
  </si>
  <si>
    <t>小野裕喜</t>
    <rPh sb="0" eb="2">
      <t>オノ</t>
    </rPh>
    <rPh sb="2" eb="3">
      <t xml:space="preserve">ユウキ </t>
    </rPh>
    <rPh sb="3" eb="4">
      <t>ヨロコビ</t>
    </rPh>
    <phoneticPr fontId="2"/>
  </si>
  <si>
    <t>他コース</t>
  </si>
  <si>
    <t>他コース(5km以上)</t>
  </si>
  <si>
    <t>メニュー備考</t>
    <rPh sb="4" eb="6">
      <t>ビコウ</t>
    </rPh>
    <phoneticPr fontId="3"/>
  </si>
  <si>
    <t>1本目</t>
    <rPh sb="1" eb="3">
      <t>ホn</t>
    </rPh>
    <phoneticPr fontId="3"/>
  </si>
  <si>
    <t>2本目</t>
    <rPh sb="1" eb="3">
      <t>ホn</t>
    </rPh>
    <phoneticPr fontId="3"/>
  </si>
  <si>
    <t>3本目</t>
    <rPh sb="1" eb="3">
      <t>ホn</t>
    </rPh>
    <phoneticPr fontId="3"/>
  </si>
  <si>
    <t>4本目</t>
    <rPh sb="1" eb="3">
      <t>ホn</t>
    </rPh>
    <phoneticPr fontId="3"/>
  </si>
  <si>
    <t>5本目</t>
    <rPh sb="1" eb="3">
      <t>ホn</t>
    </rPh>
    <phoneticPr fontId="3"/>
  </si>
  <si>
    <t>6本目</t>
    <rPh sb="1" eb="3">
      <t>ホn</t>
    </rPh>
    <phoneticPr fontId="3"/>
  </si>
  <si>
    <t>7本目</t>
    <rPh sb="1" eb="3">
      <t>ホn</t>
    </rPh>
    <phoneticPr fontId="3"/>
  </si>
  <si>
    <t>8本目</t>
    <rPh sb="1" eb="3">
      <t>ホn</t>
    </rPh>
    <phoneticPr fontId="3"/>
  </si>
  <si>
    <t>9本目</t>
    <rPh sb="1" eb="3">
      <t>ホn</t>
    </rPh>
    <phoneticPr fontId="3"/>
  </si>
  <si>
    <t>10本目</t>
    <rPh sb="2" eb="4">
      <t>ホn</t>
    </rPh>
    <phoneticPr fontId="3"/>
  </si>
  <si>
    <t>安芸優一</t>
    <rPh sb="0" eb="4">
      <t xml:space="preserve">アキ </t>
    </rPh>
    <phoneticPr fontId="3"/>
  </si>
  <si>
    <t>1月</t>
  </si>
  <si>
    <t>1月</t>
    <rPh sb="1" eb="2">
      <t>ガテゥ</t>
    </rPh>
    <phoneticPr fontId="3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</si>
  <si>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</si>
  <si>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</si>
  <si>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</si>
  <si>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</si>
  <si>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</si>
  <si>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</si>
  <si>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</si>
  <si>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</si>
  <si>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</si>
  <si>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</si>
  <si>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</si>
  <si>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最小 / 2.8k換算</t>
  </si>
  <si>
    <t>月</t>
    <rPh sb="0" eb="1">
      <t xml:space="preserve">ツキ </t>
    </rPh>
    <phoneticPr fontId="3"/>
  </si>
  <si>
    <t>2.8km推移</t>
    <rPh sb="5" eb="7">
      <t>スイイ</t>
    </rPh>
    <phoneticPr fontId="3"/>
  </si>
  <si>
    <t>メニュー</t>
    <phoneticPr fontId="3"/>
  </si>
  <si>
    <t>参加者</t>
    <rPh sb="0" eb="3">
      <t>サンカ</t>
    </rPh>
    <phoneticPr fontId="3"/>
  </si>
  <si>
    <t>RP</t>
    <phoneticPr fontId="3"/>
  </si>
  <si>
    <t>RP+5</t>
    <phoneticPr fontId="3"/>
  </si>
  <si>
    <t>RP+10</t>
    <phoneticPr fontId="3"/>
  </si>
  <si>
    <t>2.4k換算</t>
    <rPh sb="4" eb="6">
      <t>カンザn</t>
    </rPh>
    <phoneticPr fontId="3"/>
  </si>
  <si>
    <t>備考</t>
    <rPh sb="0" eb="2">
      <t>ビコウ</t>
    </rPh>
    <phoneticPr fontId="3"/>
  </si>
  <si>
    <t>シーズンベスト！</t>
    <phoneticPr fontId="3"/>
  </si>
  <si>
    <t>ペース/k</t>
    <phoneticPr fontId="3"/>
  </si>
  <si>
    <t>自己ベスト！（女性歴代3位！）</t>
    <rPh sb="0" eb="2">
      <t>ジコベス</t>
    </rPh>
    <rPh sb="7" eb="9">
      <t>ジョセイ</t>
    </rPh>
    <rPh sb="9" eb="11">
      <t>レキダイ</t>
    </rPh>
    <phoneticPr fontId="3"/>
  </si>
  <si>
    <t>自己ベスト！</t>
    <rPh sb="0" eb="1">
      <t>ジコベス</t>
    </rPh>
    <phoneticPr fontId="3"/>
  </si>
  <si>
    <t>自己ベスト？</t>
    <rPh sb="0" eb="2">
      <t>ジコベス</t>
    </rPh>
    <phoneticPr fontId="3"/>
  </si>
  <si>
    <t>1月1W</t>
  </si>
  <si>
    <t>10月1W</t>
  </si>
  <si>
    <t>10月2W</t>
  </si>
  <si>
    <t>10月3W</t>
  </si>
  <si>
    <t>10月4W</t>
  </si>
  <si>
    <t>11月1W</t>
  </si>
  <si>
    <t>11月2W</t>
  </si>
  <si>
    <t>11月3W</t>
  </si>
  <si>
    <t>11月4W</t>
  </si>
  <si>
    <t>1月2W</t>
  </si>
  <si>
    <t>2月2W</t>
  </si>
  <si>
    <t>2月3W</t>
  </si>
  <si>
    <t>2月4W</t>
  </si>
  <si>
    <t>3月3W</t>
  </si>
  <si>
    <t>4月1W</t>
  </si>
  <si>
    <t>4月2W</t>
  </si>
  <si>
    <t>4月3W</t>
  </si>
  <si>
    <t>4月4W</t>
  </si>
  <si>
    <t>5月1W</t>
  </si>
  <si>
    <t>5月2W</t>
  </si>
  <si>
    <t>5月3W</t>
  </si>
  <si>
    <t>5月4W</t>
  </si>
  <si>
    <t>6月1W</t>
  </si>
  <si>
    <t>6月2W</t>
  </si>
  <si>
    <t>6月3W</t>
  </si>
  <si>
    <t>6月4W</t>
  </si>
  <si>
    <t>7月1W</t>
  </si>
  <si>
    <t>7月2W</t>
  </si>
  <si>
    <t>7月3W</t>
  </si>
  <si>
    <t>7月4W</t>
  </si>
  <si>
    <t>7月5W</t>
  </si>
  <si>
    <t>8月1W</t>
  </si>
  <si>
    <t>8月3W</t>
  </si>
  <si>
    <t>8月4W</t>
  </si>
  <si>
    <t>9月1W</t>
  </si>
  <si>
    <t>9月2W</t>
  </si>
  <si>
    <t>9月3W</t>
  </si>
  <si>
    <t>9月4W</t>
  </si>
  <si>
    <t>9月5W</t>
  </si>
  <si>
    <t>月週</t>
  </si>
  <si>
    <t>1月3W</t>
  </si>
  <si>
    <t>1月4W</t>
  </si>
  <si>
    <t>2月1W</t>
  </si>
  <si>
    <t>3月1W</t>
  </si>
  <si>
    <t>3月2W</t>
  </si>
  <si>
    <t>3月4W</t>
  </si>
  <si>
    <t>8月2W</t>
  </si>
  <si>
    <t>12月1W</t>
    <phoneticPr fontId="3"/>
  </si>
  <si>
    <t>12月2W</t>
  </si>
  <si>
    <t>12月3W</t>
  </si>
  <si>
    <t>12月4W</t>
  </si>
  <si>
    <t>記録</t>
    <rPh sb="0" eb="2">
      <t>キロク</t>
    </rPh>
    <phoneticPr fontId="3"/>
  </si>
  <si>
    <t>週</t>
    <rPh sb="0" eb="1">
      <t>シュウ</t>
    </rPh>
    <phoneticPr fontId="3"/>
  </si>
  <si>
    <t>元</t>
    <rPh sb="0" eb="1">
      <t>モト</t>
    </rPh>
    <phoneticPr fontId="3"/>
  </si>
  <si>
    <t>中嶋ここみ</t>
    <rPh sb="0" eb="2">
      <t>ナカ</t>
    </rPh>
    <phoneticPr fontId="3"/>
  </si>
  <si>
    <t>舛田空</t>
    <rPh sb="0" eb="1">
      <t>マスダ</t>
    </rPh>
    <rPh sb="2" eb="3">
      <t xml:space="preserve">ソラ </t>
    </rPh>
    <phoneticPr fontId="2"/>
  </si>
  <si>
    <t>山崎惟吹</t>
    <rPh sb="0" eb="1">
      <t>ヤマザキ</t>
    </rPh>
    <rPh sb="2" eb="3">
      <t xml:space="preserve">イシン </t>
    </rPh>
    <rPh sb="3" eb="4">
      <t>フキ</t>
    </rPh>
    <phoneticPr fontId="3"/>
  </si>
  <si>
    <t>本社G15周(5km)</t>
    <rPh sb="0" eb="2">
      <t>ホn</t>
    </rPh>
    <rPh sb="5" eb="6">
      <t>sy</t>
    </rPh>
    <phoneticPr fontId="20"/>
  </si>
  <si>
    <t>本社G9周(3km)</t>
    <rPh sb="0" eb="2">
      <t>ホn</t>
    </rPh>
    <rPh sb="4" eb="5">
      <t>sy</t>
    </rPh>
    <phoneticPr fontId="20"/>
  </si>
  <si>
    <t>jog</t>
  </si>
  <si>
    <t>3周(1km)×2</t>
    <rPh sb="1" eb="2">
      <t>シュウ</t>
    </rPh>
    <phoneticPr fontId="3"/>
  </si>
  <si>
    <t>本社G8周</t>
    <rPh sb="0" eb="2">
      <t>ホンセィア</t>
    </rPh>
    <rPh sb="4" eb="5">
      <t>シュウ</t>
    </rPh>
    <phoneticPr fontId="3"/>
  </si>
  <si>
    <t>マネ・サポート</t>
  </si>
  <si>
    <t>タイム</t>
    <phoneticPr fontId="3"/>
  </si>
  <si>
    <t>12分くらい?</t>
    <rPh sb="2" eb="3">
      <t>フn</t>
    </rPh>
    <phoneticPr fontId="3"/>
  </si>
  <si>
    <t>1本目3:55　
2本目4:03</t>
    <rPh sb="1" eb="3">
      <t>ホn</t>
    </rPh>
    <rPh sb="9" eb="11">
      <t>ホn</t>
    </rPh>
    <phoneticPr fontId="3"/>
  </si>
  <si>
    <t>スポセン
2.8km換算</t>
    <rPh sb="9" eb="11">
      <t>カンザn</t>
    </rPh>
    <phoneticPr fontId="3"/>
  </si>
  <si>
    <t>行ラベル</t>
  </si>
  <si>
    <t>高橋静香</t>
  </si>
  <si>
    <t>根本祐希</t>
  </si>
  <si>
    <t>中本学児</t>
  </si>
  <si>
    <t>長谷川歩佳</t>
  </si>
  <si>
    <t>列ラベル</t>
  </si>
  <si>
    <t>最小 / タイム</t>
  </si>
  <si>
    <t>(複数のアイテム)</t>
  </si>
  <si>
    <t>技術部２周</t>
  </si>
  <si>
    <t>3km/本社G9周</t>
  </si>
  <si>
    <t>オンライン駅伝公式第５回</t>
    <rPh sb="5" eb="7">
      <t>エキデン</t>
    </rPh>
    <rPh sb="7" eb="9">
      <t>コウシキ</t>
    </rPh>
    <rPh sb="9" eb="10">
      <t>ダイ</t>
    </rPh>
    <rPh sb="11" eb="12">
      <t>カイ</t>
    </rPh>
    <phoneticPr fontId="3"/>
  </si>
  <si>
    <t>一般</t>
    <rPh sb="0" eb="2">
      <t>イッパン</t>
    </rPh>
    <phoneticPr fontId="3"/>
  </si>
  <si>
    <t>オンライン駅伝公式第４回</t>
    <rPh sb="5" eb="7">
      <t>エキデン</t>
    </rPh>
    <rPh sb="7" eb="9">
      <t>コウシキ</t>
    </rPh>
    <rPh sb="9" eb="10">
      <t>ダイ</t>
    </rPh>
    <rPh sb="11" eb="12">
      <t>カイ</t>
    </rPh>
    <phoneticPr fontId="3"/>
  </si>
  <si>
    <t>オンライン駅伝公式第６回</t>
    <rPh sb="5" eb="7">
      <t>エキデン</t>
    </rPh>
    <rPh sb="7" eb="9">
      <t>コウシキ</t>
    </rPh>
    <rPh sb="9" eb="10">
      <t>ダイ</t>
    </rPh>
    <rPh sb="11" eb="12">
      <t>カイ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</si>
</sst>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76" formatCode="0_);[Red]\(0\)"/>
    <numFmt numFmtId="177" formatCode="0.00_);[Red]\(0.00\)"/>
    <numFmt numFmtId="178" formatCode="m:ss"/>
    <numFmt numFmtId="179" formatCode="0.00_ "/>
    <numFmt numFmtId="180" formatCode="yy/mm"/>
    <numFmt numFmtId="181" formatCode="&quot;平均&quot;m:ss"/>
    <numFmt numFmtId="182" formatCode="m/d;@"/>
    <numFmt numFmtId="183" formatCode="0.000_ "/>
    <numFmt numFmtId="184" formatCode="0.000_);[Red]\(0.000\)"/>
    <numFmt numFmtId="185" formatCode="0.0_);[Red]\(0.0\)"/>
  </numFmts>
  <fonts count="4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9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游ゴシック Light"/>
      <family val="3"/>
      <charset val="128"/>
      <scheme val="major"/>
    </font>
    <font>
      <sz val="11"/>
      <color rgb="FFFF0000"/>
      <name val="ＭＳ Ｐゴシック"/>
      <family val="2"/>
      <charset val="128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0" tint="-0.34998626667073579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9"/>
      <color theme="1"/>
      <name val="ＭＳ Ｐゴシック"/>
      <family val="2"/>
      <charset val="128"/>
    </font>
    <font>
      <b/>
      <sz val="14"/>
      <color rgb="FFFF0000"/>
      <name val="游ゴシック"/>
      <family val="2"/>
      <charset val="128"/>
      <scheme val="minor"/>
    </font>
    <font>
      <b/>
      <sz val="14"/>
      <color rgb="FFFF0000"/>
      <name val="ＭＳ Ｐゴシック"/>
      <family val="2"/>
      <charset val="128"/>
    </font>
    <font>
      <b/>
      <sz val="14"/>
      <color rgb="FFFF000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游ゴシック"/>
      <family val="3"/>
      <charset val="128"/>
      <scheme val="minor"/>
    </font>
    <font>
      <sz val="9"/>
      <color theme="0" tint="-0.499984740745262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0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C00000"/>
      <name val="MS PGothic"/>
      <family val="3"/>
      <charset val="128"/>
    </font>
    <font>
      <sz val="12"/>
      <color rgb="FFC00000"/>
      <name val="游ゴシック"/>
      <family val="3"/>
      <charset val="128"/>
      <scheme val="minor"/>
    </font>
    <font>
      <b/>
      <sz val="14"/>
      <color rgb="FFC00000"/>
      <name val="MS PGothic"/>
      <family val="3"/>
      <charset val="128"/>
    </font>
    <font>
      <sz val="12"/>
      <color rgb="FFC00000"/>
      <name val="游ゴシック"/>
      <family val="2"/>
      <charset val="128"/>
      <scheme val="minor"/>
    </font>
    <font>
      <sz val="11"/>
      <color rgb="FF0070C0"/>
      <name val="MS PGothic"/>
      <family val="3"/>
      <charset val="128"/>
    </font>
    <font>
      <b/>
      <sz val="14"/>
      <color rgb="FF0070C0"/>
      <name val="MS PGothic"/>
      <family val="3"/>
      <charset val="128"/>
    </font>
    <font>
      <sz val="12"/>
      <color rgb="FF0070C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B050"/>
      <name val="MS PGothic"/>
      <family val="3"/>
      <charset val="128"/>
    </font>
    <font>
      <b/>
      <sz val="14"/>
      <color rgb="FF00B050"/>
      <name val="MS PGothic"/>
      <family val="3"/>
      <charset val="128"/>
    </font>
    <font>
      <sz val="12"/>
      <color rgb="FF00B05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40" fillId="0" borderId="0"/>
    <xf numFmtId="0" fontId="40" fillId="0" borderId="0"/>
  </cellStyleXfs>
  <cellXfs count="1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21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45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21" fontId="5" fillId="2" borderId="0" xfId="0" applyNumberFormat="1" applyFont="1" applyFill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0" xfId="0" applyNumberFormat="1" applyFont="1" applyFill="1" applyAlignment="1">
      <alignment horizontal="center" vertical="center"/>
    </xf>
    <xf numFmtId="21" fontId="11" fillId="0" borderId="0" xfId="0" applyNumberFormat="1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45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21" fontId="9" fillId="0" borderId="0" xfId="0" applyNumberFormat="1" applyFont="1">
      <alignment vertical="center"/>
    </xf>
    <xf numFmtId="176" fontId="7" fillId="2" borderId="0" xfId="0" applyNumberFormat="1" applyFont="1" applyFill="1" applyAlignment="1">
      <alignment horizontal="center" vertical="center"/>
    </xf>
    <xf numFmtId="21" fontId="10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14" fontId="0" fillId="0" borderId="0" xfId="0" applyNumberFormat="1">
      <alignment vertical="center"/>
    </xf>
    <xf numFmtId="14" fontId="5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4" fontId="9" fillId="0" borderId="0" xfId="0" applyNumberFormat="1" applyFont="1">
      <alignment vertical="center"/>
    </xf>
    <xf numFmtId="178" fontId="0" fillId="0" borderId="0" xfId="0" applyNumberFormat="1">
      <alignment vertical="center"/>
    </xf>
    <xf numFmtId="181" fontId="9" fillId="0" borderId="0" xfId="0" applyNumberFormat="1" applyFont="1">
      <alignment vertical="center"/>
    </xf>
    <xf numFmtId="178" fontId="0" fillId="0" borderId="1" xfId="0" applyNumberFormat="1" applyBorder="1" applyAlignment="1">
      <alignment horizontal="center" vertical="center"/>
    </xf>
    <xf numFmtId="176" fontId="12" fillId="2" borderId="0" xfId="0" applyNumberFormat="1" applyFont="1" applyFill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56" fontId="0" fillId="0" borderId="0" xfId="0" applyNumberFormat="1">
      <alignment vertical="center"/>
    </xf>
    <xf numFmtId="178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21" fontId="11" fillId="0" borderId="1" xfId="0" applyNumberFormat="1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1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21" fontId="0" fillId="0" borderId="1" xfId="0" applyNumberFormat="1" applyBorder="1">
      <alignment vertical="center"/>
    </xf>
    <xf numFmtId="21" fontId="13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1" xfId="0" applyNumberFormat="1" applyFont="1" applyBorder="1">
      <alignment vertical="center"/>
    </xf>
    <xf numFmtId="182" fontId="0" fillId="0" borderId="1" xfId="0" applyNumberFormat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182" fontId="0" fillId="0" borderId="1" xfId="0" applyNumberFormat="1" applyBorder="1">
      <alignment vertical="center"/>
    </xf>
    <xf numFmtId="182" fontId="0" fillId="0" borderId="0" xfId="0" applyNumberFormat="1" applyAlignment="1">
      <alignment horizontal="center" vertical="center"/>
    </xf>
    <xf numFmtId="0" fontId="5" fillId="3" borderId="1" xfId="0" applyFont="1" applyFill="1" applyBorder="1">
      <alignment vertical="center"/>
    </xf>
    <xf numFmtId="183" fontId="5" fillId="3" borderId="1" xfId="0" applyNumberFormat="1" applyFont="1" applyFill="1" applyBorder="1">
      <alignment vertical="center"/>
    </xf>
    <xf numFmtId="0" fontId="1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8" fontId="27" fillId="0" borderId="1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 readingOrder="1"/>
    </xf>
    <xf numFmtId="179" fontId="23" fillId="0" borderId="1" xfId="0" applyNumberFormat="1" applyFont="1" applyBorder="1" applyAlignment="1">
      <alignment horizontal="left" vertical="center" wrapText="1" readingOrder="1"/>
    </xf>
    <xf numFmtId="183" fontId="0" fillId="0" borderId="1" xfId="0" applyNumberFormat="1" applyBorder="1">
      <alignment vertical="center"/>
    </xf>
    <xf numFmtId="0" fontId="24" fillId="0" borderId="1" xfId="0" applyFont="1" applyBorder="1" applyAlignment="1">
      <alignment horizontal="left" vertical="center" wrapText="1" readingOrder="1"/>
    </xf>
    <xf numFmtId="179" fontId="25" fillId="0" borderId="1" xfId="0" applyNumberFormat="1" applyFont="1" applyBorder="1" applyAlignment="1">
      <alignment horizontal="left" vertical="center" wrapText="1" readingOrder="1"/>
    </xf>
    <xf numFmtId="0" fontId="28" fillId="4" borderId="1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178" fontId="29" fillId="0" borderId="1" xfId="0" applyNumberFormat="1" applyFont="1" applyBorder="1" applyAlignment="1">
      <alignment horizontal="center" vertical="center"/>
    </xf>
    <xf numFmtId="178" fontId="28" fillId="0" borderId="1" xfId="0" applyNumberFormat="1" applyFont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1" fillId="0" borderId="1" xfId="0" applyNumberFormat="1" applyFont="1" applyBorder="1" applyAlignment="1">
      <alignment horizontal="center" vertical="center"/>
    </xf>
    <xf numFmtId="178" fontId="0" fillId="2" borderId="0" xfId="0" applyNumberFormat="1" applyFill="1">
      <alignment vertical="center"/>
    </xf>
    <xf numFmtId="178" fontId="32" fillId="0" borderId="1" xfId="0" applyNumberFormat="1" applyFont="1" applyBorder="1" applyAlignment="1">
      <alignment horizontal="center" vertical="center"/>
    </xf>
    <xf numFmtId="178" fontId="29" fillId="0" borderId="1" xfId="0" applyNumberFormat="1" applyFont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0" fillId="0" borderId="0" xfId="0" pivotButton="1" applyNumberFormat="1">
      <alignment vertical="center"/>
    </xf>
    <xf numFmtId="0" fontId="15" fillId="0" borderId="0" xfId="0" applyFont="1" applyAlignment="1">
      <alignment horizontal="left" vertical="center"/>
    </xf>
    <xf numFmtId="178" fontId="15" fillId="0" borderId="0" xfId="0" applyNumberFormat="1" applyFont="1">
      <alignment vertical="center"/>
    </xf>
    <xf numFmtId="0" fontId="15" fillId="0" borderId="0" xfId="0" applyFont="1">
      <alignment vertical="center"/>
    </xf>
    <xf numFmtId="177" fontId="33" fillId="0" borderId="5" xfId="0" applyNumberFormat="1" applyFont="1" applyBorder="1" applyAlignment="1">
      <alignment horizontal="center" vertical="center"/>
    </xf>
    <xf numFmtId="0" fontId="34" fillId="0" borderId="3" xfId="0" applyFont="1" applyBorder="1">
      <alignment vertical="center"/>
    </xf>
    <xf numFmtId="180" fontId="33" fillId="0" borderId="5" xfId="0" applyNumberFormat="1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176" fontId="33" fillId="0" borderId="5" xfId="0" applyNumberFormat="1" applyFont="1" applyBorder="1" applyAlignment="1">
      <alignment horizontal="center" vertical="center"/>
    </xf>
    <xf numFmtId="178" fontId="33" fillId="0" borderId="5" xfId="0" applyNumberFormat="1" applyFont="1" applyBorder="1" applyAlignment="1">
      <alignment horizontal="center" vertical="center"/>
    </xf>
    <xf numFmtId="178" fontId="35" fillId="0" borderId="5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178" fontId="36" fillId="0" borderId="1" xfId="0" applyNumberFormat="1" applyFont="1" applyBorder="1" applyAlignment="1">
      <alignment horizontal="center" vertical="center"/>
    </xf>
    <xf numFmtId="184" fontId="33" fillId="0" borderId="0" xfId="0" applyNumberFormat="1" applyFont="1">
      <alignment vertical="center"/>
    </xf>
    <xf numFmtId="0" fontId="36" fillId="0" borderId="0" xfId="0" applyFont="1">
      <alignment vertical="center"/>
    </xf>
    <xf numFmtId="185" fontId="33" fillId="0" borderId="5" xfId="0" applyNumberFormat="1" applyFont="1" applyBorder="1">
      <alignment vertical="center"/>
    </xf>
    <xf numFmtId="0" fontId="33" fillId="0" borderId="5" xfId="0" applyFont="1" applyBorder="1">
      <alignment vertical="center"/>
    </xf>
    <xf numFmtId="177" fontId="33" fillId="0" borderId="5" xfId="0" applyNumberFormat="1" applyFont="1" applyBorder="1">
      <alignment vertical="center"/>
    </xf>
    <xf numFmtId="178" fontId="33" fillId="0" borderId="5" xfId="0" applyNumberFormat="1" applyFont="1" applyBorder="1">
      <alignment vertical="center"/>
    </xf>
    <xf numFmtId="178" fontId="33" fillId="0" borderId="0" xfId="0" applyNumberFormat="1" applyFont="1">
      <alignment vertical="center"/>
    </xf>
    <xf numFmtId="177" fontId="37" fillId="0" borderId="5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180" fontId="37" fillId="0" borderId="5" xfId="0" applyNumberFormat="1" applyFont="1" applyBorder="1" applyAlignment="1">
      <alignment horizontal="center" vertical="center"/>
    </xf>
    <xf numFmtId="176" fontId="37" fillId="0" borderId="5" xfId="0" applyNumberFormat="1" applyFont="1" applyBorder="1" applyAlignment="1">
      <alignment horizontal="center" vertical="center"/>
    </xf>
    <xf numFmtId="178" fontId="37" fillId="0" borderId="5" xfId="0" applyNumberFormat="1" applyFont="1" applyBorder="1" applyAlignment="1">
      <alignment horizontal="center" vertical="center"/>
    </xf>
    <xf numFmtId="178" fontId="38" fillId="0" borderId="5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178" fontId="39" fillId="0" borderId="1" xfId="0" applyNumberFormat="1" applyFont="1" applyBorder="1" applyAlignment="1">
      <alignment horizontal="center" vertical="center"/>
    </xf>
    <xf numFmtId="184" fontId="37" fillId="0" borderId="0" xfId="0" applyNumberFormat="1" applyFont="1">
      <alignment vertical="center"/>
    </xf>
    <xf numFmtId="0" fontId="39" fillId="0" borderId="0" xfId="0" applyFont="1">
      <alignment vertical="center"/>
    </xf>
    <xf numFmtId="185" fontId="37" fillId="0" borderId="5" xfId="0" applyNumberFormat="1" applyFont="1" applyBorder="1">
      <alignment vertical="center"/>
    </xf>
    <xf numFmtId="0" fontId="37" fillId="0" borderId="5" xfId="0" applyFont="1" applyBorder="1">
      <alignment vertical="center"/>
    </xf>
    <xf numFmtId="177" fontId="37" fillId="0" borderId="5" xfId="0" applyNumberFormat="1" applyFont="1" applyBorder="1">
      <alignment vertical="center"/>
    </xf>
    <xf numFmtId="178" fontId="37" fillId="0" borderId="5" xfId="0" applyNumberFormat="1" applyFont="1" applyBorder="1">
      <alignment vertical="center"/>
    </xf>
    <xf numFmtId="178" fontId="37" fillId="0" borderId="0" xfId="0" applyNumberFormat="1" applyFont="1">
      <alignment vertical="center"/>
    </xf>
    <xf numFmtId="178" fontId="41" fillId="0" borderId="5" xfId="1" applyNumberFormat="1" applyFont="1" applyBorder="1" applyAlignment="1">
      <alignment horizontal="center" vertical="center"/>
    </xf>
    <xf numFmtId="178" fontId="42" fillId="0" borderId="5" xfId="1" applyNumberFormat="1" applyFont="1" applyBorder="1" applyAlignment="1">
      <alignment horizontal="center" vertical="center"/>
    </xf>
    <xf numFmtId="0" fontId="43" fillId="0" borderId="0" xfId="0" applyFont="1">
      <alignment vertical="center"/>
    </xf>
    <xf numFmtId="185" fontId="41" fillId="0" borderId="5" xfId="1" applyNumberFormat="1" applyFont="1" applyBorder="1" applyAlignment="1">
      <alignment vertical="center"/>
    </xf>
    <xf numFmtId="0" fontId="41" fillId="0" borderId="5" xfId="1" applyFont="1" applyBorder="1" applyAlignment="1">
      <alignment vertical="center"/>
    </xf>
    <xf numFmtId="177" fontId="41" fillId="0" borderId="5" xfId="1" applyNumberFormat="1" applyFont="1" applyBorder="1" applyAlignment="1">
      <alignment vertical="center"/>
    </xf>
    <xf numFmtId="178" fontId="41" fillId="0" borderId="5" xfId="1" applyNumberFormat="1" applyFont="1" applyBorder="1" applyAlignment="1">
      <alignment vertical="center"/>
    </xf>
    <xf numFmtId="0" fontId="41" fillId="0" borderId="5" xfId="0" applyFont="1" applyBorder="1" applyAlignment="1">
      <alignment horizontal="center" vertical="center"/>
    </xf>
    <xf numFmtId="180" fontId="41" fillId="0" borderId="5" xfId="0" applyNumberFormat="1" applyFont="1" applyBorder="1" applyAlignment="1">
      <alignment horizontal="center" vertical="center"/>
    </xf>
  </cellXfs>
  <cellStyles count="3">
    <cellStyle name="標準" xfId="0" builtinId="0"/>
    <cellStyle name="標準 2" xfId="2" xr:uid="{5335229D-7D97-4DB6-BC6D-1ACF9CDBEBB9}"/>
    <cellStyle name="標準 3" xfId="1" xr:uid="{9656B2FF-1B95-463D-8454-87C158ADFFEC}"/>
  </cellStyles>
  <dxfs count="19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numFmt numFmtId="178" formatCode="m:ss"/>
    </dxf>
    <dxf>
      <numFmt numFmtId="178" formatCode="m:ss"/>
    </dxf>
    <dxf>
      <numFmt numFmtId="178" formatCode="m:ss"/>
    </dxf>
    <dxf>
      <numFmt numFmtId="178" formatCode="m:ss"/>
    </dxf>
    <dxf>
      <numFmt numFmtId="178" formatCode="m:ss"/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numFmt numFmtId="178" formatCode="m:ss"/>
    </dxf>
    <dxf>
      <numFmt numFmtId="178" formatCode="m:ss"/>
    </dxf>
    <dxf>
      <numFmt numFmtId="178" formatCode="m:ss"/>
    </dxf>
    <dxf>
      <numFmt numFmtId="178" formatCode="m:ss"/>
    </dxf>
    <dxf>
      <numFmt numFmtId="178" formatCode="m:ss"/>
    </dxf>
    <dxf>
      <numFmt numFmtId="178" formatCode="m:ss"/>
    </dxf>
    <dxf>
      <numFmt numFmtId="178" formatCode="m:ss"/>
    </dxf>
  </dxfs>
  <tableStyles count="2" defaultTableStyle="TableStyleMedium2" defaultPivotStyle="PivotStyleLight16">
    <tableStyle name="Invisible" pivot="0" table="0" count="0" xr9:uid="{F7ACF69D-4E57-4B14-84B0-93BA4D3626A4}"/>
    <tableStyle name="参考_順位可視化-style" pivot="0" count="3" xr9:uid="{32611D80-95F6-4CB9-98CC-467A571E5086}">
      <tableStyleElement type="headerRow" dxfId="2"/>
      <tableStyleElement type="firstRowStripe" dxfId="1"/>
      <tableStyleElement type="secondRowStripe" dxfId="0"/>
    </tableStyle>
  </tableStyles>
  <colors>
    <mruColors>
      <color rgb="FFFF40FF"/>
      <color rgb="FF00FDFF"/>
      <color rgb="FF00FA00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月度推移グラフ!$E$3</c:f>
              <c:strCache>
                <c:ptCount val="1"/>
                <c:pt idx="0">
                  <c:v>2.8km推移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月度推移グラフ!$D$4:$D$14</c:f>
              <c:strCache>
                <c:ptCount val="11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</c:strCache>
            </c:strRef>
          </c:cat>
          <c:val>
            <c:numRef>
              <c:f>月度推移グラフ!$E$4:$E$14</c:f>
              <c:numCache>
                <c:formatCode>m:ss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1.0092592592592592E-2</c:v>
                </c:pt>
                <c:pt idx="7">
                  <c:v>9.8726851851851857E-3</c:v>
                </c:pt>
                <c:pt idx="8">
                  <c:v>9.6064814814814815E-3</c:v>
                </c:pt>
                <c:pt idx="9">
                  <c:v>8.8078703703703704E-3</c:v>
                </c:pt>
                <c:pt idx="10">
                  <c:v>8.4259259259259253E-3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174D-91BC-39095D1D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32512"/>
        <c:axId val="1487051808"/>
      </c:lineChart>
      <c:catAx>
        <c:axId val="14872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051808"/>
        <c:crosses val="autoZero"/>
        <c:auto val="1"/>
        <c:lblAlgn val="ctr"/>
        <c:lblOffset val="100"/>
        <c:noMultiLvlLbl val="0"/>
      </c:catAx>
      <c:valAx>
        <c:axId val="1487051808"/>
        <c:scaling>
          <c:orientation val="minMax"/>
        </c:scaling>
        <c:delete val="1"/>
        <c:axPos val="l"/>
        <c:numFmt formatCode="m:ss" sourceLinked="1"/>
        <c:majorTickMark val="none"/>
        <c:minorTickMark val="none"/>
        <c:tickLblPos val="nextTo"/>
        <c:crossAx val="1487232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2.8km</a:t>
            </a:r>
            <a:r>
              <a:rPr lang="ja-JP" altLang="en-US"/>
              <a:t>推移（寺本さん）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608501118568233E-2"/>
          <c:y val="0.12359550561797752"/>
          <c:w val="0.95078299776286357"/>
          <c:h val="0.7137577044442478"/>
        </c:manualLayout>
      </c:layout>
      <c:lineChart>
        <c:grouping val="standard"/>
        <c:varyColors val="0"/>
        <c:ser>
          <c:idx val="0"/>
          <c:order val="0"/>
          <c:tx>
            <c:strRef>
              <c:f>月度推移グラフ!$C$3</c:f>
              <c:strCache>
                <c:ptCount val="1"/>
                <c:pt idx="0">
                  <c:v>2.8km推移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月度推移グラフ!$B$4:$B$14</c:f>
              <c:strCache>
                <c:ptCount val="11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</c:strCache>
            </c:strRef>
          </c:cat>
          <c:val>
            <c:numRef>
              <c:f>月度推移グラフ!$C$4:$C$14</c:f>
              <c:numCache>
                <c:formatCode>m:ss</c:formatCode>
                <c:ptCount val="11"/>
                <c:pt idx="6">
                  <c:v>1.0092592592592592E-2</c:v>
                </c:pt>
                <c:pt idx="7">
                  <c:v>9.8726851851851857E-3</c:v>
                </c:pt>
                <c:pt idx="8">
                  <c:v>9.6064814814814815E-3</c:v>
                </c:pt>
                <c:pt idx="9">
                  <c:v>8.8078703703703704E-3</c:v>
                </c:pt>
                <c:pt idx="10">
                  <c:v>8.4259259259259253E-3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F-8445-9399-7C0664DC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32512"/>
        <c:axId val="1487051808"/>
      </c:lineChart>
      <c:catAx>
        <c:axId val="14872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051808"/>
        <c:crosses val="autoZero"/>
        <c:auto val="1"/>
        <c:lblAlgn val="ctr"/>
        <c:lblOffset val="100"/>
        <c:noMultiLvlLbl val="0"/>
      </c:catAx>
      <c:valAx>
        <c:axId val="1487051808"/>
        <c:scaling>
          <c:orientation val="minMax"/>
        </c:scaling>
        <c:delete val="0"/>
        <c:axPos val="l"/>
        <c:numFmt formatCode="m:ss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232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08501118568233E-2"/>
          <c:y val="0.11235955056179775"/>
          <c:w val="0.95078299776286357"/>
          <c:h val="0.6688138842195287"/>
        </c:manualLayout>
      </c:layout>
      <c:lineChart>
        <c:grouping val="standard"/>
        <c:varyColors val="0"/>
        <c:ser>
          <c:idx val="0"/>
          <c:order val="0"/>
          <c:tx>
            <c:strRef>
              <c:f>月度推移グラフ!$O$2</c:f>
              <c:strCache>
                <c:ptCount val="1"/>
                <c:pt idx="0">
                  <c:v>和田龍太2.8k推移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月度推移グラフ!$O$4:$O$51</c:f>
              <c:strCache>
                <c:ptCount val="48"/>
                <c:pt idx="0">
                  <c:v>1月1W</c:v>
                </c:pt>
                <c:pt idx="1">
                  <c:v>1月2W</c:v>
                </c:pt>
                <c:pt idx="2">
                  <c:v>1月3W</c:v>
                </c:pt>
                <c:pt idx="3">
                  <c:v>1月4W</c:v>
                </c:pt>
                <c:pt idx="4">
                  <c:v>2月1W</c:v>
                </c:pt>
                <c:pt idx="5">
                  <c:v>2月2W</c:v>
                </c:pt>
                <c:pt idx="6">
                  <c:v>2月3W</c:v>
                </c:pt>
                <c:pt idx="7">
                  <c:v>2月4W</c:v>
                </c:pt>
                <c:pt idx="8">
                  <c:v>3月1W</c:v>
                </c:pt>
                <c:pt idx="9">
                  <c:v>3月2W</c:v>
                </c:pt>
                <c:pt idx="10">
                  <c:v>3月3W</c:v>
                </c:pt>
                <c:pt idx="11">
                  <c:v>3月4W</c:v>
                </c:pt>
                <c:pt idx="12">
                  <c:v>4月1W</c:v>
                </c:pt>
                <c:pt idx="13">
                  <c:v>4月2W</c:v>
                </c:pt>
                <c:pt idx="14">
                  <c:v>4月3W</c:v>
                </c:pt>
                <c:pt idx="15">
                  <c:v>4月4W</c:v>
                </c:pt>
                <c:pt idx="16">
                  <c:v>5月1W</c:v>
                </c:pt>
                <c:pt idx="17">
                  <c:v>5月2W</c:v>
                </c:pt>
                <c:pt idx="18">
                  <c:v>5月3W</c:v>
                </c:pt>
                <c:pt idx="19">
                  <c:v>5月4W</c:v>
                </c:pt>
                <c:pt idx="20">
                  <c:v>6月1W</c:v>
                </c:pt>
                <c:pt idx="21">
                  <c:v>6月2W</c:v>
                </c:pt>
                <c:pt idx="22">
                  <c:v>6月3W</c:v>
                </c:pt>
                <c:pt idx="23">
                  <c:v>6月4W</c:v>
                </c:pt>
                <c:pt idx="24">
                  <c:v>7月1W</c:v>
                </c:pt>
                <c:pt idx="25">
                  <c:v>7月2W</c:v>
                </c:pt>
                <c:pt idx="26">
                  <c:v>7月3W</c:v>
                </c:pt>
                <c:pt idx="27">
                  <c:v>7月4W</c:v>
                </c:pt>
                <c:pt idx="28">
                  <c:v>8月1W</c:v>
                </c:pt>
                <c:pt idx="29">
                  <c:v>8月2W</c:v>
                </c:pt>
                <c:pt idx="30">
                  <c:v>8月3W</c:v>
                </c:pt>
                <c:pt idx="31">
                  <c:v>8月4W</c:v>
                </c:pt>
                <c:pt idx="32">
                  <c:v>9月1W</c:v>
                </c:pt>
                <c:pt idx="33">
                  <c:v>9月2W</c:v>
                </c:pt>
                <c:pt idx="34">
                  <c:v>9月3W</c:v>
                </c:pt>
                <c:pt idx="35">
                  <c:v>9月4W</c:v>
                </c:pt>
                <c:pt idx="36">
                  <c:v>10月1W</c:v>
                </c:pt>
                <c:pt idx="37">
                  <c:v>10月2W</c:v>
                </c:pt>
                <c:pt idx="38">
                  <c:v>10月3W</c:v>
                </c:pt>
                <c:pt idx="39">
                  <c:v>10月4W</c:v>
                </c:pt>
                <c:pt idx="40">
                  <c:v>11月1W</c:v>
                </c:pt>
                <c:pt idx="41">
                  <c:v>11月2W</c:v>
                </c:pt>
                <c:pt idx="42">
                  <c:v>11月3W</c:v>
                </c:pt>
                <c:pt idx="43">
                  <c:v>11月4W</c:v>
                </c:pt>
                <c:pt idx="44">
                  <c:v>12月1W</c:v>
                </c:pt>
                <c:pt idx="45">
                  <c:v>12月2W</c:v>
                </c:pt>
                <c:pt idx="46">
                  <c:v>12月3W</c:v>
                </c:pt>
                <c:pt idx="47">
                  <c:v>12月4W</c:v>
                </c:pt>
              </c:strCache>
            </c:strRef>
          </c:cat>
          <c:val>
            <c:numRef>
              <c:f>月度推移グラフ!$P$4:$P$51</c:f>
              <c:numCache>
                <c:formatCode>m:ss</c:formatCode>
                <c:ptCount val="48"/>
                <c:pt idx="0">
                  <c:v>#N/A</c:v>
                </c:pt>
                <c:pt idx="1">
                  <c:v>6.6203703703703702E-3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6.9444444444444441E-3</c:v>
                </c:pt>
                <c:pt idx="6">
                  <c:v>6.5393518518518517E-3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7.8356481481481489E-3</c:v>
                </c:pt>
                <c:pt idx="11">
                  <c:v>#N/A</c:v>
                </c:pt>
                <c:pt idx="12">
                  <c:v>#N/A</c:v>
                </c:pt>
                <c:pt idx="13">
                  <c:v>6.6666666666666671E-3</c:v>
                </c:pt>
                <c:pt idx="14">
                  <c:v>#N/A</c:v>
                </c:pt>
                <c:pt idx="15">
                  <c:v>6.7708333333333336E-3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6.8055555555555569E-3</c:v>
                </c:pt>
                <c:pt idx="22">
                  <c:v>6.6319444444444446E-3</c:v>
                </c:pt>
                <c:pt idx="23">
                  <c:v>7.0949074074074074E-3</c:v>
                </c:pt>
                <c:pt idx="24">
                  <c:v>6.6550925925925935E-3</c:v>
                </c:pt>
                <c:pt idx="25">
                  <c:v>#N/A</c:v>
                </c:pt>
                <c:pt idx="26">
                  <c:v>6.9444444444444441E-3</c:v>
                </c:pt>
                <c:pt idx="27">
                  <c:v>7.1180555555555554E-3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6.7013888888888887E-3</c:v>
                </c:pt>
                <c:pt idx="32">
                  <c:v>#N/A</c:v>
                </c:pt>
                <c:pt idx="33">
                  <c:v>6.9097222222222225E-3</c:v>
                </c:pt>
                <c:pt idx="34">
                  <c:v>6.9097222222222225E-3</c:v>
                </c:pt>
                <c:pt idx="35">
                  <c:v>7.5694444444444446E-3</c:v>
                </c:pt>
                <c:pt idx="36">
                  <c:v>#N/A</c:v>
                </c:pt>
                <c:pt idx="37">
                  <c:v>6.9907407407407409E-3</c:v>
                </c:pt>
                <c:pt idx="38">
                  <c:v>6.7476851851851856E-3</c:v>
                </c:pt>
                <c:pt idx="39">
                  <c:v>6.5624999999999998E-3</c:v>
                </c:pt>
                <c:pt idx="40">
                  <c:v>6.5162037037037037E-3</c:v>
                </c:pt>
                <c:pt idx="41">
                  <c:v>6.5740740740740733E-3</c:v>
                </c:pt>
                <c:pt idx="42">
                  <c:v>#N/A</c:v>
                </c:pt>
                <c:pt idx="43">
                  <c:v>6.4120370370370364E-3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3-7F49-BDB3-752DFD94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32512"/>
        <c:axId val="1487051808"/>
      </c:lineChart>
      <c:catAx>
        <c:axId val="14872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051808"/>
        <c:crosses val="autoZero"/>
        <c:auto val="1"/>
        <c:lblAlgn val="ctr"/>
        <c:lblOffset val="100"/>
        <c:noMultiLvlLbl val="0"/>
      </c:catAx>
      <c:valAx>
        <c:axId val="1487051808"/>
        <c:scaling>
          <c:orientation val="minMax"/>
          <c:max val="7.0000000000000001E-3"/>
          <c:min val="6.0000000000000001E-3"/>
        </c:scaling>
        <c:delete val="0"/>
        <c:axPos val="l"/>
        <c:numFmt formatCode="m:ss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232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25400</xdr:rowOff>
    </xdr:from>
    <xdr:to>
      <xdr:col>12</xdr:col>
      <xdr:colOff>12700</xdr:colOff>
      <xdr:row>15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4FD909F-B7A3-F541-BB80-E406481F0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927100</xdr:colOff>
      <xdr:row>16</xdr:row>
      <xdr:rowOff>165100</xdr:rowOff>
    </xdr:from>
    <xdr:to>
      <xdr:col>11</xdr:col>
      <xdr:colOff>889000</xdr:colOff>
      <xdr:row>30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5628D88-CE81-6F4D-8363-FE7E5C9C9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3</xdr:row>
      <xdr:rowOff>114300</xdr:rowOff>
    </xdr:from>
    <xdr:to>
      <xdr:col>28</xdr:col>
      <xdr:colOff>381000</xdr:colOff>
      <xdr:row>20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FD91C3-36ED-6C45-B3D9-435798B1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5.917094675926" createdVersion="8" refreshedVersion="8" minRefreshableVersion="3" recordCount="809" xr:uid="{F025FFDD-FB4B-D14D-954C-180C6458DDA5}">
  <cacheSource type="worksheet">
    <worksheetSource ref="A1:R1048576" sheet="23年記録"/>
  </cacheSource>
  <cacheFields count="19">
    <cacheField name="氏名" numFmtId="0">
      <sharedItems containsBlank="1" count="97">
        <s v="安芸優一"/>
        <s v="和田龍太"/>
        <s v="尾野貴広"/>
        <s v="寺田周平"/>
        <s v="中山拓弥"/>
        <s v="夏目信義"/>
        <s v="武田朋樹"/>
        <s v="宮嶋雅章"/>
        <s v="佐藤亮介"/>
        <s v="前山和義"/>
        <s v="田中哲史"/>
        <s v="寺本彩乃"/>
        <s v="永田翔吾"/>
        <s v="押野和馬"/>
        <s v="浦瀬翔太"/>
        <s v="大家瑞希"/>
        <s v="井上史弥"/>
        <s v="山田眞也"/>
        <s v="結城耕平"/>
        <s v="小野裕喜"/>
        <s v="澤田剛志"/>
        <s v="浅田有都"/>
        <s v="杉岡俊斗"/>
        <s v="西﨑和希"/>
        <s v="坂尻雅"/>
        <s v="伊藤新太"/>
        <s v="齋藤貴広"/>
        <s v="加地友也"/>
        <s v="永尾大樹"/>
        <s v="葛谷亮太"/>
        <s v="伊藤公一"/>
        <s v="工藤泰丈"/>
        <s v="小山英一郎"/>
        <s v="朝隈晃生"/>
        <s v="伊藤綱基"/>
        <s v="竹平忠司"/>
        <s v="根本祐希"/>
        <s v="柴紳司"/>
        <s v="太田智也"/>
        <s v="唐国剣"/>
        <s v="藤川泰成"/>
        <s v="柴垣陸"/>
        <s v="小島響"/>
        <s v="金子一平"/>
        <s v="伊藤賢"/>
        <s v="加藤修司"/>
        <s v="伊豆原克"/>
        <s v="岩崎未来"/>
        <s v="美谷島朋泰"/>
        <s v="今村遼太郎"/>
        <s v="戸板誠詞"/>
        <s v="山村竜久"/>
        <s v="野田凌太郎"/>
        <s v="馬場巧"/>
        <s v="高山菜摘"/>
        <s v="田中智大"/>
        <s v="後藤博隆"/>
        <s v="白石裕一"/>
        <s v="岩崎祥充"/>
        <s v="松岡史晃"/>
        <s v="野田大樹"/>
        <s v="結城駿介"/>
        <s v="山下真夢"/>
        <s v="濱家和真"/>
        <s v="ダルシャン"/>
        <s v="中山亜美"/>
        <s v="張強"/>
        <s v="吉本遼"/>
        <s v="三宅庸夫"/>
        <s v="柿本浩希"/>
        <s v="去石遥音"/>
        <s v="葉京武"/>
        <s v="松岡伸郎"/>
        <s v="舛田空"/>
        <s v="善さゆみ"/>
        <s v="岡由希子"/>
        <s v="山崎惟吹"/>
        <s v="高橋静香"/>
        <s v="長谷川歩佳"/>
        <s v="本多孝志"/>
        <s v="源馬"/>
        <s v="中川孝二"/>
        <s v="梶田潤一"/>
        <s v="豊島正和"/>
        <s v="中嶋"/>
        <s v="竹内瑞貴"/>
        <s v="岡田弥生"/>
        <s v="草間亮太"/>
        <s v="小川純里"/>
        <s v="中本学児"/>
        <s v="中山みほ"/>
        <m/>
        <s v="根本佑希" u="1"/>
        <s v="柴伸二" u="1"/>
        <s v="仮想K&amp;S&amp;海外" u="1"/>
        <s v="仮想T11&amp;T16" u="1"/>
        <s v="岩崎美来" u="1"/>
      </sharedItems>
    </cacheField>
    <cacheField name="部門" numFmtId="0">
      <sharedItems containsBlank="1"/>
    </cacheField>
    <cacheField name="日付" numFmtId="182">
      <sharedItems containsNonDate="0" containsDate="1" containsString="0" containsBlank="1" minDate="2023-01-02T00:00:00" maxDate="2023-11-26T00:00:00" count="77">
        <d v="2023-01-14T00:00:00"/>
        <d v="2023-02-15T00:00:00"/>
        <d v="2023-02-25T00:00:00"/>
        <d v="2023-01-02T00:00:00"/>
        <d v="2023-03-18T00:00:00"/>
        <d v="2023-04-08T00:00:00"/>
        <d v="2023-04-22T00:00:00"/>
        <d v="2023-02-12T00:00:00"/>
        <d v="2023-04-01T00:00:00"/>
        <d v="2023-04-05T00:00:00"/>
        <d v="2023-04-11T00:00:00"/>
        <d v="2023-04-15T00:00:00"/>
        <d v="2023-04-29T00:00:00"/>
        <d v="2023-05-03T00:00:00"/>
        <d v="2023-05-07T00:00:00"/>
        <d v="2023-05-10T00:00:00"/>
        <d v="2023-05-13T00:00:00"/>
        <d v="2023-05-17T00:00:00"/>
        <d v="2023-05-20T00:00:00"/>
        <d v="2023-05-24T00:00:00"/>
        <d v="2023-05-27T00:00:00"/>
        <d v="2023-06-04T00:00:00"/>
        <d v="2023-06-07T00:00:00"/>
        <d v="2023-06-10T00:00:00"/>
        <d v="2023-06-05T00:00:00"/>
        <d v="2023-06-17T00:00:00"/>
        <d v="2023-06-21T00:00:00"/>
        <d v="2023-06-24T00:00:00"/>
        <d v="2023-06-28T00:00:00"/>
        <d v="2023-07-01T00:00:00"/>
        <d v="2023-07-05T00:00:00"/>
        <d v="2023-07-08T00:00:00"/>
        <d v="2023-07-10T00:00:00"/>
        <d v="2023-07-12T00:00:00"/>
        <d v="2023-07-15T00:00:00"/>
        <d v="2023-07-18T00:00:00"/>
        <d v="2023-07-22T00:00:00"/>
        <d v="2023-07-26T00:00:00"/>
        <d v="2023-07-29T00:00:00"/>
        <d v="2023-08-02T00:00:00"/>
        <d v="2023-08-05T00:00:00"/>
        <d v="2023-08-26T00:00:00"/>
        <d v="2023-08-30T00:00:00"/>
        <d v="2023-09-02T00:00:00"/>
        <d v="2023-08-18T00:00:00"/>
        <d v="2023-09-09T00:00:00"/>
        <d v="2023-09-13T00:00:00"/>
        <d v="2023-09-16T00:00:00"/>
        <d v="2023-09-17T00:00:00"/>
        <d v="2023-09-20T00:00:00"/>
        <d v="2023-09-23T00:00:00"/>
        <d v="2023-09-27T00:00:00"/>
        <d v="2023-09-30T00:00:00"/>
        <d v="2023-10-01T00:00:00"/>
        <d v="2023-10-04T00:00:00"/>
        <d v="2023-10-07T00:00:00"/>
        <d v="2023-10-08T00:00:00"/>
        <d v="2023-10-11T00:00:00"/>
        <d v="2023-10-14T00:00:00"/>
        <d v="2023-10-15T00:00:00"/>
        <d v="2023-10-17T00:00:00"/>
        <d v="2023-10-20T00:00:00"/>
        <d v="2023-10-21T00:00:00"/>
        <d v="2023-10-22T00:00:00"/>
        <d v="2023-10-24T00:00:00"/>
        <d v="2023-10-25T00:00:00"/>
        <d v="2023-10-28T00:00:00"/>
        <d v="2023-11-01T00:00:00"/>
        <d v="2023-11-04T00:00:00"/>
        <d v="2023-11-05T00:00:00"/>
        <d v="2023-11-08T00:00:00"/>
        <d v="2023-11-12T00:00:00"/>
        <d v="2023-11-15T00:00:00"/>
        <d v="2023-11-18T00:00:00"/>
        <d v="2023-11-22T00:00:00"/>
        <d v="2023-11-25T00:00:00"/>
        <m/>
      </sharedItems>
      <fieldGroup par="18" base="2">
        <rangePr groupBy="days" startDate="2023-01-02T00:00:00" endDate="2023-11-26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3/11/26"/>
        </groupItems>
      </fieldGroup>
    </cacheField>
    <cacheField name="シーン" numFmtId="0">
      <sharedItems containsBlank="1"/>
    </cacheField>
    <cacheField name="実測換算" numFmtId="0">
      <sharedItems containsBlank="1"/>
    </cacheField>
    <cacheField name="コース" numFmtId="0">
      <sharedItems containsBlank="1" count="50">
        <s v="スポセン１周"/>
        <s v="他(5k以上)"/>
        <s v="他"/>
        <s v="技術部１周"/>
        <s v="スポセン1周"/>
        <s v="スポセン2周"/>
        <s v="本社G9周"/>
        <s v="スポセン9周"/>
        <s v="他(20k以上)"/>
        <s v="本社G60周"/>
        <s v="愛知池20k"/>
        <s v="本社G30周"/>
        <s v="スポセン13周"/>
        <s v="日間賀島7周"/>
        <s v="本社G75周"/>
        <s v="中総11周"/>
        <s v="愛知池３周"/>
        <s v="愛知池４周"/>
        <s v="中総1周"/>
        <s v="中総20k"/>
        <s v="本社G45周"/>
        <s v="本社G48周"/>
        <s v="スポセン３周"/>
        <s v="スポセン４周"/>
        <s v="TT以外"/>
        <s v="マネ"/>
        <s v="幹事"/>
        <s v="本社G15周"/>
        <s v="猿投5km"/>
        <s v="本社G7周"/>
        <s v="スポセン5周"/>
        <s v="本社G8周"/>
        <s v="本社G24周"/>
        <s v="口論義1.1km"/>
        <s v="他コース"/>
        <s v="他コース(5km以上)"/>
        <s v="-"/>
        <s v="愛知池２周"/>
        <s v="5000m"/>
        <s v="スポセン2.8km"/>
        <s v="ハーフマラソン"/>
        <s v="ー"/>
        <s v="河口湖"/>
        <s v="本社G25周"/>
        <s v="本社G21周"/>
        <s v="本社G12周"/>
        <s v="本社G10周"/>
        <s v="本社G6周"/>
        <s v="本社G18周"/>
        <m/>
      </sharedItems>
    </cacheField>
    <cacheField name="距離" numFmtId="0">
      <sharedItems containsBlank="1" containsMixedTypes="1" containsNumber="1" minValue="1.1000000000000001" maxValue="30.57"/>
    </cacheField>
    <cacheField name="タイム" numFmtId="0">
      <sharedItems containsDate="1" containsBlank="1" containsMixedTypes="1" minDate="1899-12-30T00:03:08" maxDate="1899-12-30T02:57:31"/>
    </cacheField>
    <cacheField name="ランク用種類" numFmtId="0">
      <sharedItems containsBlank="1"/>
    </cacheField>
    <cacheField name="距離種別" numFmtId="0">
      <sharedItems containsBlank="1"/>
    </cacheField>
    <cacheField name="2.4km換算" numFmtId="0">
      <sharedItems containsDate="1" containsBlank="1" containsMixedTypes="1" minDate="1899-12-30T00:07:06" maxDate="1899-12-30T00:18:33"/>
    </cacheField>
    <cacheField name="ペース/k" numFmtId="0">
      <sharedItems containsDate="1" containsBlank="1" containsMixedTypes="1" minDate="1899-12-30T00:00:00" maxDate="1899-12-30T00:10:37"/>
    </cacheField>
    <cacheField name="公式自主" numFmtId="0">
      <sharedItems containsBlank="1"/>
    </cacheField>
    <cacheField name="月" numFmtId="0">
      <sharedItems containsBlank="1" containsMixedTypes="1" containsNumber="1" containsInteger="1" minValue="1" maxValue="11" count="23">
        <s v="1月"/>
        <s v="2月"/>
        <s v="3月"/>
        <s v="4月"/>
        <s v="5月"/>
        <s v="6月"/>
        <s v="7月"/>
        <s v="8月"/>
        <s v="9月"/>
        <s v="10月"/>
        <s v="11月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</sharedItems>
    </cacheField>
    <cacheField name="CW" numFmtId="0">
      <sharedItems containsString="0" containsBlank="1" containsNumber="1" containsInteger="1" minValue="1" maxValue="47" count="39">
        <n v="2"/>
        <n v="7"/>
        <n v="8"/>
        <n v="1"/>
        <n v="11"/>
        <n v="14"/>
        <n v="16"/>
        <n v="13"/>
        <n v="15"/>
        <n v="17"/>
        <n v="18"/>
        <n v="19"/>
        <n v="20"/>
        <n v="21"/>
        <n v="23"/>
        <n v="24"/>
        <n v="25"/>
        <n v="26"/>
        <n v="27"/>
        <n v="28"/>
        <n v="29"/>
        <n v="30"/>
        <n v="31"/>
        <n v="34"/>
        <n v="35"/>
        <n v="33"/>
        <n v="36"/>
        <n v="37"/>
        <n v="38"/>
        <n v="39"/>
        <n v="40"/>
        <n v="41"/>
        <n v="42"/>
        <n v="43"/>
        <n v="44"/>
        <n v="45"/>
        <n v="46"/>
        <n v="47"/>
        <m/>
      </sharedItems>
    </cacheField>
    <cacheField name="week" numFmtId="0">
      <sharedItems containsBlank="1"/>
    </cacheField>
    <cacheField name="月週" numFmtId="0">
      <sharedItems containsBlank="1" count="42">
        <s v="1月2W"/>
        <s v="2月3W"/>
        <s v="2月4W"/>
        <s v="1月1W"/>
        <s v="3月3W"/>
        <s v="4月2W"/>
        <s v="4月4W"/>
        <s v="2月2W"/>
        <s v="4月1W"/>
        <s v="4月3W"/>
        <s v="4月5W"/>
        <s v="5月1W"/>
        <s v="5月2W"/>
        <s v="5月3W"/>
        <s v="5月4W"/>
        <s v="6月1W"/>
        <s v="6月2W"/>
        <s v="6月3W"/>
        <s v="6月4W"/>
        <s v="7月1W"/>
        <s v="7月2W"/>
        <s v="7月3W"/>
        <s v="7月4W"/>
        <s v="7月5W"/>
        <s v="8月1W"/>
        <s v="8月4W"/>
        <s v="8月5W"/>
        <s v="9月1W"/>
        <s v="8月3W"/>
        <s v="9月2W"/>
        <s v="9月3W"/>
        <s v="9月4W"/>
        <s v="9月5W"/>
        <s v="10月1W"/>
        <s v="10月2W"/>
        <s v="10月3W"/>
        <s v="10月4W"/>
        <s v="11月1W"/>
        <s v="11月2W"/>
        <s v="11月3W"/>
        <s v="11月4W"/>
        <m/>
      </sharedItems>
    </cacheField>
    <cacheField name="2.8k換算" numFmtId="0">
      <sharedItems containsDate="1" containsBlank="1" containsMixedTypes="1" minDate="1899-12-30T00:08:57" maxDate="1899-12-30T00:23:24"/>
    </cacheField>
    <cacheField name="月2" numFmtId="0" databaseField="0">
      <fieldGroup base="2">
        <rangePr groupBy="months" startDate="2023-01-02T00:00:00" endDate="2023-11-26T00:00:00"/>
        <groupItems count="14">
          <s v="&lt;2023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11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da, Ryuta/和田 龍太" refreshedDate="45267.443190740742" createdVersion="8" refreshedVersion="8" minRefreshableVersion="3" recordCount="619" xr:uid="{F83B108C-6D51-4E96-946A-1D586147AB39}">
  <cacheSource type="worksheet">
    <worksheetSource ref="A1:R1048576" sheet="（参考）22年記録"/>
  </cacheSource>
  <cacheFields count="19">
    <cacheField name="氏名" numFmtId="0">
      <sharedItems containsBlank="1" count="70">
        <s v="安芸優一"/>
        <s v="伊藤公一"/>
        <s v="井上史弥"/>
        <s v="永田翔吾"/>
        <s v="永尾大樹"/>
        <s v="押野和馬"/>
        <s v="葛谷亮太"/>
        <s v="宮嶋雅章"/>
        <s v="結城耕平"/>
        <s v="工藤泰丈"/>
        <s v="高本政博"/>
        <s v="三浦守道"/>
        <s v="篠原達也"/>
        <s v="小野裕喜"/>
        <s v="西﨑和希"/>
        <s v="舛田空"/>
        <s v="大家瑞希"/>
        <s v="中山拓弥"/>
        <s v="朝隈晃生"/>
        <s v="田中哲史"/>
        <s v="南智裕"/>
        <s v="尾野貴広"/>
        <s v="野田大樹"/>
        <s v="柳井美智也"/>
        <s v="和田龍太"/>
        <s v="浦瀬翔太"/>
        <s v="小林淳一"/>
        <s v="高山菜摘"/>
        <s v="山田眞也"/>
        <s v="小山英一郎"/>
        <s v="平宗一郎"/>
        <s v="杉岡俊斗"/>
        <s v="岩本雅弘"/>
        <s v="齋藤貴広"/>
        <s v="伊藤新太"/>
        <s v="丸山宗也"/>
        <s v="今村遼太郎"/>
        <s v="坂尻雅"/>
        <s v="浅田有都"/>
        <s v="去石遥音"/>
        <s v="井比大空"/>
        <s v="岡田弥生"/>
        <s v="加地友也"/>
        <s v="夏目信義"/>
        <s v="吉野智"/>
        <s v="古沢大地"/>
        <s v="後藤博隆"/>
        <s v="佐藤郁雄"/>
        <s v="佐藤亮介"/>
        <s v="寺田周平"/>
        <s v="西村昭博"/>
        <s v="千葉大輔"/>
        <s v="武田朋樹"/>
        <s v="澤田剛志"/>
        <s v="前山和義"/>
        <s v="平方実"/>
        <s v="中公寿"/>
        <s v="竹内瑞貴"/>
        <s v="本多孝志"/>
        <s v="中川孝二"/>
        <s v="竹平忠司"/>
        <s v="相馬あきは"/>
        <s v="寺本彩乃"/>
        <s v="岡由希子"/>
        <s v="石川真弓"/>
        <s v="高城和広"/>
        <s v="磯野春"/>
        <s v="岩崎未来"/>
        <s v="清原椎渚"/>
        <m/>
      </sharedItems>
    </cacheField>
    <cacheField name="部門" numFmtId="0">
      <sharedItems containsBlank="1"/>
    </cacheField>
    <cacheField name="日付" numFmtId="0">
      <sharedItems containsNonDate="0" containsDate="1" containsString="0" containsBlank="1" minDate="2022-02-01T00:00:00" maxDate="2022-12-18T00:00:00" count="55">
        <d v="2022-02-05T00:00:00"/>
        <d v="2022-02-06T00:00:00"/>
        <d v="2022-02-12T00:00:00"/>
        <d v="2022-03-12T00:00:00"/>
        <d v="2022-03-28T00:00:00"/>
        <d v="2022-04-16T00:00:00"/>
        <d v="2022-06-07T00:00:00"/>
        <d v="2022-07-09T00:00:00"/>
        <d v="2022-07-13T00:00:00"/>
        <d v="2022-07-20T00:00:00"/>
        <d v="2022-07-23T00:00:00"/>
        <d v="2022-07-27T00:00:00"/>
        <d v="2022-07-30T00:00:00"/>
        <d v="2022-08-03T00:00:00"/>
        <d v="2022-08-06T00:00:00"/>
        <d v="2022-08-10T00:00:00"/>
        <d v="2022-08-24T00:00:00"/>
        <d v="2022-08-29T00:00:00"/>
        <d v="2022-08-31T00:00:00"/>
        <d v="2022-09-03T00:00:00"/>
        <d v="2022-09-07T00:00:00"/>
        <d v="2022-09-15T00:00:00"/>
        <d v="2022-09-17T00:00:00"/>
        <d v="2022-09-21T00:00:00"/>
        <d v="2022-09-24T00:00:00"/>
        <d v="2022-09-28T00:00:00"/>
        <d v="2022-10-01T00:00:00"/>
        <d v="2022-02-01T00:00:00"/>
        <d v="2022-03-01T00:00:00"/>
        <d v="2022-10-05T00:00:00"/>
        <d v="2022-10-08T00:00:00"/>
        <d v="2022-10-12T00:00:00"/>
        <d v="2022-10-15T00:00:00"/>
        <d v="2022-10-19T00:00:00"/>
        <d v="2022-10-22T00:00:00"/>
        <d v="2022-10-26T00:00:00"/>
        <d v="2022-10-29T00:00:00"/>
        <d v="2022-11-02T00:00:00"/>
        <d v="2022-11-05T00:00:00"/>
        <d v="2022-11-06T00:00:00"/>
        <d v="2022-11-09T00:00:00"/>
        <d v="2022-11-12T00:00:00"/>
        <d v="2022-11-16T00:00:00"/>
        <d v="2022-11-19T00:00:00"/>
        <d v="2022-11-25T00:00:00"/>
        <d v="2022-11-27T00:00:00"/>
        <d v="2022-11-28T00:00:00"/>
        <d v="2022-11-30T00:00:00"/>
        <d v="2022-12-04T00:00:00"/>
        <d v="2022-12-07T00:00:00"/>
        <d v="2022-12-10T00:00:00"/>
        <d v="2022-12-14T00:00:00"/>
        <d v="2022-12-16T00:00:00"/>
        <d v="2022-12-17T00:00:00"/>
        <m/>
      </sharedItems>
      <fieldGroup par="18" base="2">
        <rangePr groupBy="days" startDate="2022-02-01T00:00:00" endDate="2022-12-18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12/18"/>
        </groupItems>
      </fieldGroup>
    </cacheField>
    <cacheField name="シーン" numFmtId="0">
      <sharedItems containsBlank="1"/>
    </cacheField>
    <cacheField name="実測換算" numFmtId="0">
      <sharedItems containsBlank="1"/>
    </cacheField>
    <cacheField name="コース" numFmtId="0">
      <sharedItems containsBlank="1" count="56">
        <s v="スポセン1周"/>
        <s v="他5k未満"/>
        <s v="中総1周"/>
        <s v="技術部1周"/>
        <s v="スポセン2周"/>
        <s v="他20k"/>
        <s v="スポセン９周"/>
        <s v="本社G9周"/>
        <s v="三好池4周"/>
        <s v="本社G55周"/>
        <s v="スポセン9周"/>
        <s v="愛知池3周"/>
        <s v="他5k以上"/>
        <s v="中総2周"/>
        <s v="道根往環"/>
        <s v="本社G15周"/>
        <s v="スポセン3周"/>
        <s v="スポセン5周"/>
        <s v="本社G11周"/>
        <s v="本社G30周"/>
        <s v="本社G(30周)"/>
        <s v="他10k"/>
        <s v="本社G23周"/>
        <s v="トレッドミル"/>
        <s v="本社G(60周)"/>
        <s v="ｽﾎﾟｾﾝ10k"/>
        <s v="本社G27周"/>
        <s v="猿投登山道1,5k"/>
        <s v="猿投5k"/>
        <s v="スポセン１周"/>
        <s v="本社G7周"/>
        <s v="本社G8周"/>
        <s v="スポセン６周"/>
        <s v="中総13周"/>
        <s v="中総11周"/>
        <s v="スポセン１７周"/>
        <s v="本社G60周"/>
        <s v="3000m"/>
        <s v="ｽﾎﾟｾﾝ1周"/>
        <s v="愛知池３周"/>
        <s v="愛知池10km"/>
        <s v="愛知池1周"/>
        <s v="1.8kコース"/>
        <s v="ロード5km"/>
        <s v="中総4周"/>
        <s v="スポセン2.8km"/>
        <s v="スポセン5.2km"/>
        <s v="技術部2周"/>
        <s v="技術部3周"/>
        <s v="本社G5周"/>
        <s v="スポセン6.1km"/>
        <s v="スポセン5.24km"/>
        <s v="スポセン2.84km"/>
        <s v="スポセン2.82km"/>
        <s v="スポセン２周"/>
        <m/>
      </sharedItems>
    </cacheField>
    <cacheField name="距離" numFmtId="0">
      <sharedItems containsString="0" containsBlank="1" containsNumber="1" minValue="1.5" maxValue="40"/>
    </cacheField>
    <cacheField name="タイム" numFmtId="0">
      <sharedItems containsNonDate="0" containsDate="1" containsString="0" containsBlank="1" minDate="1899-12-30T00:05:36" maxDate="1899-12-30T03:01:47"/>
    </cacheField>
    <cacheField name="ランク用種類" numFmtId="0">
      <sharedItems containsBlank="1"/>
    </cacheField>
    <cacheField name="距離種別" numFmtId="0">
      <sharedItems containsBlank="1"/>
    </cacheField>
    <cacheField name="2.4km換算" numFmtId="0">
      <sharedItems containsDate="1" containsBlank="1" containsMixedTypes="1" minDate="1899-12-30T00:07:07" maxDate="1900-01-01T05:17:46"/>
    </cacheField>
    <cacheField name="ペース/k" numFmtId="0">
      <sharedItems containsDate="1" containsBlank="1" containsMixedTypes="1" minDate="1899-12-30T00:03:06" maxDate="1899-12-30T00:10:10"/>
    </cacheField>
    <cacheField name="公式自主" numFmtId="0">
      <sharedItems containsBlank="1"/>
    </cacheField>
    <cacheField name="月" numFmtId="0">
      <sharedItems containsString="0" containsBlank="1" containsNumber="1" containsInteger="1" minValue="2" maxValue="12" count="11">
        <n v="2"/>
        <n v="3"/>
        <n v="4"/>
        <n v="6"/>
        <n v="7"/>
        <n v="8"/>
        <n v="9"/>
        <n v="10"/>
        <n v="11"/>
        <n v="12"/>
        <m/>
      </sharedItems>
    </cacheField>
    <cacheField name="CW" numFmtId="0">
      <sharedItems containsString="0" containsBlank="1" containsNumber="1" containsInteger="1" minValue="6" maxValue="51"/>
    </cacheField>
    <cacheField name="week" numFmtId="0">
      <sharedItems containsBlank="1"/>
    </cacheField>
    <cacheField name="月週" numFmtId="0">
      <sharedItems containsBlank="1"/>
    </cacheField>
    <cacheField name="2.8k換算" numFmtId="0">
      <sharedItems containsDate="1" containsBlank="1" containsMixedTypes="1" minDate="1899-12-30T00:08:58" maxDate="1900-01-01T19:11:58"/>
    </cacheField>
    <cacheField name="月2" numFmtId="0" databaseField="0">
      <fieldGroup base="2">
        <rangePr groupBy="months" startDate="2022-02-01T00:00:00" endDate="2022-12-18T00:00:00"/>
        <groupItems count="14">
          <s v="&lt;2022/2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12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x v="0"/>
    <s v="一般"/>
    <x v="0"/>
    <s v="走り初め会"/>
    <s v="実測"/>
    <x v="0"/>
    <n v="2.35"/>
    <d v="1899-12-30T00:07:31"/>
    <s v="スポセン１周"/>
    <s v="2k"/>
    <d v="1899-12-30T00:07:31"/>
    <d v="1899-12-30T00:03:12"/>
    <s v="自主"/>
    <x v="0"/>
    <x v="0"/>
    <s v="2W"/>
    <x v="0"/>
    <d v="1899-12-30T00:09:29"/>
  </r>
  <r>
    <x v="1"/>
    <s v="一般"/>
    <x v="0"/>
    <s v="走り初め会"/>
    <s v="実測"/>
    <x v="0"/>
    <n v="2.35"/>
    <d v="1899-12-30T00:07:34"/>
    <s v="スポセン１周"/>
    <s v="2k"/>
    <d v="1899-12-30T00:07:34"/>
    <d v="1899-12-30T00:03:13"/>
    <s v="自主"/>
    <x v="0"/>
    <x v="0"/>
    <s v="2W"/>
    <x v="0"/>
    <d v="1899-12-30T00:09:32"/>
  </r>
  <r>
    <x v="2"/>
    <s v="一般"/>
    <x v="0"/>
    <s v="走り初め会"/>
    <s v="実測"/>
    <x v="0"/>
    <n v="2.35"/>
    <d v="1899-12-30T00:10:00"/>
    <s v="スポセン１周"/>
    <s v="2k"/>
    <d v="1899-12-30T00:10:00"/>
    <d v="1899-12-30T00:04:15"/>
    <s v="自主"/>
    <x v="0"/>
    <x v="0"/>
    <s v="2W"/>
    <x v="0"/>
    <d v="1899-12-30T00:12:37"/>
  </r>
  <r>
    <x v="3"/>
    <s v="シニア"/>
    <x v="0"/>
    <s v="走り初め会"/>
    <s v="換算"/>
    <x v="1"/>
    <n v="5.1100000000000003"/>
    <d v="1899-12-30T00:26:16"/>
    <s v="他"/>
    <s v="5k"/>
    <d v="1899-12-30T00:11:22"/>
    <d v="1899-12-30T00:05:08"/>
    <s v="自主"/>
    <x v="0"/>
    <x v="0"/>
    <s v="2W"/>
    <x v="0"/>
    <d v="1899-12-30T00:14:19"/>
  </r>
  <r>
    <x v="4"/>
    <s v="一般"/>
    <x v="0"/>
    <s v="走り初め会"/>
    <s v="換算"/>
    <x v="2"/>
    <n v="2.76"/>
    <d v="1899-12-30T00:11:35"/>
    <s v="他"/>
    <s v="2k"/>
    <d v="1899-12-30T00:10:02"/>
    <d v="1899-12-30T00:04:12"/>
    <s v="自主"/>
    <x v="0"/>
    <x v="0"/>
    <s v="2W"/>
    <x v="0"/>
    <d v="1899-12-30T00:12:39"/>
  </r>
  <r>
    <x v="5"/>
    <s v="シニア"/>
    <x v="0"/>
    <s v="走り初め会"/>
    <s v="換算"/>
    <x v="3"/>
    <n v="3.1"/>
    <d v="1899-12-30T00:14:04"/>
    <s v="技術部１周"/>
    <s v="3k"/>
    <d v="1899-12-30T00:10:23"/>
    <d v="1899-12-30T00:04:32"/>
    <s v="自主"/>
    <x v="0"/>
    <x v="0"/>
    <s v="2W"/>
    <x v="0"/>
    <d v="1899-12-30T00:13:06"/>
  </r>
  <r>
    <x v="6"/>
    <s v="一般"/>
    <x v="0"/>
    <s v="走り初め会"/>
    <s v="実測"/>
    <x v="0"/>
    <n v="2.35"/>
    <d v="1899-12-30T00:09:12"/>
    <s v="スポセン１周"/>
    <s v="2k"/>
    <d v="1899-12-30T00:09:12"/>
    <d v="1899-12-30T00:03:55"/>
    <s v="自主"/>
    <x v="0"/>
    <x v="0"/>
    <s v="2W"/>
    <x v="0"/>
    <d v="1899-12-30T00:11:36"/>
  </r>
  <r>
    <x v="7"/>
    <s v="シニア"/>
    <x v="0"/>
    <s v="走り初め会"/>
    <s v="換算"/>
    <x v="2"/>
    <n v="2.95"/>
    <d v="1899-12-30T00:13:34"/>
    <s v="他"/>
    <s v="3k"/>
    <d v="1899-12-30T00:10:59"/>
    <d v="1899-12-30T00:04:36"/>
    <s v="自主"/>
    <x v="0"/>
    <x v="0"/>
    <s v="2W"/>
    <x v="0"/>
    <d v="1899-12-30T00:13:52"/>
  </r>
  <r>
    <x v="8"/>
    <s v="一般"/>
    <x v="1"/>
    <s v="オンライン駅伝#1"/>
    <s v="換算"/>
    <x v="2"/>
    <n v="2.41"/>
    <d v="1899-12-30T00:12:56"/>
    <s v="他"/>
    <s v="2k"/>
    <d v="1899-12-30T00:12:50"/>
    <d v="1899-12-30T00:05:22"/>
    <s v="自主"/>
    <x v="1"/>
    <x v="1"/>
    <s v="3W"/>
    <x v="1"/>
    <d v="1899-12-30T00:16:10"/>
  </r>
  <r>
    <x v="3"/>
    <s v="シニア"/>
    <x v="1"/>
    <s v="オンライン駅伝#1"/>
    <s v="換算"/>
    <x v="2"/>
    <n v="2.4"/>
    <d v="1899-12-30T00:10:52"/>
    <s v="他"/>
    <s v="2k"/>
    <d v="1899-12-30T00:10:49"/>
    <d v="1899-12-30T00:04:32"/>
    <s v="自主"/>
    <x v="1"/>
    <x v="1"/>
    <s v="3W"/>
    <x v="1"/>
    <d v="1899-12-30T00:13:39"/>
  </r>
  <r>
    <x v="9"/>
    <s v="一般"/>
    <x v="1"/>
    <s v="オンライン駅伝#1"/>
    <s v="換算"/>
    <x v="2"/>
    <n v="2.41"/>
    <d v="1899-12-30T00:09:57"/>
    <s v="他"/>
    <s v="2k"/>
    <d v="1899-12-30T00:09:52"/>
    <d v="1899-12-30T00:04:08"/>
    <s v="自主"/>
    <x v="1"/>
    <x v="1"/>
    <s v="3W"/>
    <x v="1"/>
    <d v="1899-12-30T00:12:26"/>
  </r>
  <r>
    <x v="10"/>
    <s v="シニア"/>
    <x v="1"/>
    <s v="オンライン駅伝#1"/>
    <s v="実測"/>
    <x v="4"/>
    <n v="2.35"/>
    <d v="1899-12-30T00:10:45"/>
    <s v="スポセン１周"/>
    <s v="2k"/>
    <d v="1899-12-30T00:10:45"/>
    <d v="1899-12-30T00:04:34"/>
    <s v="自主"/>
    <x v="1"/>
    <x v="1"/>
    <s v="3W"/>
    <x v="1"/>
    <d v="1899-12-30T00:13:33"/>
  </r>
  <r>
    <x v="11"/>
    <s v="女性"/>
    <x v="1"/>
    <s v="オンライン駅伝#1"/>
    <s v="換算"/>
    <x v="2"/>
    <n v="2.52"/>
    <d v="1899-12-30T00:12:46"/>
    <s v="他"/>
    <s v="2k"/>
    <d v="1899-12-30T00:12:06"/>
    <d v="1899-12-30T00:05:04"/>
    <s v="自主"/>
    <x v="1"/>
    <x v="1"/>
    <s v="3W"/>
    <x v="1"/>
    <d v="1899-12-30T00:15:16"/>
  </r>
  <r>
    <x v="0"/>
    <s v="一般"/>
    <x v="1"/>
    <s v="オンライン駅伝#1"/>
    <s v="実測"/>
    <x v="4"/>
    <n v="2.35"/>
    <d v="1899-12-30T00:07:29"/>
    <s v="スポセン１周"/>
    <s v="2k"/>
    <d v="1899-12-30T00:07:29"/>
    <d v="1899-12-30T00:03:11"/>
    <s v="自主"/>
    <x v="1"/>
    <x v="1"/>
    <s v="3W"/>
    <x v="1"/>
    <d v="1899-12-30T00:09:26"/>
  </r>
  <r>
    <x v="12"/>
    <s v="一般"/>
    <x v="1"/>
    <s v="オンライン駅伝#1"/>
    <s v="換算"/>
    <x v="2"/>
    <n v="2.5"/>
    <d v="1899-12-30T00:12:27"/>
    <s v="他"/>
    <s v="2k"/>
    <d v="1899-12-30T00:11:54"/>
    <d v="1899-12-30T00:04:59"/>
    <s v="自主"/>
    <x v="1"/>
    <x v="1"/>
    <s v="3W"/>
    <x v="1"/>
    <d v="1899-12-30T00:15:00"/>
  </r>
  <r>
    <x v="13"/>
    <s v="一般"/>
    <x v="1"/>
    <s v="オンライン駅伝#1"/>
    <s v="換算"/>
    <x v="2"/>
    <n v="2.2999999999999998"/>
    <d v="1899-12-30T00:10:59"/>
    <s v="他"/>
    <s v="2k"/>
    <d v="1899-12-30T00:11:25"/>
    <d v="1899-12-30T00:04:47"/>
    <s v="自主"/>
    <x v="1"/>
    <x v="1"/>
    <s v="3W"/>
    <x v="1"/>
    <d v="1899-12-30T00:14:23"/>
  </r>
  <r>
    <x v="14"/>
    <s v="一般"/>
    <x v="1"/>
    <s v="オンライン駅伝#1"/>
    <s v="換算"/>
    <x v="2"/>
    <n v="4.01"/>
    <d v="1899-12-30T00:23:03"/>
    <s v="他"/>
    <s v="4k"/>
    <d v="1899-12-30T00:13:44"/>
    <d v="1899-12-30T00:05:45"/>
    <s v="自主"/>
    <x v="1"/>
    <x v="1"/>
    <s v="3W"/>
    <x v="1"/>
    <d v="1899-12-30T00:17:19"/>
  </r>
  <r>
    <x v="15"/>
    <s v="女性"/>
    <x v="1"/>
    <s v="オンライン駅伝#1"/>
    <s v="換算"/>
    <x v="2"/>
    <n v="2.4500000000000002"/>
    <d v="1899-12-30T00:12:00"/>
    <s v="他"/>
    <s v="2k"/>
    <d v="1899-12-30T00:11:42"/>
    <d v="1899-12-30T00:04:54"/>
    <s v="自主"/>
    <x v="1"/>
    <x v="1"/>
    <s v="3W"/>
    <x v="1"/>
    <d v="1899-12-30T00:14:46"/>
  </r>
  <r>
    <x v="6"/>
    <s v="一般"/>
    <x v="1"/>
    <s v="オンライン駅伝#1"/>
    <s v="換算"/>
    <x v="2"/>
    <n v="2.41"/>
    <d v="1899-12-30T00:11:20"/>
    <s v="他"/>
    <s v="2k"/>
    <d v="1899-12-30T00:11:14"/>
    <d v="1899-12-30T00:04:42"/>
    <s v="自主"/>
    <x v="1"/>
    <x v="1"/>
    <s v="3W"/>
    <x v="1"/>
    <d v="1899-12-30T00:14:10"/>
  </r>
  <r>
    <x v="16"/>
    <s v="一般"/>
    <x v="1"/>
    <s v="オンライン駅伝#1"/>
    <s v="換算"/>
    <x v="1"/>
    <n v="6.99"/>
    <d v="1899-12-30T00:31:04"/>
    <s v="他"/>
    <s v="7k"/>
    <d v="1899-12-30T00:09:49"/>
    <d v="1899-12-30T00:04:27"/>
    <s v="自主"/>
    <x v="1"/>
    <x v="1"/>
    <s v="3W"/>
    <x v="1"/>
    <d v="1899-12-30T00:12:23"/>
  </r>
  <r>
    <x v="17"/>
    <s v="一般"/>
    <x v="1"/>
    <s v="オンライン駅伝#1"/>
    <s v="実測"/>
    <x v="4"/>
    <n v="2.35"/>
    <d v="1899-12-30T00:12:45"/>
    <s v="スポセン１周"/>
    <s v="2k"/>
    <d v="1899-12-30T00:12:45"/>
    <d v="1899-12-30T00:05:26"/>
    <s v="自主"/>
    <x v="1"/>
    <x v="1"/>
    <s v="3W"/>
    <x v="1"/>
    <d v="1899-12-30T00:16:05"/>
  </r>
  <r>
    <x v="18"/>
    <s v="一般"/>
    <x v="1"/>
    <s v="オンライン駅伝#1"/>
    <s v="換算"/>
    <x v="2"/>
    <n v="2.5099999999999998"/>
    <d v="1899-12-30T00:11:34"/>
    <s v="他"/>
    <s v="2k"/>
    <d v="1899-12-30T00:11:01"/>
    <d v="1899-12-30T00:04:36"/>
    <s v="自主"/>
    <x v="1"/>
    <x v="1"/>
    <s v="3W"/>
    <x v="1"/>
    <d v="1899-12-30T00:13:53"/>
  </r>
  <r>
    <x v="19"/>
    <s v="一般"/>
    <x v="1"/>
    <s v="オンライン駅伝#1"/>
    <s v="実測"/>
    <x v="4"/>
    <n v="2.35"/>
    <d v="1899-12-30T00:10:12"/>
    <s v="スポセン１周"/>
    <s v="2k"/>
    <d v="1899-12-30T00:10:12"/>
    <d v="1899-12-30T00:04:20"/>
    <s v="自主"/>
    <x v="1"/>
    <x v="1"/>
    <s v="3W"/>
    <x v="1"/>
    <d v="1899-12-30T00:12:52"/>
  </r>
  <r>
    <x v="7"/>
    <s v="シニア"/>
    <x v="1"/>
    <s v="オンライン駅伝#1"/>
    <s v="換算"/>
    <x v="2"/>
    <n v="2.81"/>
    <d v="1899-12-30T00:12:37"/>
    <s v="他"/>
    <s v="2k"/>
    <d v="1899-12-30T00:10:44"/>
    <d v="1899-12-30T00:04:29"/>
    <s v="自主"/>
    <x v="1"/>
    <x v="1"/>
    <s v="3W"/>
    <x v="1"/>
    <d v="1899-12-30T00:13:32"/>
  </r>
  <r>
    <x v="1"/>
    <s v="一般"/>
    <x v="1"/>
    <s v="オンライン駅伝#1"/>
    <s v="実測"/>
    <x v="5"/>
    <n v="4.7"/>
    <d v="1899-12-30T00:16:20"/>
    <s v="スポセン2周"/>
    <s v="4k"/>
    <d v="1899-12-30T00:07:28"/>
    <d v="1899-12-30T00:03:29"/>
    <s v="自主"/>
    <x v="1"/>
    <x v="1"/>
    <s v="3W"/>
    <x v="1"/>
    <d v="1899-12-30T00:09:25"/>
  </r>
  <r>
    <x v="20"/>
    <s v="シニア"/>
    <x v="1"/>
    <s v="オンライン駅伝#1"/>
    <s v="実測"/>
    <x v="4"/>
    <n v="2.35"/>
    <d v="1899-12-30T00:14:47"/>
    <s v="スポセン１周"/>
    <s v="2k"/>
    <d v="1899-12-30T00:14:47"/>
    <d v="1899-12-30T00:06:17"/>
    <s v="自主"/>
    <x v="1"/>
    <x v="1"/>
    <s v="3W"/>
    <x v="1"/>
    <d v="1899-12-30T00:18:38"/>
  </r>
  <r>
    <x v="21"/>
    <s v="一般"/>
    <x v="1"/>
    <s v="オンライン駅伝#1"/>
    <s v="換算"/>
    <x v="2"/>
    <n v="2.4300000000000002"/>
    <d v="1899-12-30T00:11:32"/>
    <s v="他"/>
    <s v="2k"/>
    <d v="1899-12-30T00:11:21"/>
    <d v="1899-12-30T00:04:45"/>
    <s v="自主"/>
    <x v="1"/>
    <x v="1"/>
    <s v="3W"/>
    <x v="1"/>
    <d v="1899-12-30T00:14:18"/>
  </r>
  <r>
    <x v="22"/>
    <s v="一般"/>
    <x v="1"/>
    <s v="オンライン駅伝#1"/>
    <s v="換算"/>
    <x v="2"/>
    <n v="3.21"/>
    <d v="1899-12-30T00:14:59"/>
    <s v="他"/>
    <s v="3k"/>
    <d v="1899-12-30T00:11:09"/>
    <d v="1899-12-30T00:04:40"/>
    <s v="自主"/>
    <x v="1"/>
    <x v="1"/>
    <s v="3W"/>
    <x v="1"/>
    <d v="1899-12-30T00:14:04"/>
  </r>
  <r>
    <x v="5"/>
    <s v="シニア"/>
    <x v="1"/>
    <s v="オンライン駅伝#1"/>
    <s v="換算"/>
    <x v="3"/>
    <n v="3.1"/>
    <d v="1899-12-30T00:13:46"/>
    <s v="技術部１周"/>
    <s v="3k"/>
    <d v="1899-12-30T00:10:10"/>
    <d v="1899-12-30T00:04:26"/>
    <s v="自主"/>
    <x v="1"/>
    <x v="1"/>
    <s v="3W"/>
    <x v="1"/>
    <d v="1899-12-30T00:12:49"/>
  </r>
  <r>
    <x v="4"/>
    <s v="一般"/>
    <x v="1"/>
    <s v="オンライン駅伝#1"/>
    <s v="実測"/>
    <x v="4"/>
    <n v="2.35"/>
    <d v="1899-12-30T00:08:52"/>
    <s v="スポセン１周"/>
    <s v="2k"/>
    <d v="1899-12-30T00:08:52"/>
    <d v="1899-12-30T00:03:46"/>
    <s v="自主"/>
    <x v="1"/>
    <x v="1"/>
    <s v="3W"/>
    <x v="1"/>
    <d v="1899-12-30T00:11:11"/>
  </r>
  <r>
    <x v="23"/>
    <s v="一般"/>
    <x v="1"/>
    <s v="オンライン駅伝#1"/>
    <s v="実測"/>
    <x v="4"/>
    <n v="2.4"/>
    <d v="1899-12-30T00:13:28"/>
    <s v="スポセン１周"/>
    <s v="2k"/>
    <d v="1899-12-30T00:13:11"/>
    <d v="1899-12-30T00:05:37"/>
    <s v="自主"/>
    <x v="1"/>
    <x v="1"/>
    <s v="3W"/>
    <x v="1"/>
    <d v="1899-12-30T00:16:38"/>
  </r>
  <r>
    <x v="24"/>
    <s v="一般"/>
    <x v="1"/>
    <s v="オンライン駅伝#1"/>
    <s v="換算"/>
    <x v="6"/>
    <n v="3"/>
    <d v="1899-12-30T00:14:48"/>
    <s v="本社G9周"/>
    <s v="3k"/>
    <d v="1899-12-30T00:11:33"/>
    <d v="1899-12-30T00:04:56"/>
    <s v="自主"/>
    <x v="1"/>
    <x v="1"/>
    <s v="3W"/>
    <x v="1"/>
    <d v="1899-12-30T00:14:33"/>
  </r>
  <r>
    <x v="25"/>
    <s v="一般"/>
    <x v="1"/>
    <s v="オンライン駅伝#1"/>
    <s v="換算"/>
    <x v="6"/>
    <n v="3"/>
    <d v="1899-12-30T00:12:28"/>
    <s v="本社G9周"/>
    <s v="3k"/>
    <d v="1899-12-30T00:09:43"/>
    <d v="1899-12-30T00:04:09"/>
    <s v="自主"/>
    <x v="1"/>
    <x v="1"/>
    <s v="3W"/>
    <x v="1"/>
    <d v="1899-12-30T00:12:16"/>
  </r>
  <r>
    <x v="26"/>
    <s v="一般"/>
    <x v="1"/>
    <s v="オンライン駅伝#1"/>
    <s v="実測"/>
    <x v="4"/>
    <n v="2.35"/>
    <d v="1899-12-30T00:11:04"/>
    <s v="スポセン１周"/>
    <s v="2k"/>
    <d v="1899-12-30T00:11:04"/>
    <d v="1899-12-30T00:04:43"/>
    <s v="自主"/>
    <x v="1"/>
    <x v="1"/>
    <s v="3W"/>
    <x v="1"/>
    <d v="1899-12-30T00:13:57"/>
  </r>
  <r>
    <x v="27"/>
    <s v="一般"/>
    <x v="1"/>
    <s v="オンライン駅伝#1"/>
    <s v="換算"/>
    <x v="3"/>
    <n v="3.1"/>
    <d v="1899-12-30T00:13:08"/>
    <s v="技術部１周"/>
    <s v="3k"/>
    <d v="1899-12-30T00:09:42"/>
    <d v="1899-12-30T00:04:14"/>
    <s v="自主"/>
    <x v="1"/>
    <x v="1"/>
    <s v="3W"/>
    <x v="1"/>
    <d v="1899-12-30T00:12:13"/>
  </r>
  <r>
    <x v="28"/>
    <s v="一般"/>
    <x v="1"/>
    <s v="オンライン駅伝#1"/>
    <s v="実測"/>
    <x v="4"/>
    <n v="2.35"/>
    <d v="1899-12-30T00:09:15"/>
    <s v="スポセン１周"/>
    <s v="2k"/>
    <d v="1899-12-30T00:09:15"/>
    <d v="1899-12-30T00:03:56"/>
    <s v="自主"/>
    <x v="1"/>
    <x v="1"/>
    <s v="3W"/>
    <x v="1"/>
    <d v="1899-12-30T00:11:40"/>
  </r>
  <r>
    <x v="29"/>
    <s v="一般"/>
    <x v="1"/>
    <s v="オンライン駅伝#1"/>
    <s v="換算"/>
    <x v="2"/>
    <n v="2.4900000000000002"/>
    <d v="1899-12-30T00:12:09"/>
    <s v="他"/>
    <s v="2k"/>
    <d v="1899-12-30T00:11:40"/>
    <d v="1899-12-30T00:04:53"/>
    <s v="自主"/>
    <x v="1"/>
    <x v="1"/>
    <s v="3W"/>
    <x v="1"/>
    <d v="1899-12-30T00:14:42"/>
  </r>
  <r>
    <x v="30"/>
    <s v="シニア"/>
    <x v="1"/>
    <s v="オンライン駅伝#1"/>
    <s v="実測"/>
    <x v="4"/>
    <n v="2.35"/>
    <d v="1899-12-30T00:11:48"/>
    <s v="スポセン１周"/>
    <s v="2k"/>
    <d v="1899-12-30T00:11:48"/>
    <d v="1899-12-30T00:05:01"/>
    <s v="自主"/>
    <x v="1"/>
    <x v="1"/>
    <s v="3W"/>
    <x v="1"/>
    <d v="1899-12-30T00:14:53"/>
  </r>
  <r>
    <x v="31"/>
    <s v="シニア"/>
    <x v="1"/>
    <s v="オンライン駅伝#1"/>
    <s v="換算"/>
    <x v="2"/>
    <n v="2.5099999999999998"/>
    <d v="1899-12-30T00:12:01"/>
    <s v="他"/>
    <s v="2k"/>
    <d v="1899-12-30T00:11:27"/>
    <d v="1899-12-30T00:04:47"/>
    <s v="自主"/>
    <x v="1"/>
    <x v="1"/>
    <s v="3W"/>
    <x v="1"/>
    <d v="1899-12-30T00:14:26"/>
  </r>
  <r>
    <x v="2"/>
    <s v="一般"/>
    <x v="1"/>
    <s v="オンライン駅伝#1"/>
    <s v="実測"/>
    <x v="4"/>
    <n v="2.35"/>
    <d v="1899-12-30T00:09:23"/>
    <s v="スポセン１周"/>
    <s v="2k"/>
    <d v="1899-12-30T00:09:23"/>
    <d v="1899-12-30T00:04:00"/>
    <s v="自主"/>
    <x v="1"/>
    <x v="1"/>
    <s v="3W"/>
    <x v="1"/>
    <d v="1899-12-30T00:11:50"/>
  </r>
  <r>
    <x v="32"/>
    <s v="シニア"/>
    <x v="1"/>
    <s v="オンライン駅伝#1"/>
    <s v="換算"/>
    <x v="1"/>
    <n v="6.28"/>
    <d v="1899-12-30T00:28:57"/>
    <s v="他"/>
    <s v="6k"/>
    <d v="1899-12-30T00:10:11"/>
    <d v="1899-12-30T00:04:37"/>
    <s v="自主"/>
    <x v="1"/>
    <x v="1"/>
    <s v="3W"/>
    <x v="1"/>
    <d v="1899-12-30T00:12:51"/>
  </r>
  <r>
    <x v="33"/>
    <s v="一般"/>
    <x v="1"/>
    <s v="オンライン駅伝#1"/>
    <s v="実測"/>
    <x v="4"/>
    <n v="2.35"/>
    <d v="1899-12-30T00:08:18"/>
    <s v="スポセン１周"/>
    <s v="2k"/>
    <d v="1899-12-30T00:08:18"/>
    <d v="1899-12-30T00:03:32"/>
    <s v="自主"/>
    <x v="1"/>
    <x v="1"/>
    <s v="3W"/>
    <x v="1"/>
    <d v="1899-12-30T00:10:28"/>
  </r>
  <r>
    <x v="1"/>
    <s v="一般"/>
    <x v="2"/>
    <s v="ハーフチャレンジ"/>
    <s v="-"/>
    <x v="7"/>
    <n v="21.150000000000002"/>
    <d v="1899-12-30T01:24:40"/>
    <s v="他"/>
    <s v="20k"/>
    <s v="-"/>
    <d v="1899-12-30T00:04:00"/>
    <s v="自主"/>
    <x v="1"/>
    <x v="2"/>
    <s v="4W"/>
    <x v="2"/>
    <s v="-"/>
  </r>
  <r>
    <x v="4"/>
    <s v="一般"/>
    <x v="2"/>
    <s v="ハーフチャレンジ"/>
    <s v="-"/>
    <x v="1"/>
    <n v="10.01"/>
    <d v="1899-12-30T00:43:12"/>
    <s v="他"/>
    <s v="10k"/>
    <s v="-"/>
    <d v="1899-12-30T00:04:19"/>
    <s v="自主"/>
    <x v="1"/>
    <x v="2"/>
    <s v="4W"/>
    <x v="2"/>
    <s v="-"/>
  </r>
  <r>
    <x v="32"/>
    <s v="シニア"/>
    <x v="2"/>
    <s v="ハーフチャレンジ"/>
    <s v="-"/>
    <x v="1"/>
    <n v="12.35"/>
    <d v="1899-12-30T00:55:40"/>
    <s v="他"/>
    <s v="12k"/>
    <s v="-"/>
    <d v="1899-12-30T00:04:30"/>
    <s v="自主"/>
    <x v="1"/>
    <x v="2"/>
    <s v="4W"/>
    <x v="2"/>
    <s v="-"/>
  </r>
  <r>
    <x v="9"/>
    <s v="一般"/>
    <x v="2"/>
    <s v="ハーフチャレンジ"/>
    <s v="-"/>
    <x v="8"/>
    <n v="21.51"/>
    <d v="1899-12-30T01:48:22"/>
    <s v="他"/>
    <s v="20k"/>
    <s v="-"/>
    <d v="1899-12-30T00:05:02"/>
    <s v="自主"/>
    <x v="1"/>
    <x v="2"/>
    <s v="4W"/>
    <x v="2"/>
    <s v="-"/>
  </r>
  <r>
    <x v="7"/>
    <s v="シニア"/>
    <x v="2"/>
    <s v="ハーフチャレンジ"/>
    <s v="-"/>
    <x v="8"/>
    <n v="20.21"/>
    <d v="1899-12-30T01:44:44"/>
    <s v="他"/>
    <s v="20k"/>
    <s v="-"/>
    <d v="1899-12-30T00:05:11"/>
    <s v="自主"/>
    <x v="1"/>
    <x v="2"/>
    <s v="4W"/>
    <x v="2"/>
    <s v="-"/>
  </r>
  <r>
    <x v="2"/>
    <s v="一般"/>
    <x v="2"/>
    <s v="ハーフチャレンジ"/>
    <s v="-"/>
    <x v="9"/>
    <n v="20"/>
    <d v="1899-12-30T01:48:55"/>
    <s v="他"/>
    <s v="20k"/>
    <s v="-"/>
    <d v="1899-12-30T00:05:27"/>
    <s v="自主"/>
    <x v="1"/>
    <x v="2"/>
    <s v="4W"/>
    <x v="2"/>
    <s v="-"/>
  </r>
  <r>
    <x v="31"/>
    <s v="シニア"/>
    <x v="2"/>
    <s v="ハーフチャレンジ"/>
    <s v="-"/>
    <x v="8"/>
    <n v="21.1"/>
    <d v="1899-12-30T02:20:12"/>
    <s v="他"/>
    <s v="20k"/>
    <s v="-"/>
    <d v="1899-12-30T00:06:39"/>
    <s v="自主"/>
    <x v="1"/>
    <x v="2"/>
    <s v="4W"/>
    <x v="2"/>
    <s v="-"/>
  </r>
  <r>
    <x v="26"/>
    <s v="一般"/>
    <x v="2"/>
    <s v="ハーフチャレンジ"/>
    <s v="-"/>
    <x v="10"/>
    <n v="20.170000000000002"/>
    <d v="1899-12-30T02:45:43"/>
    <s v="他"/>
    <s v="20k"/>
    <s v="-"/>
    <d v="1899-12-30T00:08:13"/>
    <s v="自主"/>
    <x v="1"/>
    <x v="2"/>
    <s v="4W"/>
    <x v="2"/>
    <s v="-"/>
  </r>
  <r>
    <x v="29"/>
    <s v="一般"/>
    <x v="2"/>
    <s v="ハーフチャレンジ"/>
    <s v="-"/>
    <x v="8"/>
    <n v="20.260000000000002"/>
    <d v="1899-12-30T02:57:31"/>
    <s v="他"/>
    <s v="20k"/>
    <s v="-"/>
    <d v="1899-12-30T00:08:46"/>
    <s v="自主"/>
    <x v="1"/>
    <x v="2"/>
    <s v="4W"/>
    <x v="2"/>
    <s v="-"/>
  </r>
  <r>
    <x v="24"/>
    <s v="一般"/>
    <x v="2"/>
    <s v="ハーフチャレンジ"/>
    <s v="-"/>
    <x v="11"/>
    <n v="10"/>
    <d v="1899-12-30T01:20:00"/>
    <s v="他"/>
    <s v="10k"/>
    <s v="-"/>
    <d v="1899-12-30T00:08:00"/>
    <s v="自主"/>
    <x v="1"/>
    <x v="2"/>
    <s v="4W"/>
    <x v="2"/>
    <s v="-"/>
  </r>
  <r>
    <x v="32"/>
    <s v="シニア"/>
    <x v="2"/>
    <s v="ハーフチャレンジ"/>
    <s v="-"/>
    <x v="1"/>
    <n v="12.28"/>
    <d v="1899-12-30T00:59:36"/>
    <s v="他"/>
    <s v="12k"/>
    <s v="-"/>
    <d v="1899-12-30T00:04:51"/>
    <s v="自主"/>
    <x v="1"/>
    <x v="2"/>
    <s v="4W"/>
    <x v="2"/>
    <s v="-"/>
  </r>
  <r>
    <x v="1"/>
    <s v="一般"/>
    <x v="3"/>
    <s v="ハーフチャレンジ"/>
    <s v="-"/>
    <x v="12"/>
    <n v="30.57"/>
    <d v="1899-12-30T02:06:14"/>
    <s v="他"/>
    <s v="30k"/>
    <s v="-"/>
    <d v="1899-12-30T00:04:08"/>
    <s v="自主"/>
    <x v="0"/>
    <x v="3"/>
    <s v="1W"/>
    <x v="3"/>
    <s v="-"/>
  </r>
  <r>
    <x v="1"/>
    <s v="一般"/>
    <x v="2"/>
    <s v="ハーフチャレンジ"/>
    <s v="-"/>
    <x v="13"/>
    <n v="27.01"/>
    <d v="1899-12-30T02:06:55"/>
    <s v="他"/>
    <s v="20k"/>
    <s v="-"/>
    <d v="1899-12-30T00:04:42"/>
    <s v="自主"/>
    <x v="1"/>
    <x v="2"/>
    <s v="4W"/>
    <x v="2"/>
    <s v="-"/>
  </r>
  <r>
    <x v="1"/>
    <s v="一般"/>
    <x v="2"/>
    <s v="ハーフチャレンジ"/>
    <s v="-"/>
    <x v="14"/>
    <n v="25"/>
    <d v="1899-12-30T01:44:44"/>
    <s v="他"/>
    <s v="25k"/>
    <s v="-"/>
    <d v="1899-12-30T00:04:11"/>
    <s v="自主"/>
    <x v="1"/>
    <x v="2"/>
    <s v="4W"/>
    <x v="2"/>
    <s v="-"/>
  </r>
  <r>
    <x v="1"/>
    <s v="一般"/>
    <x v="2"/>
    <s v="ハーフチャレンジ"/>
    <s v="-"/>
    <x v="15"/>
    <n v="25.77"/>
    <d v="1899-12-30T01:53:29"/>
    <s v="他"/>
    <s v="25k"/>
    <s v="-"/>
    <d v="1899-12-30T00:04:24"/>
    <s v="自主"/>
    <x v="1"/>
    <x v="2"/>
    <s v="4W"/>
    <x v="2"/>
    <s v="-"/>
  </r>
  <r>
    <x v="1"/>
    <s v="一般"/>
    <x v="2"/>
    <s v="ハーフチャレンジ"/>
    <s v="-"/>
    <x v="9"/>
    <n v="20"/>
    <d v="1899-12-30T01:26:51"/>
    <s v="他"/>
    <s v="20k"/>
    <s v="-"/>
    <d v="1899-12-30T00:04:21"/>
    <s v="自主"/>
    <x v="1"/>
    <x v="2"/>
    <s v="4W"/>
    <x v="2"/>
    <s v="-"/>
  </r>
  <r>
    <x v="1"/>
    <s v="一般"/>
    <x v="4"/>
    <s v="#2箱根編"/>
    <s v="-"/>
    <x v="8"/>
    <n v="20.059999999999999"/>
    <d v="1899-12-30T01:42:36"/>
    <s v="他"/>
    <s v="20k"/>
    <s v="-"/>
    <d v="1899-12-30T00:05:07"/>
    <s v="自主"/>
    <x v="2"/>
    <x v="4"/>
    <s v="3W"/>
    <x v="4"/>
    <s v="-"/>
  </r>
  <r>
    <x v="4"/>
    <s v="一般"/>
    <x v="4"/>
    <s v="#2箱根編"/>
    <s v="-"/>
    <x v="1"/>
    <n v="10.01"/>
    <d v="1899-12-30T00:43:29"/>
    <s v="他"/>
    <s v="10k"/>
    <s v="-"/>
    <d v="1899-12-30T00:04:21"/>
    <s v="自主"/>
    <x v="2"/>
    <x v="4"/>
    <s v="3W"/>
    <x v="4"/>
    <s v="-"/>
  </r>
  <r>
    <x v="16"/>
    <s v="一般"/>
    <x v="4"/>
    <s v="#2箱根編"/>
    <s v="-"/>
    <x v="8"/>
    <n v="21"/>
    <d v="1899-12-30T01:47:55"/>
    <s v="他"/>
    <s v="20k"/>
    <s v="-"/>
    <d v="1899-12-30T00:05:08"/>
    <s v="自主"/>
    <x v="2"/>
    <x v="4"/>
    <s v="3W"/>
    <x v="4"/>
    <s v="-"/>
  </r>
  <r>
    <x v="0"/>
    <s v="一般"/>
    <x v="4"/>
    <s v="#2箱根編"/>
    <s v="-"/>
    <x v="16"/>
    <n v="21.9"/>
    <d v="1899-12-30T01:21:45"/>
    <s v="他"/>
    <s v="20k"/>
    <s v="-"/>
    <d v="1899-12-30T00:03:44"/>
    <s v="自主"/>
    <x v="2"/>
    <x v="4"/>
    <s v="3W"/>
    <x v="4"/>
    <s v="-"/>
  </r>
  <r>
    <x v="31"/>
    <s v="シニア"/>
    <x v="4"/>
    <s v="#2箱根編"/>
    <s v="-"/>
    <x v="1"/>
    <n v="10.01"/>
    <d v="1899-12-30T00:57:17"/>
    <s v="他"/>
    <s v="10k"/>
    <s v="-"/>
    <d v="1899-12-30T00:05:43"/>
    <s v="自主"/>
    <x v="2"/>
    <x v="4"/>
    <s v="3W"/>
    <x v="4"/>
    <s v="-"/>
  </r>
  <r>
    <x v="5"/>
    <s v="シニア"/>
    <x v="4"/>
    <s v="#2箱根編"/>
    <s v="-"/>
    <x v="1"/>
    <n v="10.02"/>
    <d v="1899-12-30T00:47:46"/>
    <s v="他"/>
    <s v="10k"/>
    <s v="-"/>
    <d v="1899-12-30T00:04:46"/>
    <s v="自主"/>
    <x v="2"/>
    <x v="4"/>
    <s v="3W"/>
    <x v="4"/>
    <s v="-"/>
  </r>
  <r>
    <x v="19"/>
    <s v="一般"/>
    <x v="4"/>
    <s v="#2箱根編"/>
    <s v="-"/>
    <x v="8"/>
    <n v="20.010000000000002"/>
    <d v="1899-12-30T01:50:58"/>
    <s v="他"/>
    <s v="20k"/>
    <s v="-"/>
    <d v="1899-12-30T00:05:33"/>
    <s v="自主"/>
    <x v="2"/>
    <x v="4"/>
    <s v="3W"/>
    <x v="4"/>
    <s v="-"/>
  </r>
  <r>
    <x v="7"/>
    <s v="シニア"/>
    <x v="4"/>
    <s v="#2箱根編"/>
    <s v="-"/>
    <x v="8"/>
    <n v="20.87"/>
    <d v="1899-12-30T01:47:32"/>
    <s v="他"/>
    <s v="20k"/>
    <s v="-"/>
    <d v="1899-12-30T00:05:09"/>
    <s v="自主"/>
    <x v="2"/>
    <x v="4"/>
    <s v="3W"/>
    <x v="4"/>
    <s v="-"/>
  </r>
  <r>
    <x v="3"/>
    <s v="シニア"/>
    <x v="4"/>
    <s v="#2箱根編"/>
    <s v="-"/>
    <x v="8"/>
    <n v="20"/>
    <d v="1899-12-30T01:58:08"/>
    <s v="他"/>
    <s v="20k"/>
    <s v="-"/>
    <d v="1899-12-30T00:05:54"/>
    <s v="自主"/>
    <x v="2"/>
    <x v="4"/>
    <s v="3W"/>
    <x v="4"/>
    <s v="-"/>
  </r>
  <r>
    <x v="15"/>
    <s v="女性"/>
    <x v="4"/>
    <s v="#2箱根編"/>
    <s v="-"/>
    <x v="8"/>
    <n v="20.010000000000002"/>
    <d v="1899-12-30T02:02:30"/>
    <s v="他"/>
    <s v="20k"/>
    <s v="-"/>
    <d v="1899-12-30T00:06:07"/>
    <s v="自主"/>
    <x v="2"/>
    <x v="4"/>
    <s v="3W"/>
    <x v="4"/>
    <s v="-"/>
  </r>
  <r>
    <x v="25"/>
    <s v="一般"/>
    <x v="4"/>
    <s v="#2箱根編"/>
    <s v="-"/>
    <x v="16"/>
    <n v="20.02"/>
    <d v="1899-12-30T01:46:52"/>
    <s v="他"/>
    <s v="20k"/>
    <s v="-"/>
    <d v="1899-12-30T00:05:20"/>
    <s v="自主"/>
    <x v="2"/>
    <x v="4"/>
    <s v="3W"/>
    <x v="4"/>
    <s v="-"/>
  </r>
  <r>
    <x v="1"/>
    <s v="一般"/>
    <x v="4"/>
    <s v="#2箱根編"/>
    <s v="-"/>
    <x v="9"/>
    <n v="20"/>
    <d v="1899-12-30T01:21:57"/>
    <s v="他"/>
    <s v="20k"/>
    <s v="-"/>
    <d v="1899-12-30T00:04:06"/>
    <s v="自主"/>
    <x v="2"/>
    <x v="4"/>
    <s v="3W"/>
    <x v="4"/>
    <s v="-"/>
  </r>
  <r>
    <x v="29"/>
    <s v="一般"/>
    <x v="4"/>
    <s v="#2箱根編"/>
    <s v="-"/>
    <x v="1"/>
    <n v="10.74"/>
    <d v="1899-12-30T01:03:19"/>
    <s v="他"/>
    <s v="10k"/>
    <s v="-"/>
    <d v="1899-12-30T00:05:54"/>
    <s v="自主"/>
    <x v="2"/>
    <x v="4"/>
    <s v="3W"/>
    <x v="4"/>
    <s v="-"/>
  </r>
  <r>
    <x v="2"/>
    <s v="一般"/>
    <x v="4"/>
    <s v="#2箱根編"/>
    <s v="-"/>
    <x v="16"/>
    <n v="21.9"/>
    <d v="1899-12-30T01:52:50"/>
    <s v="他"/>
    <s v="20k"/>
    <s v="-"/>
    <d v="1899-12-30T00:05:09"/>
    <s v="自主"/>
    <x v="2"/>
    <x v="4"/>
    <s v="3W"/>
    <x v="4"/>
    <s v="-"/>
  </r>
  <r>
    <x v="1"/>
    <s v="一般"/>
    <x v="4"/>
    <s v="#2箱根編"/>
    <s v="-"/>
    <x v="17"/>
    <n v="29.2"/>
    <d v="1899-12-30T01:59:33"/>
    <s v="他"/>
    <s v="30k"/>
    <s v="-"/>
    <d v="1899-12-30T00:04:06"/>
    <s v="自主"/>
    <x v="2"/>
    <x v="4"/>
    <s v="3W"/>
    <x v="4"/>
    <s v="-"/>
  </r>
  <r>
    <x v="26"/>
    <s v="一般"/>
    <x v="4"/>
    <s v="#2箱根編"/>
    <s v="-"/>
    <x v="1"/>
    <n v="13.01"/>
    <d v="1899-12-30T01:36:07"/>
    <s v="他"/>
    <s v="20k"/>
    <s v="-"/>
    <d v="1899-12-30T00:07:23"/>
    <s v="自主"/>
    <x v="2"/>
    <x v="4"/>
    <s v="3W"/>
    <x v="4"/>
    <s v="-"/>
  </r>
  <r>
    <x v="24"/>
    <s v="一般"/>
    <x v="4"/>
    <s v="#2箱根編"/>
    <s v="-"/>
    <x v="16"/>
    <n v="21.9"/>
    <d v="1899-12-30T02:03:00"/>
    <s v="他"/>
    <s v="20k"/>
    <s v="-"/>
    <d v="1899-12-30T00:05:37"/>
    <s v="自主"/>
    <x v="2"/>
    <x v="4"/>
    <s v="3W"/>
    <x v="4"/>
    <s v="-"/>
  </r>
  <r>
    <x v="1"/>
    <s v="一般"/>
    <x v="4"/>
    <s v="#2箱根編"/>
    <s v="-"/>
    <x v="9"/>
    <n v="20"/>
    <d v="1899-12-30T01:16:04"/>
    <s v="他"/>
    <s v="20k"/>
    <s v="-"/>
    <d v="1899-12-30T00:03:48"/>
    <s v="自主"/>
    <x v="2"/>
    <x v="4"/>
    <s v="3W"/>
    <x v="4"/>
    <s v="-"/>
  </r>
  <r>
    <x v="2"/>
    <s v="一般"/>
    <x v="4"/>
    <s v="#2箱根編"/>
    <s v="-"/>
    <x v="8"/>
    <n v="20"/>
    <d v="1899-12-30T01:44:47"/>
    <s v="他"/>
    <s v="20k"/>
    <s v="-"/>
    <d v="1899-12-30T00:05:14"/>
    <s v="自主"/>
    <x v="2"/>
    <x v="4"/>
    <s v="3W"/>
    <x v="4"/>
    <s v="-"/>
  </r>
  <r>
    <x v="0"/>
    <s v="一般"/>
    <x v="4"/>
    <s v="#2箱根編"/>
    <s v="-"/>
    <x v="16"/>
    <n v="21.9"/>
    <d v="1899-12-30T01:27:41"/>
    <s v="他"/>
    <s v="20k"/>
    <s v="-"/>
    <d v="1899-12-30T00:04:00"/>
    <s v="自主"/>
    <x v="2"/>
    <x v="4"/>
    <s v="3W"/>
    <x v="4"/>
    <s v="-"/>
  </r>
  <r>
    <x v="9"/>
    <s v="一般"/>
    <x v="4"/>
    <s v="#2箱根編"/>
    <s v="-"/>
    <x v="8"/>
    <n v="23.1"/>
    <d v="1899-12-30T01:59:26"/>
    <s v="他"/>
    <s v="20k"/>
    <s v="-"/>
    <d v="1899-12-30T00:05:10"/>
    <s v="自主"/>
    <x v="2"/>
    <x v="4"/>
    <s v="3W"/>
    <x v="4"/>
    <s v="-"/>
  </r>
  <r>
    <x v="0"/>
    <s v="一般"/>
    <x v="5"/>
    <s v="自主練"/>
    <s v="-"/>
    <x v="16"/>
    <n v="21.9"/>
    <d v="1899-12-30T01:19:21"/>
    <s v="他"/>
    <s v="20k"/>
    <s v="-"/>
    <d v="1899-12-30T00:03:37"/>
    <s v="自主"/>
    <x v="3"/>
    <x v="5"/>
    <s v="2W"/>
    <x v="5"/>
    <s v="-"/>
  </r>
  <r>
    <x v="25"/>
    <s v="一般"/>
    <x v="4"/>
    <s v="オンライン駅伝#２"/>
    <s v="換算"/>
    <x v="6"/>
    <n v="3"/>
    <d v="1899-12-30T00:12:11"/>
    <s v="本社G9周"/>
    <s v="3k"/>
    <d v="1899-12-30T00:09:30"/>
    <d v="1899-12-30T00:04:04"/>
    <s v="自主"/>
    <x v="2"/>
    <x v="4"/>
    <s v="3W"/>
    <x v="4"/>
    <d v="1899-12-30T00:11:59"/>
  </r>
  <r>
    <x v="9"/>
    <s v="一般"/>
    <x v="4"/>
    <s v="オンライン駅伝#２"/>
    <s v="換算"/>
    <x v="1"/>
    <n v="6.04"/>
    <d v="1899-12-30T00:27:20"/>
    <s v="他"/>
    <s v="6k"/>
    <d v="1899-12-30T00:10:00"/>
    <d v="1899-12-30T00:04:32"/>
    <s v="自主"/>
    <x v="2"/>
    <x v="4"/>
    <s v="3W"/>
    <x v="4"/>
    <d v="1899-12-30T00:12:37"/>
  </r>
  <r>
    <x v="8"/>
    <s v="一般"/>
    <x v="4"/>
    <s v="オンライン駅伝#２"/>
    <s v="換算"/>
    <x v="2"/>
    <n v="2.4300000000000002"/>
    <d v="1899-12-30T00:12:59"/>
    <s v="他"/>
    <s v="2k"/>
    <d v="1899-12-30T00:12:46"/>
    <d v="1899-12-30T00:05:21"/>
    <s v="自主"/>
    <x v="2"/>
    <x v="4"/>
    <s v="3W"/>
    <x v="4"/>
    <d v="1899-12-30T00:16:06"/>
  </r>
  <r>
    <x v="24"/>
    <s v="一般"/>
    <x v="4"/>
    <s v="オンライン駅伝#２"/>
    <s v="換算"/>
    <x v="6"/>
    <n v="3"/>
    <d v="1899-12-30T00:12:21"/>
    <s v="本社G9周"/>
    <s v="3k"/>
    <d v="1899-12-30T00:09:38"/>
    <d v="1899-12-30T00:04:07"/>
    <s v="自主"/>
    <x v="2"/>
    <x v="4"/>
    <s v="3W"/>
    <x v="4"/>
    <d v="1899-12-30T00:12:09"/>
  </r>
  <r>
    <x v="3"/>
    <s v="シニア"/>
    <x v="4"/>
    <s v="オンライン駅伝#２"/>
    <s v="換算"/>
    <x v="2"/>
    <n v="2.41"/>
    <d v="1899-12-30T00:11:04"/>
    <s v="他"/>
    <s v="2k"/>
    <d v="1899-12-30T00:10:58"/>
    <d v="1899-12-30T00:04:36"/>
    <s v="自主"/>
    <x v="2"/>
    <x v="4"/>
    <s v="3W"/>
    <x v="4"/>
    <d v="1899-12-30T00:13:50"/>
  </r>
  <r>
    <x v="28"/>
    <s v="一般"/>
    <x v="4"/>
    <s v="オンライン駅伝#２"/>
    <s v="換算"/>
    <x v="2"/>
    <n v="2.39"/>
    <d v="1899-12-30T00:09:45"/>
    <s v="他"/>
    <s v="2k"/>
    <d v="1899-12-30T00:09:45"/>
    <d v="1899-12-30T00:04:05"/>
    <s v="自主"/>
    <x v="2"/>
    <x v="4"/>
    <s v="3W"/>
    <x v="4"/>
    <d v="1899-12-30T00:12:18"/>
  </r>
  <r>
    <x v="18"/>
    <s v="一般"/>
    <x v="4"/>
    <s v="オンライン駅伝#２"/>
    <s v="換算"/>
    <x v="2"/>
    <n v="2.7"/>
    <d v="1899-12-30T00:12:37"/>
    <s v="他"/>
    <s v="2k"/>
    <d v="1899-12-30T00:11:10"/>
    <d v="1899-12-30T00:04:40"/>
    <s v="自主"/>
    <x v="2"/>
    <x v="4"/>
    <s v="3W"/>
    <x v="4"/>
    <d v="1899-12-30T00:14:05"/>
  </r>
  <r>
    <x v="11"/>
    <s v="女性"/>
    <x v="4"/>
    <s v="オンライン駅伝#２"/>
    <s v="換算"/>
    <x v="2"/>
    <n v="2.5"/>
    <d v="1899-12-30T00:12:39"/>
    <s v="他"/>
    <s v="2k"/>
    <d v="1899-12-30T00:12:06"/>
    <d v="1899-12-30T00:05:04"/>
    <s v="自主"/>
    <x v="2"/>
    <x v="4"/>
    <s v="3W"/>
    <x v="4"/>
    <d v="1899-12-30T00:15:15"/>
  </r>
  <r>
    <x v="5"/>
    <s v="シニア"/>
    <x v="4"/>
    <s v="オンライン駅伝#２"/>
    <s v="換算"/>
    <x v="3"/>
    <n v="3.1"/>
    <d v="1899-12-30T00:14:12"/>
    <s v="技術部１周"/>
    <s v="3k"/>
    <d v="1899-12-30T00:10:29"/>
    <d v="1899-12-30T00:04:35"/>
    <s v="自主"/>
    <x v="2"/>
    <x v="4"/>
    <s v="3W"/>
    <x v="4"/>
    <d v="1899-12-30T00:13:13"/>
  </r>
  <r>
    <x v="1"/>
    <s v="一般"/>
    <x v="4"/>
    <s v="オンライン駅伝#２"/>
    <s v="換算"/>
    <x v="2"/>
    <n v="3.01"/>
    <d v="1899-12-30T00:11:16"/>
    <s v="他"/>
    <s v="3k"/>
    <d v="1899-12-30T00:08:57"/>
    <d v="1899-12-30T00:03:45"/>
    <s v="自主"/>
    <x v="2"/>
    <x v="4"/>
    <s v="3W"/>
    <x v="4"/>
    <d v="1899-12-30T00:11:17"/>
  </r>
  <r>
    <x v="4"/>
    <s v="一般"/>
    <x v="4"/>
    <s v="オンライン駅伝#２"/>
    <s v="換算"/>
    <x v="2"/>
    <n v="3.01"/>
    <d v="1899-12-30T00:12:34"/>
    <s v="他"/>
    <s v="3k"/>
    <d v="1899-12-30T00:09:59"/>
    <d v="1899-12-30T00:04:10"/>
    <s v="自主"/>
    <x v="2"/>
    <x v="4"/>
    <s v="3W"/>
    <x v="4"/>
    <d v="1899-12-30T00:12:35"/>
  </r>
  <r>
    <x v="12"/>
    <s v="一般"/>
    <x v="4"/>
    <s v="オンライン駅伝#２"/>
    <s v="換算"/>
    <x v="2"/>
    <n v="2.5"/>
    <d v="1899-12-30T00:12:33"/>
    <s v="他"/>
    <s v="2k"/>
    <d v="1899-12-30T00:12:00"/>
    <d v="1899-12-30T00:05:01"/>
    <s v="自主"/>
    <x v="2"/>
    <x v="4"/>
    <s v="3W"/>
    <x v="4"/>
    <d v="1899-12-30T00:15:08"/>
  </r>
  <r>
    <x v="15"/>
    <s v="女性"/>
    <x v="4"/>
    <s v="オンライン駅伝#２"/>
    <s v="換算"/>
    <x v="6"/>
    <n v="3"/>
    <d v="1899-12-30T00:14:14"/>
    <s v="本社G9周"/>
    <s v="3k"/>
    <d v="1899-12-30T00:11:06"/>
    <d v="1899-12-30T00:04:45"/>
    <s v="自主"/>
    <x v="2"/>
    <x v="4"/>
    <s v="3W"/>
    <x v="4"/>
    <d v="1899-12-30T00:14:00"/>
  </r>
  <r>
    <x v="7"/>
    <s v="シニア"/>
    <x v="4"/>
    <s v="オンライン駅伝#２"/>
    <s v="換算"/>
    <x v="2"/>
    <n v="2.91"/>
    <d v="1899-12-30T00:13:24"/>
    <s v="他"/>
    <s v="2k"/>
    <d v="1899-12-30T00:11:00"/>
    <d v="1899-12-30T00:04:36"/>
    <s v="自主"/>
    <x v="2"/>
    <x v="4"/>
    <s v="3W"/>
    <x v="4"/>
    <d v="1899-12-30T00:13:53"/>
  </r>
  <r>
    <x v="31"/>
    <s v="シニア"/>
    <x v="4"/>
    <s v="オンライン駅伝#２"/>
    <s v="換算"/>
    <x v="2"/>
    <n v="2.46"/>
    <d v="1899-12-30T00:11:44"/>
    <s v="他"/>
    <s v="2k"/>
    <d v="1899-12-30T00:11:24"/>
    <d v="1899-12-30T00:04:46"/>
    <s v="自主"/>
    <x v="2"/>
    <x v="4"/>
    <s v="3W"/>
    <x v="4"/>
    <d v="1899-12-30T00:14:22"/>
  </r>
  <r>
    <x v="14"/>
    <s v="一般"/>
    <x v="4"/>
    <s v="オンライン駅伝#２"/>
    <s v="換算"/>
    <x v="2"/>
    <n v="2.41"/>
    <d v="1899-12-30T00:12:13"/>
    <s v="他"/>
    <s v="2k"/>
    <d v="1899-12-30T00:12:07"/>
    <d v="1899-12-30T00:05:04"/>
    <s v="自主"/>
    <x v="2"/>
    <x v="4"/>
    <s v="3W"/>
    <x v="4"/>
    <d v="1899-12-30T00:15:17"/>
  </r>
  <r>
    <x v="16"/>
    <s v="一般"/>
    <x v="4"/>
    <s v="オンライン駅伝#２"/>
    <s v="換算"/>
    <x v="2"/>
    <n v="2.44"/>
    <d v="1899-12-30T00:10:04"/>
    <s v="他"/>
    <s v="2k"/>
    <d v="1899-12-30T00:09:52"/>
    <d v="1899-12-30T00:04:08"/>
    <s v="自主"/>
    <x v="2"/>
    <x v="4"/>
    <s v="3W"/>
    <x v="4"/>
    <d v="1899-12-30T00:12:26"/>
  </r>
  <r>
    <x v="33"/>
    <s v="一般"/>
    <x v="4"/>
    <s v="オンライン駅伝#２"/>
    <s v="換算"/>
    <x v="1"/>
    <n v="9.1199999999999992"/>
    <d v="1899-12-30T00:41:00"/>
    <s v="他"/>
    <s v="9k"/>
    <s v="-"/>
    <d v="1899-12-30T00:04:30"/>
    <s v="自主"/>
    <x v="2"/>
    <x v="4"/>
    <s v="3W"/>
    <x v="4"/>
    <s v="-"/>
  </r>
  <r>
    <x v="29"/>
    <s v="一般"/>
    <x v="4"/>
    <s v="オンライン駅伝#２"/>
    <s v="換算"/>
    <x v="2"/>
    <n v="2.4500000000000002"/>
    <d v="1899-12-30T00:11:17"/>
    <s v="他"/>
    <s v="2k"/>
    <d v="1899-12-30T00:11:00"/>
    <d v="1899-12-30T00:04:36"/>
    <s v="自主"/>
    <x v="2"/>
    <x v="4"/>
    <s v="3W"/>
    <x v="4"/>
    <d v="1899-12-30T00:13:53"/>
  </r>
  <r>
    <x v="23"/>
    <s v="一般"/>
    <x v="4"/>
    <s v="オンライン駅伝#２"/>
    <s v="換算"/>
    <x v="2"/>
    <n v="2.4700000000000002"/>
    <d v="1899-12-30T00:11:59"/>
    <s v="他"/>
    <s v="2k"/>
    <d v="1899-12-30T00:11:36"/>
    <d v="1899-12-30T00:04:51"/>
    <s v="自主"/>
    <x v="2"/>
    <x v="4"/>
    <s v="3W"/>
    <x v="4"/>
    <d v="1899-12-30T00:14:37"/>
  </r>
  <r>
    <x v="2"/>
    <s v="一般"/>
    <x v="4"/>
    <s v="オンライン駅伝#２"/>
    <s v="実測"/>
    <x v="4"/>
    <n v="2.35"/>
    <d v="1899-12-30T00:09:25"/>
    <s v="スポセン1周"/>
    <s v="2k"/>
    <d v="1899-12-30T00:09:25"/>
    <d v="1899-12-30T00:04:00"/>
    <s v="自主"/>
    <x v="2"/>
    <x v="4"/>
    <s v="3W"/>
    <x v="4"/>
    <d v="1899-12-30T00:11:52"/>
  </r>
  <r>
    <x v="0"/>
    <s v="一般"/>
    <x v="4"/>
    <s v="オンライン駅伝#２"/>
    <s v="換算"/>
    <x v="6"/>
    <n v="3"/>
    <d v="1899-12-30T00:09:48"/>
    <s v="本社G9周"/>
    <s v="3k"/>
    <d v="1899-12-30T00:07:39"/>
    <d v="1899-12-30T00:03:16"/>
    <s v="自主"/>
    <x v="2"/>
    <x v="4"/>
    <s v="3W"/>
    <x v="4"/>
    <d v="1899-12-30T00:09:38"/>
  </r>
  <r>
    <x v="34"/>
    <s v="一般"/>
    <x v="6"/>
    <s v="オンライン駅伝#3"/>
    <s v="実測"/>
    <x v="4"/>
    <n v="2.35"/>
    <d v="1899-12-30T00:08:49"/>
    <s v="スポセン1周"/>
    <s v="2k"/>
    <d v="1899-12-30T00:08:49"/>
    <d v="1899-12-30T00:03:45"/>
    <s v="自主"/>
    <x v="3"/>
    <x v="6"/>
    <s v="4W"/>
    <x v="6"/>
    <d v="1899-12-30T00:11:07"/>
  </r>
  <r>
    <x v="16"/>
    <s v="一般"/>
    <x v="6"/>
    <s v="オンライン駅伝#3"/>
    <s v="換算"/>
    <x v="2"/>
    <n v="2.4"/>
    <d v="1899-12-30T00:09:38"/>
    <s v="他"/>
    <s v="2k"/>
    <d v="1899-12-30T00:09:36"/>
    <d v="1899-12-30T00:04:01"/>
    <s v="自主"/>
    <x v="3"/>
    <x v="6"/>
    <s v="4W"/>
    <x v="6"/>
    <d v="1899-12-30T00:12:06"/>
  </r>
  <r>
    <x v="33"/>
    <s v="一般"/>
    <x v="6"/>
    <s v="オンライン駅伝#3"/>
    <s v="実測"/>
    <x v="4"/>
    <n v="2.35"/>
    <d v="1899-12-30T00:09:00"/>
    <s v="スポセン1周"/>
    <s v="2k"/>
    <d v="1899-12-30T00:09:00"/>
    <d v="1899-12-30T00:03:50"/>
    <s v="自主"/>
    <x v="3"/>
    <x v="6"/>
    <s v="4W"/>
    <x v="6"/>
    <d v="1899-12-30T00:11:21"/>
  </r>
  <r>
    <x v="25"/>
    <s v="一般"/>
    <x v="6"/>
    <s v="オンライン駅伝#3"/>
    <s v="実測"/>
    <x v="4"/>
    <n v="2.35"/>
    <d v="1899-12-30T00:09:36"/>
    <s v="スポセン1周"/>
    <s v="2k"/>
    <d v="1899-12-30T00:09:36"/>
    <d v="1899-12-30T00:04:05"/>
    <s v="自主"/>
    <x v="3"/>
    <x v="6"/>
    <s v="4W"/>
    <x v="6"/>
    <d v="1899-12-30T00:12:06"/>
  </r>
  <r>
    <x v="0"/>
    <s v="一般"/>
    <x v="6"/>
    <s v="オンライン駅伝#3"/>
    <s v="実測"/>
    <x v="4"/>
    <n v="2.35"/>
    <d v="1899-12-30T00:07:22"/>
    <s v="スポセン1周"/>
    <s v="2k"/>
    <d v="1899-12-30T00:07:22"/>
    <d v="1899-12-30T00:03:08"/>
    <s v="自主"/>
    <x v="3"/>
    <x v="6"/>
    <s v="4W"/>
    <x v="6"/>
    <d v="1899-12-30T00:09:17"/>
  </r>
  <r>
    <x v="19"/>
    <s v="一般"/>
    <x v="6"/>
    <s v="オンライン駅伝#3"/>
    <s v="換算"/>
    <x v="3"/>
    <n v="3.1"/>
    <d v="1899-12-30T00:13:36"/>
    <s v="技術部１周"/>
    <s v="3k"/>
    <d v="1899-12-30T00:10:02"/>
    <d v="1899-12-30T00:04:23"/>
    <s v="自主"/>
    <x v="3"/>
    <x v="6"/>
    <s v="4W"/>
    <x v="6"/>
    <d v="1899-12-30T00:12:39"/>
  </r>
  <r>
    <x v="14"/>
    <s v="一般"/>
    <x v="6"/>
    <s v="オンライン駅伝#3"/>
    <s v="換算"/>
    <x v="2"/>
    <n v="2.48"/>
    <d v="1899-12-30T00:12:47"/>
    <s v="他"/>
    <s v="2k"/>
    <d v="1899-12-30T00:12:19"/>
    <d v="1899-12-30T00:05:09"/>
    <s v="自主"/>
    <x v="3"/>
    <x v="6"/>
    <s v="4W"/>
    <x v="6"/>
    <d v="1899-12-30T00:15:32"/>
  </r>
  <r>
    <x v="29"/>
    <s v="一般"/>
    <x v="6"/>
    <s v="オンライン駅伝#3"/>
    <s v="換算"/>
    <x v="8"/>
    <n v="21.43"/>
    <d v="1899-12-30T02:11:29"/>
    <s v="他"/>
    <s v="20k"/>
    <s v="-"/>
    <d v="1899-12-30T00:06:08"/>
    <s v="自主"/>
    <x v="3"/>
    <x v="6"/>
    <s v="4W"/>
    <x v="6"/>
    <s v="-"/>
  </r>
  <r>
    <x v="2"/>
    <s v="一般"/>
    <x v="6"/>
    <s v="オンライン駅伝#3"/>
    <s v="実測"/>
    <x v="4"/>
    <n v="2.35"/>
    <d v="1899-12-30T00:09:29"/>
    <s v="スポセン1周"/>
    <s v="2k"/>
    <d v="1899-12-30T00:09:29"/>
    <d v="1899-12-30T00:04:02"/>
    <s v="自主"/>
    <x v="3"/>
    <x v="6"/>
    <s v="4W"/>
    <x v="6"/>
    <d v="1899-12-30T00:11:57"/>
  </r>
  <r>
    <x v="15"/>
    <s v="女性"/>
    <x v="6"/>
    <s v="オンライン駅伝#3"/>
    <s v="実測"/>
    <x v="4"/>
    <n v="2.35"/>
    <d v="1899-12-30T00:11:10"/>
    <s v="スポセン1周"/>
    <s v="2k"/>
    <d v="1899-12-30T00:11:10"/>
    <d v="1899-12-30T00:04:45"/>
    <s v="自主"/>
    <x v="3"/>
    <x v="6"/>
    <s v="4W"/>
    <x v="6"/>
    <d v="1899-12-30T00:14:05"/>
  </r>
  <r>
    <x v="31"/>
    <s v="シニア"/>
    <x v="6"/>
    <s v="オンライン駅伝#3"/>
    <s v="換算"/>
    <x v="18"/>
    <n v="2.33"/>
    <d v="1899-12-30T00:11:57"/>
    <s v="中総1周"/>
    <s v="2k"/>
    <d v="1899-12-30T00:11:23"/>
    <d v="1899-12-30T00:05:08"/>
    <s v="自主"/>
    <x v="3"/>
    <x v="6"/>
    <s v="4W"/>
    <x v="6"/>
    <d v="1899-12-30T00:14:22"/>
  </r>
  <r>
    <x v="8"/>
    <s v="一般"/>
    <x v="6"/>
    <s v="オンライン駅伝#3"/>
    <s v="換算"/>
    <x v="2"/>
    <n v="2.41"/>
    <d v="1899-12-30T00:12:45"/>
    <s v="他"/>
    <s v="2k"/>
    <d v="1899-12-30T00:12:39"/>
    <d v="1899-12-30T00:05:17"/>
    <s v="自主"/>
    <x v="3"/>
    <x v="6"/>
    <s v="4W"/>
    <x v="6"/>
    <d v="1899-12-30T00:15:57"/>
  </r>
  <r>
    <x v="6"/>
    <s v="一般"/>
    <x v="6"/>
    <s v="オンライン駅伝#3"/>
    <s v="換算"/>
    <x v="2"/>
    <n v="2.2200000000000002"/>
    <d v="1899-12-30T00:12:41"/>
    <s v="他"/>
    <s v="2k"/>
    <d v="1899-12-30T00:13:39"/>
    <d v="1899-12-30T00:05:43"/>
    <s v="自主"/>
    <x v="3"/>
    <x v="6"/>
    <s v="4W"/>
    <x v="6"/>
    <d v="1899-12-30T00:17:13"/>
  </r>
  <r>
    <x v="22"/>
    <s v="一般"/>
    <x v="6"/>
    <s v="オンライン駅伝#3"/>
    <s v="換算"/>
    <x v="1"/>
    <n v="11.68"/>
    <d v="1899-12-30T01:07:58"/>
    <s v="他"/>
    <s v="11k"/>
    <s v="-"/>
    <d v="1899-12-30T00:05:49"/>
    <s v="自主"/>
    <x v="3"/>
    <x v="6"/>
    <s v="4W"/>
    <x v="6"/>
    <s v="-"/>
  </r>
  <r>
    <x v="24"/>
    <s v="一般"/>
    <x v="6"/>
    <s v="オンライン駅伝#3"/>
    <s v="実測"/>
    <x v="4"/>
    <n v="2.35"/>
    <d v="1899-12-30T00:10:30"/>
    <s v="スポセン1周"/>
    <s v="2k"/>
    <d v="1899-12-30T00:10:30"/>
    <d v="1899-12-30T00:04:28"/>
    <s v="自主"/>
    <x v="3"/>
    <x v="6"/>
    <s v="4W"/>
    <x v="6"/>
    <d v="1899-12-30T00:13:14"/>
  </r>
  <r>
    <x v="35"/>
    <s v="シニア"/>
    <x v="6"/>
    <s v="オンライン駅伝#3"/>
    <s v="換算"/>
    <x v="3"/>
    <n v="3.1"/>
    <d v="1899-12-30T00:15:21"/>
    <s v="技術部１周"/>
    <s v="3k"/>
    <d v="1899-12-30T00:11:20"/>
    <d v="1899-12-30T00:04:57"/>
    <s v="自主"/>
    <x v="3"/>
    <x v="6"/>
    <s v="4W"/>
    <x v="6"/>
    <d v="1899-12-30T00:14:17"/>
  </r>
  <r>
    <x v="23"/>
    <s v="一般"/>
    <x v="6"/>
    <s v="オンライン駅伝#3"/>
    <s v="換算"/>
    <x v="2"/>
    <n v="2.42"/>
    <d v="1899-12-30T00:11:55"/>
    <s v="他"/>
    <s v="2k"/>
    <d v="1899-12-30T00:11:46"/>
    <d v="1899-12-30T00:04:55"/>
    <s v="自主"/>
    <x v="3"/>
    <x v="6"/>
    <s v="4W"/>
    <x v="6"/>
    <d v="1899-12-30T00:14:50"/>
  </r>
  <r>
    <x v="5"/>
    <s v="シニア"/>
    <x v="6"/>
    <s v="オンライン駅伝#3"/>
    <s v="換算"/>
    <x v="8"/>
    <n v="21.33"/>
    <d v="1899-12-30T01:46:07"/>
    <s v="他"/>
    <s v="20k"/>
    <s v="-"/>
    <d v="1899-12-30T00:04:58"/>
    <s v="自主"/>
    <x v="3"/>
    <x v="6"/>
    <s v="4W"/>
    <x v="6"/>
    <s v="-"/>
  </r>
  <r>
    <x v="3"/>
    <s v="シニア"/>
    <x v="6"/>
    <s v="オンライン駅伝#3"/>
    <s v="実測"/>
    <x v="4"/>
    <n v="2.35"/>
    <d v="1899-12-30T00:10:30"/>
    <s v="スポセン1周"/>
    <s v="2k"/>
    <d v="1899-12-30T00:10:30"/>
    <d v="1899-12-30T00:04:28"/>
    <s v="自主"/>
    <x v="3"/>
    <x v="6"/>
    <s v="4W"/>
    <x v="6"/>
    <d v="1899-12-30T00:13:14"/>
  </r>
  <r>
    <x v="4"/>
    <s v="一般"/>
    <x v="6"/>
    <s v="オンライン駅伝#3"/>
    <s v="換算"/>
    <x v="2"/>
    <n v="2.4"/>
    <d v="1899-12-30T00:09:16"/>
    <s v="他"/>
    <s v="2k"/>
    <d v="1899-12-30T00:09:14"/>
    <d v="1899-12-30T00:03:52"/>
    <s v="自主"/>
    <x v="3"/>
    <x v="6"/>
    <s v="4W"/>
    <x v="6"/>
    <d v="1899-12-30T00:11:38"/>
  </r>
  <r>
    <x v="9"/>
    <s v="一般"/>
    <x v="6"/>
    <s v="オンライン駅伝#3"/>
    <s v="換算"/>
    <x v="2"/>
    <n v="2.4300000000000002"/>
    <d v="1899-12-30T00:10:06"/>
    <s v="他"/>
    <s v="2k"/>
    <d v="1899-12-30T00:09:56"/>
    <d v="1899-12-30T00:04:09"/>
    <s v="自主"/>
    <x v="3"/>
    <x v="6"/>
    <s v="4W"/>
    <x v="6"/>
    <d v="1899-12-30T00:12:32"/>
  </r>
  <r>
    <x v="17"/>
    <s v="一般"/>
    <x v="6"/>
    <s v="オンライン駅伝#3"/>
    <s v="換算"/>
    <x v="2"/>
    <n v="2.52"/>
    <d v="1899-12-30T00:13:34"/>
    <s v="他"/>
    <s v="2k"/>
    <d v="1899-12-30T00:12:52"/>
    <d v="1899-12-30T00:05:23"/>
    <s v="自主"/>
    <x v="3"/>
    <x v="6"/>
    <s v="4W"/>
    <x v="6"/>
    <d v="1899-12-30T00:16:13"/>
  </r>
  <r>
    <x v="7"/>
    <s v="シニア"/>
    <x v="6"/>
    <s v="オンライン駅伝#3"/>
    <s v="換算"/>
    <x v="2"/>
    <n v="2.9"/>
    <d v="1899-12-30T00:13:22"/>
    <s v="他"/>
    <s v="3k"/>
    <d v="1899-12-30T00:11:01"/>
    <d v="1899-12-30T00:04:37"/>
    <s v="自主"/>
    <x v="3"/>
    <x v="6"/>
    <s v="4W"/>
    <x v="6"/>
    <d v="1899-12-30T00:13:53"/>
  </r>
  <r>
    <x v="18"/>
    <s v="一般"/>
    <x v="6"/>
    <s v="オンライン駅伝#3"/>
    <s v="換算"/>
    <x v="2"/>
    <n v="2.61"/>
    <d v="1899-12-30T00:11:51"/>
    <s v="他"/>
    <s v="2k"/>
    <d v="1899-12-30T00:10:51"/>
    <d v="1899-12-30T00:04:32"/>
    <s v="自主"/>
    <x v="3"/>
    <x v="6"/>
    <s v="4W"/>
    <x v="6"/>
    <d v="1899-12-30T00:13:41"/>
  </r>
  <r>
    <x v="1"/>
    <s v="一般"/>
    <x v="6"/>
    <s v="オンライン駅伝#3"/>
    <s v="実測"/>
    <x v="4"/>
    <n v="2.35"/>
    <d v="1899-12-30T00:07:44"/>
    <s v="スポセン1周"/>
    <s v="2k"/>
    <d v="1899-12-30T00:07:44"/>
    <d v="1899-12-30T00:03:17"/>
    <s v="自主"/>
    <x v="3"/>
    <x v="6"/>
    <s v="4W"/>
    <x v="6"/>
    <d v="1899-12-30T00:09:45"/>
  </r>
  <r>
    <x v="0"/>
    <s v="一般"/>
    <x v="7"/>
    <s v="メーテレリビングマラソン"/>
    <s v="換算"/>
    <x v="1"/>
    <n v="5"/>
    <d v="1899-12-30T00:16:35"/>
    <s v="他"/>
    <s v="5k"/>
    <d v="1899-12-30T00:07:20"/>
    <d v="1899-12-30T00:03:19"/>
    <s v="自主"/>
    <x v="1"/>
    <x v="1"/>
    <s v="2W"/>
    <x v="7"/>
    <d v="1899-12-30T00:09:15"/>
  </r>
  <r>
    <x v="1"/>
    <s v="一般"/>
    <x v="7"/>
    <s v="メーテレリビングマラソン"/>
    <s v="換算"/>
    <x v="1"/>
    <n v="5"/>
    <d v="1899-12-30T00:17:57"/>
    <s v="他"/>
    <s v="5k"/>
    <d v="1899-12-30T00:07:56"/>
    <d v="1899-12-30T00:03:35"/>
    <s v="自主"/>
    <x v="1"/>
    <x v="1"/>
    <s v="2W"/>
    <x v="7"/>
    <d v="1899-12-30T00:10:00"/>
  </r>
  <r>
    <x v="26"/>
    <s v="一般"/>
    <x v="7"/>
    <s v="メーテレリビングマラソン"/>
    <s v="換算"/>
    <x v="1"/>
    <n v="5"/>
    <d v="1899-12-30T00:26:47"/>
    <s v="他"/>
    <s v="5k"/>
    <d v="1899-12-30T00:11:50"/>
    <d v="1899-12-30T00:05:21"/>
    <s v="自主"/>
    <x v="1"/>
    <x v="1"/>
    <s v="2W"/>
    <x v="7"/>
    <d v="1899-12-30T00:14:56"/>
  </r>
  <r>
    <x v="2"/>
    <s v="一般"/>
    <x v="7"/>
    <s v="メーテレリビングマラソン"/>
    <s v="換算"/>
    <x v="1"/>
    <n v="5"/>
    <d v="1899-12-30T00:22:52"/>
    <s v="他"/>
    <s v="5k"/>
    <d v="1899-12-30T00:10:06"/>
    <d v="1899-12-30T00:04:34"/>
    <s v="自主"/>
    <x v="1"/>
    <x v="1"/>
    <s v="2W"/>
    <x v="7"/>
    <d v="1899-12-30T00:12:45"/>
  </r>
  <r>
    <x v="1"/>
    <s v="一般"/>
    <x v="4"/>
    <s v="自主練"/>
    <s v="換算"/>
    <x v="19"/>
    <n v="20"/>
    <d v="1899-12-30T01:42:26"/>
    <s v="他"/>
    <s v="20k"/>
    <s v="-"/>
    <d v="1899-12-30T00:05:07"/>
    <s v="自主"/>
    <x v="2"/>
    <x v="4"/>
    <s v="3W"/>
    <x v="4"/>
    <s v="-"/>
  </r>
  <r>
    <x v="0"/>
    <s v="一般"/>
    <x v="8"/>
    <s v="自主練"/>
    <s v="換算"/>
    <x v="16"/>
    <n v="21.9"/>
    <d v="1899-12-30T01:20:37"/>
    <s v="愛知池３周"/>
    <s v="20k"/>
    <s v="-"/>
    <d v="1899-12-30T00:03:41"/>
    <s v="自主"/>
    <x v="3"/>
    <x v="7"/>
    <s v="1W"/>
    <x v="8"/>
    <s v="-"/>
  </r>
  <r>
    <x v="1"/>
    <s v="一般"/>
    <x v="8"/>
    <s v="自主練"/>
    <s v="換算"/>
    <x v="17"/>
    <n v="29.2"/>
    <d v="1899-12-30T02:00:34"/>
    <s v="愛知池４周"/>
    <s v="30k"/>
    <s v="-"/>
    <d v="1899-12-30T00:04:08"/>
    <s v="自主"/>
    <x v="3"/>
    <x v="7"/>
    <s v="1W"/>
    <x v="8"/>
    <s v="-"/>
  </r>
  <r>
    <x v="2"/>
    <s v="一般"/>
    <x v="8"/>
    <s v="自主練"/>
    <s v="換算"/>
    <x v="16"/>
    <n v="21.9"/>
    <d v="1899-12-30T01:49:18"/>
    <s v="愛知池３周"/>
    <s v="20k"/>
    <s v="-"/>
    <d v="1899-12-30T00:04:59"/>
    <s v="自主"/>
    <x v="3"/>
    <x v="7"/>
    <s v="1W"/>
    <x v="8"/>
    <s v="-"/>
  </r>
  <r>
    <x v="1"/>
    <s v="一般"/>
    <x v="9"/>
    <s v="自主練"/>
    <s v="換算"/>
    <x v="11"/>
    <n v="10"/>
    <d v="1899-12-30T00:37:34"/>
    <s v="本社G30周"/>
    <s v="10k"/>
    <s v="-"/>
    <d v="1899-12-30T00:03:45"/>
    <s v="自主"/>
    <x v="3"/>
    <x v="5"/>
    <s v="1W"/>
    <x v="8"/>
    <s v="-"/>
  </r>
  <r>
    <x v="2"/>
    <s v="一般"/>
    <x v="9"/>
    <s v="自主練"/>
    <s v="換算"/>
    <x v="11"/>
    <n v="10"/>
    <d v="1899-12-30T00:46:18"/>
    <s v="本社G30周"/>
    <s v="10k"/>
    <s v="-"/>
    <d v="1899-12-30T00:04:38"/>
    <s v="自主"/>
    <x v="3"/>
    <x v="5"/>
    <s v="1W"/>
    <x v="8"/>
    <s v="-"/>
  </r>
  <r>
    <x v="0"/>
    <s v="一般"/>
    <x v="5"/>
    <s v="自主練"/>
    <s v="換算"/>
    <x v="16"/>
    <n v="21.9"/>
    <d v="1899-12-30T01:19:21"/>
    <s v="愛知池３周"/>
    <s v="20k"/>
    <s v="-"/>
    <d v="1899-12-30T00:03:37"/>
    <s v="自主"/>
    <x v="3"/>
    <x v="5"/>
    <s v="2W"/>
    <x v="5"/>
    <s v="-"/>
  </r>
  <r>
    <x v="1"/>
    <s v="一般"/>
    <x v="5"/>
    <s v="自主練"/>
    <s v="換算"/>
    <x v="2"/>
    <n v="3"/>
    <d v="1899-12-30T00:10:32"/>
    <s v="他"/>
    <s v="3k"/>
    <d v="1899-12-30T00:08:23"/>
    <d v="1899-12-30T00:03:31"/>
    <s v="自主"/>
    <x v="3"/>
    <x v="5"/>
    <s v="2W"/>
    <x v="5"/>
    <d v="1899-12-30T00:10:35"/>
  </r>
  <r>
    <x v="2"/>
    <s v="一般"/>
    <x v="5"/>
    <s v="自主練"/>
    <s v="換算"/>
    <x v="16"/>
    <n v="21.9"/>
    <d v="1899-12-30T01:53:27"/>
    <s v="愛知池３周"/>
    <s v="20k"/>
    <s v="-"/>
    <d v="1899-12-30T00:05:11"/>
    <s v="自主"/>
    <x v="3"/>
    <x v="5"/>
    <s v="2W"/>
    <x v="5"/>
    <s v="-"/>
  </r>
  <r>
    <x v="33"/>
    <s v="一般"/>
    <x v="5"/>
    <s v="自主練"/>
    <s v="換算"/>
    <x v="16"/>
    <n v="21.9"/>
    <d v="1899-12-30T01:34:38"/>
    <s v="愛知池３周"/>
    <s v="20k"/>
    <s v="-"/>
    <d v="1899-12-30T00:04:19"/>
    <s v="自主"/>
    <x v="3"/>
    <x v="5"/>
    <s v="2W"/>
    <x v="5"/>
    <s v="-"/>
  </r>
  <r>
    <x v="1"/>
    <s v="一般"/>
    <x v="10"/>
    <s v="尾張記録会"/>
    <s v="換算"/>
    <x v="1"/>
    <n v="5"/>
    <d v="1899-12-30T00:17:14"/>
    <s v="他"/>
    <s v="5k"/>
    <d v="1899-12-30T00:07:37"/>
    <d v="1899-12-30T00:03:27"/>
    <s v="自主"/>
    <x v="3"/>
    <x v="8"/>
    <s v="2W"/>
    <x v="5"/>
    <d v="1899-12-30T00:09:36"/>
  </r>
  <r>
    <x v="1"/>
    <s v="一般"/>
    <x v="11"/>
    <s v="自主練"/>
    <s v="換算"/>
    <x v="19"/>
    <n v="20"/>
    <d v="1899-12-30T01:29:37"/>
    <s v="他"/>
    <s v="20k"/>
    <s v="-"/>
    <d v="1899-12-30T00:04:29"/>
    <s v="自主"/>
    <x v="3"/>
    <x v="8"/>
    <s v="3W"/>
    <x v="9"/>
    <s v="-"/>
  </r>
  <r>
    <x v="3"/>
    <s v="シニア"/>
    <x v="12"/>
    <s v="自主練"/>
    <s v="換算"/>
    <x v="1"/>
    <n v="10.16"/>
    <d v="1899-12-30T00:59:01"/>
    <s v="他"/>
    <s v="10k"/>
    <s v="-"/>
    <d v="1899-12-30T00:05:49"/>
    <s v="自主"/>
    <x v="3"/>
    <x v="9"/>
    <s v="5W"/>
    <x v="10"/>
    <s v="-"/>
  </r>
  <r>
    <x v="3"/>
    <s v="シニア"/>
    <x v="13"/>
    <s v="自主練"/>
    <s v="換算"/>
    <x v="1"/>
    <n v="12.79"/>
    <d v="1899-12-30T01:30:00"/>
    <s v="他"/>
    <s v="10k"/>
    <s v="-"/>
    <d v="1899-12-30T00:07:02"/>
    <s v="自主"/>
    <x v="4"/>
    <x v="10"/>
    <s v="1W"/>
    <x v="11"/>
    <s v="-"/>
  </r>
  <r>
    <x v="3"/>
    <s v="シニア"/>
    <x v="14"/>
    <s v="自主練"/>
    <s v="換算"/>
    <x v="1"/>
    <n v="14.37"/>
    <d v="1899-12-30T01:40:01"/>
    <s v="他"/>
    <s v="10k"/>
    <s v="-"/>
    <d v="1899-12-30T00:06:58"/>
    <s v="自主"/>
    <x v="4"/>
    <x v="11"/>
    <s v="1W"/>
    <x v="11"/>
    <s v="-"/>
  </r>
  <r>
    <x v="0"/>
    <s v="一般"/>
    <x v="15"/>
    <s v="自主練"/>
    <s v="換算"/>
    <x v="20"/>
    <n v="15"/>
    <d v="1899-12-30T00:54:45"/>
    <s v="本社G45周"/>
    <s v="15k"/>
    <s v="-"/>
    <d v="1899-12-30T00:03:39"/>
    <s v="自主"/>
    <x v="4"/>
    <x v="11"/>
    <s v="2W"/>
    <x v="12"/>
    <s v="-"/>
  </r>
  <r>
    <x v="2"/>
    <s v="一般"/>
    <x v="15"/>
    <s v="自主練"/>
    <s v="換算"/>
    <x v="20"/>
    <n v="15"/>
    <d v="1899-12-30T01:11:36"/>
    <s v="本社G45周"/>
    <s v="15k"/>
    <s v="-"/>
    <d v="1899-12-30T00:04:46"/>
    <s v="自主"/>
    <x v="4"/>
    <x v="11"/>
    <s v="2W"/>
    <x v="12"/>
    <s v="-"/>
  </r>
  <r>
    <x v="1"/>
    <s v="一般"/>
    <x v="16"/>
    <s v="自主練"/>
    <s v="換算"/>
    <x v="16"/>
    <n v="21.9"/>
    <d v="1899-12-30T01:34:01"/>
    <s v="愛知池３周"/>
    <s v="20k"/>
    <s v="-"/>
    <d v="1899-12-30T00:04:18"/>
    <s v="自主"/>
    <x v="4"/>
    <x v="11"/>
    <s v="2W"/>
    <x v="12"/>
    <s v="-"/>
  </r>
  <r>
    <x v="1"/>
    <s v="一般"/>
    <x v="17"/>
    <s v="自主練"/>
    <s v="換算"/>
    <x v="21"/>
    <n v="16"/>
    <d v="1899-12-30T01:06:52"/>
    <s v="本社G48周"/>
    <s v="15k"/>
    <s v="-"/>
    <d v="1899-12-30T00:04:11"/>
    <s v="自主"/>
    <x v="4"/>
    <x v="12"/>
    <s v="3W"/>
    <x v="13"/>
    <s v="-"/>
  </r>
  <r>
    <x v="0"/>
    <s v="一般"/>
    <x v="18"/>
    <s v="自主練"/>
    <s v="換算"/>
    <x v="22"/>
    <n v="7.05"/>
    <d v="1899-12-30T00:28:08"/>
    <s v="スポセン３周"/>
    <s v="7k"/>
    <s v="-"/>
    <d v="1899-12-30T00:03:59"/>
    <s v="自主"/>
    <x v="4"/>
    <x v="12"/>
    <s v="3W"/>
    <x v="13"/>
    <s v="-"/>
  </r>
  <r>
    <x v="1"/>
    <s v="一般"/>
    <x v="19"/>
    <s v="自主練"/>
    <s v="換算"/>
    <x v="20"/>
    <n v="15"/>
    <d v="1899-12-30T00:58:46"/>
    <s v="本社G45周"/>
    <s v="15k"/>
    <s v="-"/>
    <d v="1899-12-30T00:03:55"/>
    <s v="自主"/>
    <x v="4"/>
    <x v="13"/>
    <s v="4W"/>
    <x v="14"/>
    <s v="-"/>
  </r>
  <r>
    <x v="2"/>
    <s v="一般"/>
    <x v="19"/>
    <s v="自主練"/>
    <s v="換算"/>
    <x v="20"/>
    <n v="15"/>
    <d v="1899-12-30T01:11:07"/>
    <s v="本社G45周"/>
    <s v="15k"/>
    <s v="-"/>
    <d v="1899-12-30T00:04:44"/>
    <s v="自主"/>
    <x v="4"/>
    <x v="13"/>
    <s v="4W"/>
    <x v="14"/>
    <s v="-"/>
  </r>
  <r>
    <x v="0"/>
    <s v="一般"/>
    <x v="20"/>
    <s v="自主練"/>
    <s v="実測"/>
    <x v="4"/>
    <n v="2.35"/>
    <d v="1899-12-30T00:07:45"/>
    <s v="スポセン１周"/>
    <s v="2k"/>
    <d v="1899-12-30T00:07:17"/>
    <d v="1899-12-30T00:03:18"/>
    <s v="自主"/>
    <x v="4"/>
    <x v="13"/>
    <s v="4W"/>
    <x v="14"/>
    <d v="1899-12-30T00:09:11"/>
  </r>
  <r>
    <x v="36"/>
    <s v="一般"/>
    <x v="20"/>
    <s v="自主練"/>
    <s v="実測"/>
    <x v="4"/>
    <n v="2.35"/>
    <d v="1899-12-30T00:09:27"/>
    <s v="スポセン１周"/>
    <s v="2k"/>
    <d v="1899-12-30T00:08:53"/>
    <d v="1899-12-30T00:04:01"/>
    <s v="自主"/>
    <x v="4"/>
    <x v="13"/>
    <s v="4W"/>
    <x v="14"/>
    <d v="1899-12-30T00:11:12"/>
  </r>
  <r>
    <x v="1"/>
    <s v="一般"/>
    <x v="20"/>
    <s v="自主練"/>
    <s v="換算"/>
    <x v="7"/>
    <n v="21.2"/>
    <d v="1899-12-30T01:33:07"/>
    <s v="スポセン9周"/>
    <s v="20k"/>
    <s v="-"/>
    <d v="1899-12-30T00:04:24"/>
    <s v="自主"/>
    <x v="4"/>
    <x v="13"/>
    <s v="4W"/>
    <x v="14"/>
    <s v="-"/>
  </r>
  <r>
    <x v="2"/>
    <s v="一般"/>
    <x v="20"/>
    <s v="自主練"/>
    <s v="実測"/>
    <x v="4"/>
    <n v="2.35"/>
    <d v="1899-12-30T00:09:46"/>
    <s v="スポセン１周"/>
    <s v="2k"/>
    <d v="1899-12-30T00:09:11"/>
    <d v="1899-12-30T00:04:09"/>
    <s v="自主"/>
    <x v="4"/>
    <x v="13"/>
    <s v="4W"/>
    <x v="14"/>
    <d v="1899-12-30T00:11:35"/>
  </r>
  <r>
    <x v="0"/>
    <s v="一般"/>
    <x v="21"/>
    <s v="安曇野ハーフ"/>
    <s v="換算"/>
    <x v="8"/>
    <n v="21.0975"/>
    <d v="1899-12-30T01:15:10"/>
    <s v="他"/>
    <s v="20k"/>
    <s v="-"/>
    <d v="1899-12-30T00:03:34"/>
    <s v="自主"/>
    <x v="5"/>
    <x v="14"/>
    <s v="1W"/>
    <x v="15"/>
    <s v="-"/>
  </r>
  <r>
    <x v="1"/>
    <s v="一般"/>
    <x v="21"/>
    <s v="安曇野ハーフ"/>
    <s v="換算"/>
    <x v="8"/>
    <n v="21.0975"/>
    <d v="1899-12-30T01:22:18"/>
    <s v="他"/>
    <s v="20k"/>
    <s v="-"/>
    <d v="1899-12-30T00:03:54"/>
    <s v="自主"/>
    <x v="5"/>
    <x v="14"/>
    <s v="1W"/>
    <x v="15"/>
    <s v="-"/>
  </r>
  <r>
    <x v="2"/>
    <s v="一般"/>
    <x v="21"/>
    <s v="安曇野ハーフ"/>
    <s v="換算"/>
    <x v="8"/>
    <n v="21.0975"/>
    <d v="1899-12-30T01:45:07"/>
    <s v="他"/>
    <s v="20k"/>
    <s v="-"/>
    <d v="1899-12-30T00:04:59"/>
    <s v="自主"/>
    <x v="5"/>
    <x v="14"/>
    <s v="1W"/>
    <x v="15"/>
    <s v="-"/>
  </r>
  <r>
    <x v="19"/>
    <s v="一般"/>
    <x v="21"/>
    <s v="安曇野ハーフ"/>
    <s v="換算"/>
    <x v="8"/>
    <n v="21.0975"/>
    <d v="1899-12-30T01:52:23"/>
    <s v="他"/>
    <s v="20k"/>
    <s v="-"/>
    <d v="1899-12-30T00:05:20"/>
    <s v="自主"/>
    <x v="5"/>
    <x v="14"/>
    <s v="1W"/>
    <x v="15"/>
    <s v="-"/>
  </r>
  <r>
    <x v="16"/>
    <s v="一般"/>
    <x v="21"/>
    <s v="安曇野ハーフ"/>
    <s v="換算"/>
    <x v="8"/>
    <n v="21.0975"/>
    <d v="1899-12-30T01:54:04"/>
    <s v="他"/>
    <s v="20k"/>
    <s v="-"/>
    <d v="1899-12-30T00:05:24"/>
    <s v="自主"/>
    <x v="5"/>
    <x v="14"/>
    <s v="1W"/>
    <x v="15"/>
    <s v="-"/>
  </r>
  <r>
    <x v="25"/>
    <s v="一般"/>
    <x v="21"/>
    <s v="安曇野ハーフ"/>
    <s v="換算"/>
    <x v="8"/>
    <n v="21.0975"/>
    <d v="1899-12-30T01:57:07"/>
    <s v="他"/>
    <s v="20k"/>
    <s v="-"/>
    <d v="1899-12-30T00:05:33"/>
    <s v="自主"/>
    <x v="5"/>
    <x v="14"/>
    <s v="1W"/>
    <x v="15"/>
    <s v="-"/>
  </r>
  <r>
    <x v="31"/>
    <s v="シニア"/>
    <x v="21"/>
    <s v="安曇野ハーフ"/>
    <s v="換算"/>
    <x v="8"/>
    <n v="21.0975"/>
    <d v="1899-12-30T02:02:45"/>
    <s v="他"/>
    <s v="20k"/>
    <s v="-"/>
    <d v="1899-12-30T00:05:49"/>
    <s v="自主"/>
    <x v="5"/>
    <x v="14"/>
    <s v="1W"/>
    <x v="15"/>
    <s v="-"/>
  </r>
  <r>
    <x v="15"/>
    <s v="女性"/>
    <x v="21"/>
    <s v="安曇野ハーフ"/>
    <s v="換算"/>
    <x v="8"/>
    <n v="21.0975"/>
    <d v="1899-12-30T02:13:05"/>
    <s v="他"/>
    <s v="20k"/>
    <s v="-"/>
    <d v="1899-12-30T00:06:18"/>
    <s v="自主"/>
    <x v="5"/>
    <x v="14"/>
    <s v="1W"/>
    <x v="15"/>
    <s v="-"/>
  </r>
  <r>
    <x v="1"/>
    <s v="一般"/>
    <x v="22"/>
    <s v="自主練"/>
    <s v="換算"/>
    <x v="11"/>
    <n v="10"/>
    <d v="1899-12-30T00:39:41"/>
    <s v="本社G30周"/>
    <s v="10k"/>
    <s v="-"/>
    <d v="1899-12-30T00:03:58"/>
    <s v="自主"/>
    <x v="5"/>
    <x v="14"/>
    <s v="1W"/>
    <x v="15"/>
    <s v="-"/>
  </r>
  <r>
    <x v="2"/>
    <s v="一般"/>
    <x v="22"/>
    <s v="自主練"/>
    <s v="換算"/>
    <x v="11"/>
    <n v="10"/>
    <d v="1899-12-30T00:47:20"/>
    <s v="本社G30周"/>
    <s v="10k"/>
    <s v="-"/>
    <d v="1899-12-30T00:04:44"/>
    <s v="自主"/>
    <x v="5"/>
    <x v="14"/>
    <s v="1W"/>
    <x v="15"/>
    <s v="-"/>
  </r>
  <r>
    <x v="15"/>
    <s v="女性"/>
    <x v="22"/>
    <s v="自主練"/>
    <s v="換算"/>
    <x v="11"/>
    <n v="10"/>
    <d v="1899-12-30T00:52:10"/>
    <s v="本社G30周"/>
    <s v="10k"/>
    <s v="-"/>
    <d v="1899-12-30T00:05:13"/>
    <s v="自主"/>
    <x v="5"/>
    <x v="14"/>
    <s v="1W"/>
    <x v="15"/>
    <s v="-"/>
  </r>
  <r>
    <x v="37"/>
    <s v="シニア"/>
    <x v="23"/>
    <s v="公式練習"/>
    <s v="実測"/>
    <x v="4"/>
    <n v="2.35"/>
    <d v="1899-12-30T00:10:07"/>
    <s v="スポセン１周"/>
    <s v="2k"/>
    <d v="1899-12-30T00:10:07"/>
    <d v="1899-12-30T00:04:18"/>
    <s v="公式"/>
    <x v="5"/>
    <x v="14"/>
    <s v="2W"/>
    <x v="16"/>
    <d v="1899-12-30T00:12:45"/>
  </r>
  <r>
    <x v="36"/>
    <s v="一般"/>
    <x v="23"/>
    <s v="公式練習"/>
    <s v="実測"/>
    <x v="4"/>
    <n v="2.35"/>
    <d v="1899-12-30T00:09:08"/>
    <s v="スポセン１周"/>
    <s v="2k"/>
    <d v="1899-12-30T00:09:08"/>
    <d v="1899-12-30T00:03:53"/>
    <s v="公式"/>
    <x v="5"/>
    <x v="14"/>
    <s v="2W"/>
    <x v="16"/>
    <d v="1899-12-30T00:11:31"/>
  </r>
  <r>
    <x v="38"/>
    <s v="一般"/>
    <x v="23"/>
    <s v="公式練習"/>
    <s v="実測"/>
    <x v="4"/>
    <n v="2.35"/>
    <d v="1899-12-30T00:10:27"/>
    <s v="スポセン１周"/>
    <s v="2k"/>
    <d v="1899-12-30T00:10:27"/>
    <d v="1899-12-30T00:04:27"/>
    <s v="公式"/>
    <x v="5"/>
    <x v="14"/>
    <s v="2W"/>
    <x v="16"/>
    <d v="1899-12-30T00:13:11"/>
  </r>
  <r>
    <x v="8"/>
    <s v="一般"/>
    <x v="24"/>
    <s v="オンライン駅伝#4"/>
    <s v="換算"/>
    <x v="2"/>
    <n v="2.41"/>
    <d v="1899-12-30T00:11:00"/>
    <s v="他"/>
    <s v="2k"/>
    <d v="1899-12-30T00:10:55"/>
    <d v="1899-12-30T00:04:34"/>
    <s v="自主"/>
    <x v="5"/>
    <x v="14"/>
    <s v="1W"/>
    <x v="15"/>
    <d v="1899-12-30T00:13:45"/>
  </r>
  <r>
    <x v="9"/>
    <s v="一般"/>
    <x v="24"/>
    <s v="オンライン駅伝#4"/>
    <s v="換算"/>
    <x v="2"/>
    <n v="2.41"/>
    <d v="1899-12-30T00:09:33"/>
    <s v="他"/>
    <s v="2k"/>
    <d v="1899-12-30T00:09:28"/>
    <d v="1899-12-30T00:03:58"/>
    <s v="自主"/>
    <x v="5"/>
    <x v="14"/>
    <s v="1W"/>
    <x v="15"/>
    <d v="1899-12-30T00:11:56"/>
  </r>
  <r>
    <x v="4"/>
    <s v="一般"/>
    <x v="24"/>
    <s v="オンライン駅伝#4"/>
    <s v="換算"/>
    <x v="2"/>
    <n v="2.41"/>
    <d v="1899-12-30T00:09:01"/>
    <s v="他"/>
    <s v="2k"/>
    <d v="1899-12-30T00:08:57"/>
    <d v="1899-12-30T00:03:44"/>
    <s v="自主"/>
    <x v="5"/>
    <x v="14"/>
    <s v="1W"/>
    <x v="15"/>
    <d v="1899-12-30T00:11:16"/>
  </r>
  <r>
    <x v="31"/>
    <s v="シニア"/>
    <x v="23"/>
    <s v="公式練習"/>
    <s v="実測"/>
    <x v="4"/>
    <n v="2.35"/>
    <d v="1899-12-30T00:11:11"/>
    <s v="スポセン1周"/>
    <s v="2k"/>
    <d v="1899-12-30T00:11:11"/>
    <d v="1899-12-30T00:04:46"/>
    <s v="自主"/>
    <x v="5"/>
    <x v="14"/>
    <s v="2W"/>
    <x v="16"/>
    <d v="1899-12-30T00:14:06"/>
  </r>
  <r>
    <x v="33"/>
    <s v="一般"/>
    <x v="23"/>
    <s v="公式練習"/>
    <s v="実測"/>
    <x v="4"/>
    <n v="2.35"/>
    <d v="1899-12-30T00:07:52"/>
    <s v="スポセン1周"/>
    <s v="2k"/>
    <d v="1899-12-30T00:07:52"/>
    <d v="1899-12-30T00:03:21"/>
    <s v="自主"/>
    <x v="5"/>
    <x v="14"/>
    <s v="2W"/>
    <x v="16"/>
    <d v="1899-12-30T00:09:55"/>
  </r>
  <r>
    <x v="14"/>
    <s v="一般"/>
    <x v="24"/>
    <s v="オンライン駅伝#4"/>
    <s v="換算"/>
    <x v="2"/>
    <n v="2.41"/>
    <d v="1899-12-30T00:11:42"/>
    <s v="他"/>
    <s v="2k"/>
    <d v="1899-12-30T00:11:36"/>
    <d v="1899-12-30T00:04:51"/>
    <s v="自主"/>
    <x v="5"/>
    <x v="14"/>
    <s v="1W"/>
    <x v="15"/>
    <d v="1899-12-30T00:14:38"/>
  </r>
  <r>
    <x v="16"/>
    <s v="一般"/>
    <x v="24"/>
    <s v="オンライン駅伝#4"/>
    <s v="換算"/>
    <x v="2"/>
    <n v="2.39"/>
    <d v="1899-12-30T00:10:20"/>
    <s v="他"/>
    <s v="2k"/>
    <d v="1899-12-30T00:10:20"/>
    <d v="1899-12-30T00:04:19"/>
    <s v="自主"/>
    <x v="5"/>
    <x v="14"/>
    <s v="1W"/>
    <x v="15"/>
    <d v="1899-12-30T00:13:02"/>
  </r>
  <r>
    <x v="35"/>
    <s v="シニア"/>
    <x v="24"/>
    <s v="オンライン駅伝#4"/>
    <s v="換算"/>
    <x v="3"/>
    <n v="3.1"/>
    <d v="1899-12-30T00:15:03"/>
    <s v="技術部１周"/>
    <s v="3k"/>
    <d v="1899-12-30T00:11:06"/>
    <d v="1899-12-30T00:04:51"/>
    <s v="自主"/>
    <x v="5"/>
    <x v="14"/>
    <s v="1W"/>
    <x v="15"/>
    <d v="1899-12-30T00:14:00"/>
  </r>
  <r>
    <x v="2"/>
    <s v="一般"/>
    <x v="23"/>
    <s v="公式練習"/>
    <s v="実測"/>
    <x v="4"/>
    <n v="2.35"/>
    <d v="1899-12-30T00:09:17"/>
    <s v="スポセン1周"/>
    <s v="2k"/>
    <d v="1899-12-30T00:09:17"/>
    <d v="1899-12-30T00:03:57"/>
    <s v="自主"/>
    <x v="5"/>
    <x v="14"/>
    <s v="2W"/>
    <x v="16"/>
    <d v="1899-12-30T00:11:42"/>
  </r>
  <r>
    <x v="1"/>
    <s v="一般"/>
    <x v="23"/>
    <s v="公式練習"/>
    <s v="実測"/>
    <x v="4"/>
    <n v="2.35"/>
    <d v="1899-12-30T00:07:46"/>
    <s v="スポセン1周"/>
    <s v="2k"/>
    <d v="1899-12-30T00:07:46"/>
    <d v="1899-12-30T00:03:18"/>
    <s v="自主"/>
    <x v="5"/>
    <x v="14"/>
    <s v="2W"/>
    <x v="16"/>
    <d v="1899-12-30T00:09:48"/>
  </r>
  <r>
    <x v="3"/>
    <s v="シニア"/>
    <x v="24"/>
    <s v="オンライン駅伝#4"/>
    <s v="換算"/>
    <x v="2"/>
    <n v="2.4500000000000002"/>
    <d v="1899-12-30T00:11:13"/>
    <s v="他"/>
    <s v="2k"/>
    <d v="1899-12-30T00:10:57"/>
    <d v="1899-12-30T00:04:35"/>
    <s v="自主"/>
    <x v="5"/>
    <x v="14"/>
    <s v="1W"/>
    <x v="15"/>
    <d v="1899-12-30T00:13:48"/>
  </r>
  <r>
    <x v="5"/>
    <s v="シニア"/>
    <x v="24"/>
    <s v="オンライン駅伝#4"/>
    <s v="換算"/>
    <x v="3"/>
    <n v="3.1"/>
    <d v="1899-12-30T00:14:24"/>
    <s v="技術部１周"/>
    <s v="3k"/>
    <d v="1899-12-30T00:10:38"/>
    <d v="1899-12-30T00:04:39"/>
    <s v="自主"/>
    <x v="5"/>
    <x v="14"/>
    <s v="1W"/>
    <x v="15"/>
    <d v="1899-12-30T00:13:24"/>
  </r>
  <r>
    <x v="19"/>
    <s v="一般"/>
    <x v="23"/>
    <s v="公式練習"/>
    <s v="実測"/>
    <x v="4"/>
    <n v="2.35"/>
    <d v="1899-12-30T00:09:56"/>
    <s v="スポセン1周"/>
    <s v="2k"/>
    <d v="1899-12-30T00:09:56"/>
    <d v="1899-12-30T00:04:14"/>
    <s v="自主"/>
    <x v="5"/>
    <x v="14"/>
    <s v="2W"/>
    <x v="16"/>
    <d v="1899-12-30T00:12:31"/>
  </r>
  <r>
    <x v="28"/>
    <s v="一般"/>
    <x v="23"/>
    <s v="公式練習"/>
    <s v="実測"/>
    <x v="4"/>
    <n v="2.35"/>
    <d v="1899-12-30T00:09:19"/>
    <s v="スポセン1周"/>
    <s v="2k"/>
    <d v="1899-12-30T00:09:19"/>
    <d v="1899-12-30T00:03:58"/>
    <s v="自主"/>
    <x v="5"/>
    <x v="14"/>
    <s v="2W"/>
    <x v="16"/>
    <d v="1899-12-30T00:11:45"/>
  </r>
  <r>
    <x v="17"/>
    <s v="一般"/>
    <x v="24"/>
    <s v="オンライン駅伝#4"/>
    <s v="換算"/>
    <x v="2"/>
    <n v="2.5299999999999998"/>
    <d v="1899-12-30T00:13:04"/>
    <s v="他"/>
    <s v="2k"/>
    <d v="1899-12-30T00:12:21"/>
    <d v="1899-12-30T00:05:10"/>
    <s v="自主"/>
    <x v="5"/>
    <x v="14"/>
    <s v="1W"/>
    <x v="15"/>
    <d v="1899-12-30T00:15:34"/>
  </r>
  <r>
    <x v="18"/>
    <s v="一般"/>
    <x v="24"/>
    <s v="オンライン駅伝#4"/>
    <s v="換算"/>
    <x v="2"/>
    <n v="2.6"/>
    <d v="1899-12-30T00:11:47"/>
    <s v="他"/>
    <s v="2k"/>
    <d v="1899-12-30T00:10:50"/>
    <d v="1899-12-30T00:04:32"/>
    <s v="自主"/>
    <x v="5"/>
    <x v="14"/>
    <s v="1W"/>
    <x v="15"/>
    <d v="1899-12-30T00:13:39"/>
  </r>
  <r>
    <x v="7"/>
    <s v="シニア"/>
    <x v="24"/>
    <s v="オンライン駅伝#4"/>
    <s v="換算"/>
    <x v="2"/>
    <n v="2.96"/>
    <d v="1899-12-30T00:13:36"/>
    <s v="他"/>
    <s v="3k"/>
    <d v="1899-12-30T00:10:59"/>
    <d v="1899-12-30T00:04:36"/>
    <s v="自主"/>
    <x v="5"/>
    <x v="14"/>
    <s v="1W"/>
    <x v="15"/>
    <d v="1899-12-30T00:13:51"/>
  </r>
  <r>
    <x v="15"/>
    <s v="女性"/>
    <x v="23"/>
    <s v="公式練習"/>
    <s v="実測"/>
    <x v="4"/>
    <n v="2.35"/>
    <d v="1899-12-30T00:11:48"/>
    <s v="スポセン1周"/>
    <s v="2k"/>
    <d v="1899-12-30T00:11:48"/>
    <d v="1899-12-30T00:05:01"/>
    <s v="自主"/>
    <x v="5"/>
    <x v="14"/>
    <s v="2W"/>
    <x v="16"/>
    <d v="1899-12-30T00:14:53"/>
  </r>
  <r>
    <x v="0"/>
    <s v="一般"/>
    <x v="23"/>
    <s v="公式練習"/>
    <s v="実測"/>
    <x v="4"/>
    <n v="2.35"/>
    <d v="1899-12-30T00:07:23"/>
    <s v="スポセン1周"/>
    <s v="2k"/>
    <d v="1899-12-30T00:07:23"/>
    <d v="1899-12-30T00:03:09"/>
    <s v="自主"/>
    <x v="5"/>
    <x v="14"/>
    <s v="2W"/>
    <x v="16"/>
    <d v="1899-12-30T00:09:19"/>
  </r>
  <r>
    <x v="0"/>
    <s v="一般"/>
    <x v="25"/>
    <s v="公式練習"/>
    <s v="実測"/>
    <x v="4"/>
    <n v="2.35"/>
    <d v="1899-12-30T00:07:31"/>
    <s v="スポセン1周"/>
    <s v="2k"/>
    <d v="1899-12-30T00:07:31"/>
    <d v="1899-12-30T00:03:12"/>
    <s v="公式"/>
    <x v="5"/>
    <x v="15"/>
    <s v="3W"/>
    <x v="17"/>
    <d v="1899-12-30T00:09:29"/>
  </r>
  <r>
    <x v="36"/>
    <s v="一般"/>
    <x v="25"/>
    <s v="公式練習"/>
    <s v="実測"/>
    <x v="4"/>
    <n v="2.35"/>
    <d v="1899-12-30T00:08:54"/>
    <s v="スポセン1周"/>
    <s v="2k"/>
    <d v="1899-12-30T00:08:54"/>
    <d v="1899-12-30T00:03:47"/>
    <s v="公式"/>
    <x v="5"/>
    <x v="15"/>
    <s v="3W"/>
    <x v="17"/>
    <d v="1899-12-30T00:11:13"/>
  </r>
  <r>
    <x v="39"/>
    <s v="一般"/>
    <x v="25"/>
    <s v="公式練習"/>
    <s v="実測"/>
    <x v="4"/>
    <n v="2.35"/>
    <d v="1899-12-30T00:09:48"/>
    <s v="スポセン1周"/>
    <s v="2k"/>
    <d v="1899-12-30T00:09:48"/>
    <d v="1899-12-30T00:04:10"/>
    <s v="公式"/>
    <x v="5"/>
    <x v="15"/>
    <s v="3W"/>
    <x v="17"/>
    <d v="1899-12-30T00:12:21"/>
  </r>
  <r>
    <x v="40"/>
    <s v="一般"/>
    <x v="25"/>
    <s v="公式練習"/>
    <s v="実測"/>
    <x v="4"/>
    <n v="2.35"/>
    <d v="1899-12-30T00:10:12"/>
    <s v="スポセン1周"/>
    <s v="2k"/>
    <d v="1899-12-30T00:10:12"/>
    <d v="1899-12-30T00:04:20"/>
    <s v="公式"/>
    <x v="5"/>
    <x v="15"/>
    <s v="3W"/>
    <x v="17"/>
    <d v="1899-12-30T00:12:52"/>
  </r>
  <r>
    <x v="41"/>
    <s v="一般"/>
    <x v="25"/>
    <s v="公式練習"/>
    <s v="実測"/>
    <x v="4"/>
    <n v="2.35"/>
    <d v="1899-12-30T00:10:37"/>
    <s v="スポセン1周"/>
    <s v="2k"/>
    <d v="1899-12-30T00:10:37"/>
    <d v="1899-12-30T00:04:31"/>
    <s v="公式"/>
    <x v="5"/>
    <x v="15"/>
    <s v="3W"/>
    <x v="17"/>
    <d v="1899-12-30T00:13:23"/>
  </r>
  <r>
    <x v="25"/>
    <s v="一般"/>
    <x v="25"/>
    <s v="公式練習"/>
    <s v="実測"/>
    <x v="4"/>
    <n v="2.35"/>
    <d v="1899-12-30T00:09:28"/>
    <s v="スポセン1周"/>
    <s v="2k"/>
    <d v="1899-12-30T00:09:28"/>
    <d v="1899-12-30T00:04:02"/>
    <s v="公式"/>
    <x v="5"/>
    <x v="15"/>
    <s v="3W"/>
    <x v="17"/>
    <d v="1899-12-30T00:11:56"/>
  </r>
  <r>
    <x v="24"/>
    <s v="一般"/>
    <x v="25"/>
    <s v="公式練習"/>
    <s v="実測"/>
    <x v="4"/>
    <n v="2.35"/>
    <d v="1899-12-30T00:09:46"/>
    <s v="スポセン1周"/>
    <s v="2k"/>
    <d v="1899-12-30T00:09:46"/>
    <d v="1899-12-30T00:04:09"/>
    <s v="公式"/>
    <x v="5"/>
    <x v="15"/>
    <s v="3W"/>
    <x v="17"/>
    <d v="1899-12-30T00:12:19"/>
  </r>
  <r>
    <x v="38"/>
    <s v="一般"/>
    <x v="25"/>
    <s v="公式練習"/>
    <s v="実測"/>
    <x v="4"/>
    <n v="2.35"/>
    <d v="1899-12-30T00:09:58"/>
    <s v="スポセン1周"/>
    <s v="2k"/>
    <d v="1899-12-30T00:09:58"/>
    <d v="1899-12-30T00:04:14"/>
    <s v="公式"/>
    <x v="5"/>
    <x v="15"/>
    <s v="3W"/>
    <x v="17"/>
    <d v="1899-12-30T00:12:34"/>
  </r>
  <r>
    <x v="4"/>
    <s v="一般"/>
    <x v="25"/>
    <s v="公式練習"/>
    <s v="実測"/>
    <x v="4"/>
    <n v="2.35"/>
    <d v="1899-12-30T00:09:11"/>
    <s v="スポセン1周"/>
    <s v="2k"/>
    <d v="1899-12-30T00:09:11"/>
    <d v="1899-12-30T00:03:54"/>
    <s v="公式"/>
    <x v="5"/>
    <x v="15"/>
    <s v="3W"/>
    <x v="17"/>
    <d v="1899-12-30T00:11:35"/>
  </r>
  <r>
    <x v="33"/>
    <s v="一般"/>
    <x v="25"/>
    <s v="公式練習"/>
    <m/>
    <x v="23"/>
    <n v="9.4"/>
    <d v="1899-12-30T00:35:50"/>
    <s v="スポセン1周"/>
    <s v="9k"/>
    <s v="-"/>
    <d v="1899-12-30T00:03:49"/>
    <s v="公式"/>
    <x v="5"/>
    <x v="15"/>
    <s v="3W"/>
    <x v="17"/>
    <s v="-"/>
  </r>
  <r>
    <x v="1"/>
    <s v="一般"/>
    <x v="25"/>
    <s v="公式練習"/>
    <m/>
    <x v="23"/>
    <n v="9.4"/>
    <d v="1899-12-30T00:35:45"/>
    <s v="スポセン1周"/>
    <s v="9k"/>
    <s v="-"/>
    <d v="1899-12-30T00:03:48"/>
    <s v="公式"/>
    <x v="5"/>
    <x v="15"/>
    <s v="3W"/>
    <x v="17"/>
    <s v="-"/>
  </r>
  <r>
    <x v="42"/>
    <s v="一般"/>
    <x v="25"/>
    <s v="公式練習"/>
    <s v="-"/>
    <x v="24"/>
    <s v="-"/>
    <s v="-"/>
    <s v="-"/>
    <s v="-"/>
    <s v="-"/>
    <s v="-"/>
    <s v="公式"/>
    <x v="5"/>
    <x v="15"/>
    <s v="3W"/>
    <x v="17"/>
    <s v="-"/>
  </r>
  <r>
    <x v="43"/>
    <s v="一般"/>
    <x v="25"/>
    <s v="公式練習"/>
    <s v="-"/>
    <x v="24"/>
    <s v="-"/>
    <s v="-"/>
    <s v="-"/>
    <s v="-"/>
    <s v="-"/>
    <s v="-"/>
    <s v="公式"/>
    <x v="5"/>
    <x v="15"/>
    <s v="3W"/>
    <x v="17"/>
    <s v="-"/>
  </r>
  <r>
    <x v="44"/>
    <s v="シニア"/>
    <x v="23"/>
    <s v="公式練習"/>
    <s v="-"/>
    <x v="25"/>
    <s v="-"/>
    <s v="-"/>
    <s v="-"/>
    <s v="-"/>
    <s v="-"/>
    <s v="-"/>
    <s v="公式"/>
    <x v="5"/>
    <x v="14"/>
    <s v="2W"/>
    <x v="16"/>
    <s v="-"/>
  </r>
  <r>
    <x v="45"/>
    <s v="シニア"/>
    <x v="25"/>
    <s v="公式練習"/>
    <s v="-"/>
    <x v="24"/>
    <s v="-"/>
    <s v="-"/>
    <s v="-"/>
    <s v="-"/>
    <s v="-"/>
    <s v="-"/>
    <s v="公式"/>
    <x v="5"/>
    <x v="15"/>
    <s v="3W"/>
    <x v="17"/>
    <s v="-"/>
  </r>
  <r>
    <x v="46"/>
    <s v="一般"/>
    <x v="25"/>
    <s v="公式練習"/>
    <s v="-"/>
    <x v="24"/>
    <s v="-"/>
    <s v="-"/>
    <s v="-"/>
    <s v="-"/>
    <s v="-"/>
    <s v="-"/>
    <s v="公式"/>
    <x v="5"/>
    <x v="15"/>
    <s v="3W"/>
    <x v="17"/>
    <s v="-"/>
  </r>
  <r>
    <x v="3"/>
    <s v="シニア"/>
    <x v="25"/>
    <s v="公式練習"/>
    <s v="-"/>
    <x v="24"/>
    <s v="-"/>
    <s v="-"/>
    <s v="-"/>
    <s v="-"/>
    <s v="-"/>
    <s v="-"/>
    <s v="公式"/>
    <x v="5"/>
    <x v="15"/>
    <s v="3W"/>
    <x v="17"/>
    <s v="-"/>
  </r>
  <r>
    <x v="28"/>
    <s v="一般"/>
    <x v="25"/>
    <s v="公式練習"/>
    <s v="-"/>
    <x v="24"/>
    <s v="-"/>
    <s v="-"/>
    <s v="-"/>
    <s v="-"/>
    <s v="-"/>
    <s v="-"/>
    <s v="公式"/>
    <x v="5"/>
    <x v="15"/>
    <s v="3W"/>
    <x v="17"/>
    <s v="-"/>
  </r>
  <r>
    <x v="47"/>
    <s v="女性"/>
    <x v="25"/>
    <s v="公式練習"/>
    <s v="-"/>
    <x v="26"/>
    <s v="-"/>
    <s v="-"/>
    <s v="-"/>
    <s v="-"/>
    <s v="-"/>
    <s v="-"/>
    <s v="公式"/>
    <x v="5"/>
    <x v="15"/>
    <s v="3W"/>
    <x v="17"/>
    <s v="-"/>
  </r>
  <r>
    <x v="16"/>
    <s v="一般"/>
    <x v="26"/>
    <s v="公式練習"/>
    <s v="換算"/>
    <x v="6"/>
    <n v="3"/>
    <d v="1899-12-30T00:11:58"/>
    <s v="本社G9周"/>
    <s v="3k"/>
    <d v="1899-12-30T00:09:32"/>
    <d v="1899-12-30T00:03:59"/>
    <s v="公式"/>
    <x v="5"/>
    <x v="16"/>
    <s v="3W"/>
    <x v="17"/>
    <d v="1899-12-30T00:12:01"/>
  </r>
  <r>
    <x v="40"/>
    <s v="一般"/>
    <x v="26"/>
    <s v="公式練習"/>
    <s v="換算"/>
    <x v="6"/>
    <n v="3"/>
    <d v="1899-12-30T00:12:48"/>
    <s v="本社G9周"/>
    <s v="3k"/>
    <d v="1899-12-30T00:10:12"/>
    <d v="1899-12-30T00:04:16"/>
    <s v="公式"/>
    <x v="5"/>
    <x v="16"/>
    <s v="3W"/>
    <x v="17"/>
    <d v="1899-12-30T00:12:51"/>
  </r>
  <r>
    <x v="15"/>
    <s v="女性"/>
    <x v="26"/>
    <s v="公式練習"/>
    <s v="換算"/>
    <x v="6"/>
    <n v="3"/>
    <d v="1899-12-30T00:13:30"/>
    <s v="本社G9周"/>
    <s v="3k"/>
    <d v="1899-12-30T00:10:45"/>
    <d v="1899-12-30T00:04:30"/>
    <s v="公式"/>
    <x v="5"/>
    <x v="16"/>
    <s v="3W"/>
    <x v="17"/>
    <d v="1899-12-30T00:13:34"/>
  </r>
  <r>
    <x v="1"/>
    <s v="一般"/>
    <x v="26"/>
    <s v="公式練習"/>
    <s v="換算"/>
    <x v="27"/>
    <n v="5"/>
    <d v="1899-12-30T00:17:08"/>
    <s v="本社G15周"/>
    <s v="5k"/>
    <d v="1899-12-30T00:07:34"/>
    <d v="1899-12-30T00:03:26"/>
    <s v="公式"/>
    <x v="5"/>
    <x v="16"/>
    <s v="3W"/>
    <x v="17"/>
    <d v="1899-12-30T00:09:33"/>
  </r>
  <r>
    <x v="0"/>
    <s v="一般"/>
    <x v="26"/>
    <s v="公式練習"/>
    <s v="-"/>
    <x v="24"/>
    <s v="-"/>
    <s v="-"/>
    <s v="-"/>
    <s v="-"/>
    <s v="-"/>
    <s v="-"/>
    <s v="公式"/>
    <x v="5"/>
    <x v="16"/>
    <s v="3W"/>
    <x v="17"/>
    <s v="-"/>
  </r>
  <r>
    <x v="24"/>
    <s v="一般"/>
    <x v="26"/>
    <s v="公式練習"/>
    <s v="-"/>
    <x v="24"/>
    <s v="-"/>
    <s v="-"/>
    <s v="-"/>
    <s v="-"/>
    <s v="-"/>
    <s v="-"/>
    <s v="公式"/>
    <x v="5"/>
    <x v="16"/>
    <s v="3W"/>
    <x v="17"/>
    <s v="-"/>
  </r>
  <r>
    <x v="48"/>
    <s v="一般"/>
    <x v="26"/>
    <s v="公式練習"/>
    <s v="-"/>
    <x v="24"/>
    <s v="-"/>
    <s v="-"/>
    <s v="-"/>
    <s v="-"/>
    <s v="-"/>
    <s v="-"/>
    <s v="公式"/>
    <x v="5"/>
    <x v="16"/>
    <s v="3W"/>
    <x v="17"/>
    <s v="-"/>
  </r>
  <r>
    <x v="49"/>
    <s v="一般"/>
    <x v="26"/>
    <s v="公式練習"/>
    <s v="-"/>
    <x v="24"/>
    <s v="-"/>
    <s v="-"/>
    <s v="-"/>
    <s v="-"/>
    <s v="-"/>
    <s v="-"/>
    <s v="公式"/>
    <x v="5"/>
    <x v="16"/>
    <s v="3W"/>
    <x v="17"/>
    <s v="-"/>
  </r>
  <r>
    <x v="44"/>
    <s v="シニア"/>
    <x v="26"/>
    <s v="公式練習"/>
    <s v="-"/>
    <x v="25"/>
    <s v="-"/>
    <s v="-"/>
    <s v="-"/>
    <s v="-"/>
    <s v="-"/>
    <s v="-"/>
    <s v="公式"/>
    <x v="5"/>
    <x v="16"/>
    <s v="3W"/>
    <x v="17"/>
    <s v="-"/>
  </r>
  <r>
    <x v="18"/>
    <s v="一般"/>
    <x v="26"/>
    <s v="公式練習"/>
    <s v="-"/>
    <x v="26"/>
    <s v="-"/>
    <s v="-"/>
    <s v="-"/>
    <s v="-"/>
    <s v="-"/>
    <s v="-"/>
    <s v="公式"/>
    <x v="5"/>
    <x v="16"/>
    <s v="3W"/>
    <x v="17"/>
    <s v="-"/>
  </r>
  <r>
    <x v="50"/>
    <s v="シニア"/>
    <x v="26"/>
    <s v="公式練習"/>
    <s v="-"/>
    <x v="25"/>
    <s v="-"/>
    <s v="-"/>
    <s v="-"/>
    <s v="-"/>
    <s v="-"/>
    <s v="-"/>
    <s v="公式"/>
    <x v="5"/>
    <x v="16"/>
    <s v="3W"/>
    <x v="17"/>
    <s v="-"/>
  </r>
  <r>
    <x v="51"/>
    <s v="一般"/>
    <x v="26"/>
    <s v="公式練習"/>
    <s v="-"/>
    <x v="25"/>
    <s v="-"/>
    <s v="-"/>
    <s v="-"/>
    <s v="-"/>
    <s v="-"/>
    <s v="-"/>
    <s v="公式"/>
    <x v="5"/>
    <x v="16"/>
    <s v="3W"/>
    <x v="17"/>
    <s v="-"/>
  </r>
  <r>
    <x v="50"/>
    <s v="シニア"/>
    <x v="27"/>
    <s v="公式練習"/>
    <s v="-"/>
    <x v="25"/>
    <s v="-"/>
    <s v="-"/>
    <s v="-"/>
    <s v="-"/>
    <s v="-"/>
    <s v="-"/>
    <s v="公式"/>
    <x v="5"/>
    <x v="16"/>
    <s v="4W"/>
    <x v="18"/>
    <s v="-"/>
  </r>
  <r>
    <x v="31"/>
    <s v="シニア"/>
    <x v="27"/>
    <s v="公式練習"/>
    <s v="換算"/>
    <x v="28"/>
    <n v="5"/>
    <d v="1899-12-30T00:39:00"/>
    <s v="猿投5km"/>
    <s v="5k"/>
    <d v="1899-12-30T00:12:22"/>
    <d v="1899-12-30T00:07:48"/>
    <s v="公式"/>
    <x v="5"/>
    <x v="16"/>
    <s v="4W"/>
    <x v="18"/>
    <d v="1899-12-30T00:15:36"/>
  </r>
  <r>
    <x v="3"/>
    <s v="シニア"/>
    <x v="27"/>
    <s v="公式練習"/>
    <s v="換算"/>
    <x v="28"/>
    <n v="5"/>
    <d v="1899-12-30T00:35:00"/>
    <s v="猿投5km"/>
    <s v="5k"/>
    <d v="1899-12-30T00:11:06"/>
    <d v="1899-12-30T00:07:00"/>
    <s v="公式"/>
    <x v="5"/>
    <x v="16"/>
    <s v="4W"/>
    <x v="18"/>
    <d v="1899-12-30T00:14:00"/>
  </r>
  <r>
    <x v="0"/>
    <s v="一般"/>
    <x v="27"/>
    <s v="公式練習"/>
    <s v="換算"/>
    <x v="28"/>
    <n v="5"/>
    <d v="1899-12-30T00:23:50"/>
    <s v="猿投5km"/>
    <s v="5k"/>
    <d v="1899-12-30T00:07:34"/>
    <d v="1899-12-30T00:04:46"/>
    <s v="公式"/>
    <x v="5"/>
    <x v="16"/>
    <s v="4W"/>
    <x v="18"/>
    <d v="1899-12-30T00:09:32"/>
  </r>
  <r>
    <x v="38"/>
    <s v="一般"/>
    <x v="27"/>
    <s v="公式練習"/>
    <s v="換算"/>
    <x v="28"/>
    <n v="5"/>
    <d v="1899-12-30T00:37:00"/>
    <s v="猿投5km"/>
    <s v="5k"/>
    <d v="1899-12-30T00:11:44"/>
    <d v="1899-12-30T00:07:24"/>
    <s v="公式"/>
    <x v="5"/>
    <x v="16"/>
    <s v="4W"/>
    <x v="18"/>
    <d v="1899-12-30T00:14:48"/>
  </r>
  <r>
    <x v="1"/>
    <s v="一般"/>
    <x v="27"/>
    <s v="公式練習"/>
    <s v="換算"/>
    <x v="28"/>
    <n v="5"/>
    <d v="1899-12-30T00:25:53"/>
    <s v="猿投5km"/>
    <s v="5k"/>
    <d v="1899-12-30T00:08:13"/>
    <d v="1899-12-30T00:05:11"/>
    <s v="公式"/>
    <x v="5"/>
    <x v="16"/>
    <s v="4W"/>
    <x v="18"/>
    <d v="1899-12-30T00:10:21"/>
  </r>
  <r>
    <x v="6"/>
    <s v="一般"/>
    <x v="28"/>
    <s v="公式練習"/>
    <s v="換算"/>
    <x v="29"/>
    <n v="2.33"/>
    <d v="1899-12-30T00:10:20"/>
    <s v="本社G7周"/>
    <s v="2k"/>
    <d v="1899-12-30T00:10:36"/>
    <d v="1899-12-30T00:04:26"/>
    <s v="公式"/>
    <x v="5"/>
    <x v="17"/>
    <s v="4W"/>
    <x v="18"/>
    <d v="1899-12-30T00:13:22"/>
  </r>
  <r>
    <x v="2"/>
    <s v="一般"/>
    <x v="28"/>
    <s v="公式練習"/>
    <s v="換算"/>
    <x v="6"/>
    <n v="3"/>
    <d v="1899-12-30T00:12:58"/>
    <s v="本社G9周"/>
    <s v="3k"/>
    <d v="1899-12-30T00:10:20"/>
    <d v="1899-12-30T00:04:19"/>
    <s v="公式"/>
    <x v="5"/>
    <x v="17"/>
    <s v="4W"/>
    <x v="18"/>
    <d v="1899-12-30T00:13:01"/>
  </r>
  <r>
    <x v="25"/>
    <s v="一般"/>
    <x v="28"/>
    <s v="公式練習"/>
    <s v="換算"/>
    <x v="6"/>
    <n v="3"/>
    <d v="1899-12-30T00:12:35"/>
    <s v="本社G9周"/>
    <s v="3k"/>
    <d v="1899-12-30T00:10:01"/>
    <d v="1899-12-30T00:04:12"/>
    <s v="公式"/>
    <x v="5"/>
    <x v="17"/>
    <s v="4W"/>
    <x v="18"/>
    <d v="1899-12-30T00:12:38"/>
  </r>
  <r>
    <x v="1"/>
    <s v="一般"/>
    <x v="28"/>
    <s v="公式練習"/>
    <s v="換算"/>
    <x v="6"/>
    <n v="3"/>
    <d v="1899-12-30T00:10:10"/>
    <s v="本社G9周"/>
    <s v="3k"/>
    <d v="1899-12-30T00:08:06"/>
    <d v="1899-12-30T00:03:23"/>
    <s v="公式"/>
    <x v="5"/>
    <x v="17"/>
    <s v="4W"/>
    <x v="18"/>
    <d v="1899-12-30T00:10:13"/>
  </r>
  <r>
    <x v="4"/>
    <s v="一般"/>
    <x v="28"/>
    <s v="公式練習"/>
    <s v="-"/>
    <x v="24"/>
    <s v="-"/>
    <s v="-"/>
    <s v="-"/>
    <s v="-"/>
    <s v="-"/>
    <s v="-"/>
    <s v="公式"/>
    <x v="5"/>
    <x v="17"/>
    <s v="4W"/>
    <x v="18"/>
    <s v="-"/>
  </r>
  <r>
    <x v="48"/>
    <s v="一般"/>
    <x v="28"/>
    <s v="公式練習"/>
    <s v="-"/>
    <x v="24"/>
    <s v="-"/>
    <s v="-"/>
    <s v="-"/>
    <s v="-"/>
    <s v="-"/>
    <s v="-"/>
    <s v="公式"/>
    <x v="5"/>
    <x v="17"/>
    <s v="4W"/>
    <x v="18"/>
    <s v="-"/>
  </r>
  <r>
    <x v="52"/>
    <s v="一般"/>
    <x v="28"/>
    <s v="公式練習"/>
    <s v="-"/>
    <x v="24"/>
    <s v="-"/>
    <s v="-"/>
    <s v="-"/>
    <s v="-"/>
    <s v="-"/>
    <s v="-"/>
    <s v="公式"/>
    <x v="5"/>
    <x v="17"/>
    <s v="4W"/>
    <x v="18"/>
    <s v="-"/>
  </r>
  <r>
    <x v="38"/>
    <s v="一般"/>
    <x v="28"/>
    <s v="公式練習"/>
    <s v="-"/>
    <x v="24"/>
    <s v="-"/>
    <s v="-"/>
    <s v="-"/>
    <s v="-"/>
    <s v="-"/>
    <s v="-"/>
    <s v="公式"/>
    <x v="5"/>
    <x v="17"/>
    <s v="4W"/>
    <x v="18"/>
    <s v="-"/>
  </r>
  <r>
    <x v="22"/>
    <s v="一般"/>
    <x v="28"/>
    <s v="公式練習"/>
    <s v="-"/>
    <x v="24"/>
    <s v="-"/>
    <s v="-"/>
    <s v="-"/>
    <s v="-"/>
    <s v="-"/>
    <s v="-"/>
    <s v="公式"/>
    <x v="5"/>
    <x v="17"/>
    <s v="4W"/>
    <x v="18"/>
    <s v="-"/>
  </r>
  <r>
    <x v="53"/>
    <s v="一般"/>
    <x v="28"/>
    <s v="公式練習"/>
    <s v="-"/>
    <x v="24"/>
    <s v="-"/>
    <s v="-"/>
    <s v="-"/>
    <s v="-"/>
    <s v="-"/>
    <s v="-"/>
    <s v="公式"/>
    <x v="5"/>
    <x v="17"/>
    <s v="4W"/>
    <x v="18"/>
    <s v="-"/>
  </r>
  <r>
    <x v="54"/>
    <s v="女性"/>
    <x v="28"/>
    <s v="公式練習"/>
    <s v="-"/>
    <x v="25"/>
    <s v="-"/>
    <s v="-"/>
    <s v="-"/>
    <s v="-"/>
    <s v="-"/>
    <s v="-"/>
    <s v="公式"/>
    <x v="5"/>
    <x v="17"/>
    <s v="4W"/>
    <x v="18"/>
    <s v="-"/>
  </r>
  <r>
    <x v="39"/>
    <s v="一般"/>
    <x v="28"/>
    <s v="公式練習"/>
    <s v="-"/>
    <x v="24"/>
    <s v="-"/>
    <s v="-"/>
    <s v="-"/>
    <s v="-"/>
    <s v="-"/>
    <s v="-"/>
    <s v="公式"/>
    <x v="5"/>
    <x v="17"/>
    <s v="4W"/>
    <x v="18"/>
    <s v="-"/>
  </r>
  <r>
    <x v="37"/>
    <s v="シニア"/>
    <x v="29"/>
    <s v="公式練習"/>
    <s v="実測"/>
    <x v="4"/>
    <n v="2.35"/>
    <d v="1899-12-30T00:10:00"/>
    <s v="スポセン1周"/>
    <s v="2k"/>
    <d v="1899-12-30T00:10:00"/>
    <d v="1899-12-30T00:04:15"/>
    <s v="公式"/>
    <x v="6"/>
    <x v="17"/>
    <s v="1W"/>
    <x v="19"/>
    <d v="1899-12-30T00:12:37"/>
  </r>
  <r>
    <x v="3"/>
    <s v="シニア"/>
    <x v="29"/>
    <s v="公式練習"/>
    <s v="実測"/>
    <x v="4"/>
    <n v="2.35"/>
    <d v="1899-12-30T00:10:43"/>
    <s v="スポセン1周"/>
    <s v="2k"/>
    <d v="1899-12-30T00:10:43"/>
    <d v="1899-12-30T00:04:34"/>
    <s v="公式"/>
    <x v="6"/>
    <x v="17"/>
    <s v="1W"/>
    <x v="19"/>
    <d v="1899-12-30T00:13:31"/>
  </r>
  <r>
    <x v="1"/>
    <s v="一般"/>
    <x v="29"/>
    <s v="公式練習"/>
    <s v="実測"/>
    <x v="4"/>
    <n v="2.35"/>
    <d v="1899-12-30T00:07:36"/>
    <s v="スポセン1周"/>
    <s v="2k"/>
    <d v="1899-12-30T00:07:36"/>
    <d v="1899-12-30T00:03:14"/>
    <s v="公式"/>
    <x v="6"/>
    <x v="17"/>
    <s v="1W"/>
    <x v="19"/>
    <d v="1899-12-30T00:09:35"/>
  </r>
  <r>
    <x v="33"/>
    <s v="一般"/>
    <x v="29"/>
    <s v="公式練習"/>
    <s v="実測"/>
    <x v="4"/>
    <n v="2.35"/>
    <d v="1899-12-30T00:07:47"/>
    <s v="スポセン1周"/>
    <s v="2k"/>
    <d v="1899-12-30T00:07:47"/>
    <d v="1899-12-30T00:03:19"/>
    <s v="公式"/>
    <x v="6"/>
    <x v="17"/>
    <s v="1W"/>
    <x v="19"/>
    <d v="1899-12-30T00:09:49"/>
  </r>
  <r>
    <x v="4"/>
    <s v="一般"/>
    <x v="29"/>
    <s v="公式練習"/>
    <s v="実測"/>
    <x v="4"/>
    <n v="2.35"/>
    <d v="1899-12-30T00:08:49"/>
    <s v="スポセン1周"/>
    <s v="2k"/>
    <d v="1899-12-30T00:08:49"/>
    <d v="1899-12-30T00:03:45"/>
    <s v="公式"/>
    <x v="6"/>
    <x v="17"/>
    <s v="1W"/>
    <x v="19"/>
    <d v="1899-12-30T00:11:07"/>
  </r>
  <r>
    <x v="16"/>
    <s v="一般"/>
    <x v="29"/>
    <s v="公式練習"/>
    <s v="実測"/>
    <x v="4"/>
    <n v="2.35"/>
    <d v="1899-12-30T00:09:16"/>
    <s v="スポセン1周"/>
    <s v="2k"/>
    <d v="1899-12-30T00:09:16"/>
    <d v="1899-12-30T00:03:57"/>
    <s v="公式"/>
    <x v="6"/>
    <x v="17"/>
    <s v="1W"/>
    <x v="19"/>
    <d v="1899-12-30T00:11:41"/>
  </r>
  <r>
    <x v="48"/>
    <s v="一般"/>
    <x v="29"/>
    <s v="公式練習"/>
    <s v="-"/>
    <x v="24"/>
    <s v="-"/>
    <s v="-"/>
    <s v="-"/>
    <s v="-"/>
    <s v="-"/>
    <s v="-"/>
    <s v="公式"/>
    <x v="6"/>
    <x v="17"/>
    <s v="1W"/>
    <x v="19"/>
    <s v="-"/>
  </r>
  <r>
    <x v="36"/>
    <s v="一般"/>
    <x v="29"/>
    <s v="公式練習"/>
    <s v="実測"/>
    <x v="4"/>
    <n v="2.35"/>
    <d v="1899-12-30T00:08:46"/>
    <s v="スポセン1周"/>
    <s v="2k"/>
    <d v="1899-12-30T00:08:46"/>
    <d v="1899-12-30T00:03:44"/>
    <s v="公式"/>
    <x v="6"/>
    <x v="17"/>
    <s v="1W"/>
    <x v="19"/>
    <d v="1899-12-30T00:11:03"/>
  </r>
  <r>
    <x v="15"/>
    <s v="女性"/>
    <x v="29"/>
    <s v="公式練習"/>
    <s v="実測"/>
    <x v="4"/>
    <n v="2.35"/>
    <d v="1899-12-30T00:11:20"/>
    <s v="スポセン1周"/>
    <s v="2k"/>
    <d v="1899-12-30T00:11:20"/>
    <d v="1899-12-30T00:04:49"/>
    <s v="公式"/>
    <x v="6"/>
    <x v="17"/>
    <s v="1W"/>
    <x v="19"/>
    <d v="1899-12-30T00:14:17"/>
  </r>
  <r>
    <x v="28"/>
    <s v="一般"/>
    <x v="29"/>
    <s v="公式練習"/>
    <s v="実測"/>
    <x v="4"/>
    <n v="2.35"/>
    <d v="1899-12-30T00:08:47"/>
    <s v="スポセン1周"/>
    <s v="2k"/>
    <d v="1899-12-30T00:08:47"/>
    <d v="1899-12-30T00:03:44"/>
    <s v="公式"/>
    <x v="6"/>
    <x v="17"/>
    <s v="1W"/>
    <x v="19"/>
    <d v="1899-12-30T00:11:04"/>
  </r>
  <r>
    <x v="43"/>
    <s v="一般"/>
    <x v="29"/>
    <s v="公式練習"/>
    <s v="実測"/>
    <x v="4"/>
    <n v="2.35"/>
    <d v="1899-12-30T00:09:57"/>
    <s v="スポセン1周"/>
    <s v="2k"/>
    <d v="1899-12-30T00:09:57"/>
    <d v="1899-12-30T00:04:14"/>
    <s v="公式"/>
    <x v="6"/>
    <x v="17"/>
    <s v="1W"/>
    <x v="19"/>
    <d v="1899-12-30T00:12:33"/>
  </r>
  <r>
    <x v="6"/>
    <s v="一般"/>
    <x v="29"/>
    <s v="公式練習"/>
    <s v="実測"/>
    <x v="4"/>
    <n v="2.35"/>
    <d v="1899-12-30T00:09:57"/>
    <s v="スポセン1周"/>
    <s v="2k"/>
    <d v="1899-12-30T00:09:57"/>
    <d v="1899-12-30T00:04:14"/>
    <s v="公式"/>
    <x v="6"/>
    <x v="17"/>
    <s v="1W"/>
    <x v="19"/>
    <d v="1899-12-30T00:12:33"/>
  </r>
  <r>
    <x v="19"/>
    <s v="一般"/>
    <x v="29"/>
    <s v="公式練習"/>
    <s v="実測"/>
    <x v="4"/>
    <n v="2.35"/>
    <d v="1899-12-30T00:10:05"/>
    <s v="スポセン1周"/>
    <s v="2k"/>
    <d v="1899-12-30T00:10:05"/>
    <d v="1899-12-30T00:04:17"/>
    <s v="公式"/>
    <x v="6"/>
    <x v="17"/>
    <s v="1W"/>
    <x v="19"/>
    <d v="1899-12-30T00:12:43"/>
  </r>
  <r>
    <x v="2"/>
    <s v="一般"/>
    <x v="29"/>
    <s v="公式練習"/>
    <s v="実測"/>
    <x v="4"/>
    <n v="2.35"/>
    <d v="1899-12-30T00:09:16"/>
    <s v="スポセン1周"/>
    <s v="2k"/>
    <d v="1899-12-30T00:09:16"/>
    <d v="1899-12-30T00:03:57"/>
    <s v="公式"/>
    <x v="6"/>
    <x v="17"/>
    <s v="1W"/>
    <x v="19"/>
    <d v="1899-12-30T00:11:41"/>
  </r>
  <r>
    <x v="38"/>
    <s v="一般"/>
    <x v="29"/>
    <s v="公式練習"/>
    <s v="実測"/>
    <x v="4"/>
    <n v="2.35"/>
    <d v="1899-12-30T00:09:29"/>
    <s v="スポセン1周"/>
    <s v="2k"/>
    <d v="1899-12-30T00:09:29"/>
    <d v="1899-12-30T00:04:02"/>
    <s v="公式"/>
    <x v="6"/>
    <x v="17"/>
    <s v="1W"/>
    <x v="19"/>
    <d v="1899-12-30T00:11:57"/>
  </r>
  <r>
    <x v="25"/>
    <s v="一般"/>
    <x v="29"/>
    <s v="公式練習"/>
    <s v="実測"/>
    <x v="4"/>
    <n v="2.35"/>
    <d v="1899-12-30T00:09:41"/>
    <s v="スポセン1周"/>
    <s v="2k"/>
    <d v="1899-12-30T00:09:41"/>
    <d v="1899-12-30T00:04:07"/>
    <s v="公式"/>
    <x v="6"/>
    <x v="17"/>
    <s v="1W"/>
    <x v="19"/>
    <d v="1899-12-30T00:12:13"/>
  </r>
  <r>
    <x v="0"/>
    <s v="一般"/>
    <x v="29"/>
    <s v="公式練習"/>
    <s v="-"/>
    <x v="24"/>
    <s v="-"/>
    <s v="-"/>
    <s v="-"/>
    <s v="-"/>
    <s v="-"/>
    <s v="-"/>
    <s v="公式"/>
    <x v="6"/>
    <x v="17"/>
    <s v="1W"/>
    <x v="19"/>
    <s v="-"/>
  </r>
  <r>
    <x v="1"/>
    <s v="一般"/>
    <x v="30"/>
    <s v="有志練習"/>
    <s v="換算"/>
    <x v="11"/>
    <n v="10"/>
    <d v="1899-12-30T00:39:28"/>
    <s v="本社G30周"/>
    <s v="10k"/>
    <s v="-"/>
    <d v="1899-12-30T00:03:57"/>
    <s v="公式"/>
    <x v="6"/>
    <x v="18"/>
    <s v="1W"/>
    <x v="19"/>
    <s v="-"/>
  </r>
  <r>
    <x v="48"/>
    <s v="一般"/>
    <x v="30"/>
    <s v="有志練習"/>
    <s v="-"/>
    <x v="24"/>
    <s v="-"/>
    <s v="-"/>
    <s v="-"/>
    <s v="-"/>
    <s v="-"/>
    <s v="-"/>
    <s v="公式"/>
    <x v="6"/>
    <x v="18"/>
    <s v="1W"/>
    <x v="19"/>
    <s v="-"/>
  </r>
  <r>
    <x v="0"/>
    <s v="一般"/>
    <x v="31"/>
    <s v="公式練習"/>
    <s v="-"/>
    <x v="24"/>
    <s v="-"/>
    <s v="-"/>
    <s v="-"/>
    <s v="-"/>
    <s v="-"/>
    <s v="-"/>
    <s v="公式"/>
    <x v="6"/>
    <x v="18"/>
    <s v="2W"/>
    <x v="20"/>
    <s v="-"/>
  </r>
  <r>
    <x v="31"/>
    <s v="シニア"/>
    <x v="31"/>
    <s v="公式練習"/>
    <s v="-"/>
    <x v="24"/>
    <s v="-"/>
    <s v="-"/>
    <s v="-"/>
    <s v="-"/>
    <s v="-"/>
    <s v="-"/>
    <s v="公式"/>
    <x v="6"/>
    <x v="18"/>
    <s v="2W"/>
    <x v="20"/>
    <s v="-"/>
  </r>
  <r>
    <x v="1"/>
    <s v="一般"/>
    <x v="31"/>
    <s v="公式練習"/>
    <s v="-"/>
    <x v="24"/>
    <s v="-"/>
    <s v="-"/>
    <s v="-"/>
    <s v="-"/>
    <s v="-"/>
    <s v="-"/>
    <s v="公式"/>
    <x v="6"/>
    <x v="18"/>
    <s v="2W"/>
    <x v="20"/>
    <s v="-"/>
  </r>
  <r>
    <x v="48"/>
    <s v="一般"/>
    <x v="31"/>
    <s v="公式練習"/>
    <s v="-"/>
    <x v="24"/>
    <s v="-"/>
    <s v="-"/>
    <s v="-"/>
    <s v="-"/>
    <s v="-"/>
    <s v="-"/>
    <s v="公式"/>
    <x v="6"/>
    <x v="18"/>
    <s v="2W"/>
    <x v="20"/>
    <s v="-"/>
  </r>
  <r>
    <x v="19"/>
    <s v="一般"/>
    <x v="31"/>
    <s v="公式練習"/>
    <s v="-"/>
    <x v="24"/>
    <s v="-"/>
    <s v="-"/>
    <s v="-"/>
    <s v="-"/>
    <s v="-"/>
    <s v="-"/>
    <s v="公式"/>
    <x v="6"/>
    <x v="18"/>
    <s v="2W"/>
    <x v="20"/>
    <s v="-"/>
  </r>
  <r>
    <x v="15"/>
    <s v="女性"/>
    <x v="31"/>
    <s v="公式練習"/>
    <s v="-"/>
    <x v="24"/>
    <s v="-"/>
    <s v="-"/>
    <s v="-"/>
    <s v="-"/>
    <s v="-"/>
    <s v="-"/>
    <s v="公式"/>
    <x v="6"/>
    <x v="18"/>
    <s v="2W"/>
    <x v="20"/>
    <s v="-"/>
  </r>
  <r>
    <x v="24"/>
    <s v="一般"/>
    <x v="31"/>
    <s v="公式練習"/>
    <s v="-"/>
    <x v="24"/>
    <s v="-"/>
    <s v="-"/>
    <s v="-"/>
    <s v="-"/>
    <s v="-"/>
    <s v="-"/>
    <s v="公式"/>
    <x v="6"/>
    <x v="18"/>
    <s v="2W"/>
    <x v="20"/>
    <s v="-"/>
  </r>
  <r>
    <x v="55"/>
    <s v="一般"/>
    <x v="31"/>
    <s v="公式練習"/>
    <s v="-"/>
    <x v="26"/>
    <s v="-"/>
    <s v="-"/>
    <s v="-"/>
    <s v="-"/>
    <s v="-"/>
    <s v="-"/>
    <s v="公式"/>
    <x v="6"/>
    <x v="18"/>
    <s v="2W"/>
    <x v="20"/>
    <s v="-"/>
  </r>
  <r>
    <x v="47"/>
    <s v="女性"/>
    <x v="31"/>
    <s v="公式練習"/>
    <s v="-"/>
    <x v="26"/>
    <s v="-"/>
    <s v="-"/>
    <s v="-"/>
    <s v="-"/>
    <s v="-"/>
    <s v="-"/>
    <s v="公式"/>
    <x v="6"/>
    <x v="18"/>
    <s v="2W"/>
    <x v="20"/>
    <s v="-"/>
  </r>
  <r>
    <x v="50"/>
    <s v="シニア"/>
    <x v="31"/>
    <s v="公式練習"/>
    <s v="-"/>
    <x v="25"/>
    <s v="-"/>
    <s v="-"/>
    <s v="-"/>
    <s v="-"/>
    <s v="-"/>
    <s v="-"/>
    <s v="公式"/>
    <x v="6"/>
    <x v="18"/>
    <s v="2W"/>
    <x v="20"/>
    <s v="-"/>
  </r>
  <r>
    <x v="0"/>
    <s v="一般"/>
    <x v="31"/>
    <s v="ハーフ"/>
    <s v="-"/>
    <x v="8"/>
    <n v="21.0975"/>
    <d v="1899-12-30T01:23:36"/>
    <s v="他コース"/>
    <s v="20k"/>
    <s v="-"/>
    <d v="1899-12-30T00:03:58"/>
    <s v="公式"/>
    <x v="6"/>
    <x v="18"/>
    <s v="2W"/>
    <x v="20"/>
    <s v="-"/>
  </r>
  <r>
    <x v="17"/>
    <s v="一般"/>
    <x v="32"/>
    <s v="オンライン駅伝第一回"/>
    <s v="換算"/>
    <x v="2"/>
    <n v="2.5499999999999998"/>
    <d v="1899-12-30T00:12:40"/>
    <s v="他"/>
    <s v="2k"/>
    <d v="1899-12-30T00:11:52"/>
    <d v="1899-12-30T00:04:58"/>
    <s v="公式"/>
    <x v="6"/>
    <x v="19"/>
    <s v="2W"/>
    <x v="20"/>
    <d v="1899-12-30T00:14:58"/>
  </r>
  <r>
    <x v="18"/>
    <s v="一般"/>
    <x v="32"/>
    <s v="オンライン駅伝第一回"/>
    <s v="換算"/>
    <x v="2"/>
    <n v="2.69"/>
    <d v="1899-12-30T00:12:16"/>
    <s v="他"/>
    <s v="2k"/>
    <d v="1899-12-30T00:10:54"/>
    <d v="1899-12-30T00:04:34"/>
    <s v="公式"/>
    <x v="6"/>
    <x v="19"/>
    <s v="2W"/>
    <x v="20"/>
    <d v="1899-12-30T00:13:45"/>
  </r>
  <r>
    <x v="11"/>
    <s v="女性"/>
    <x v="32"/>
    <s v="オンライン駅伝第一回"/>
    <s v="換算"/>
    <x v="2"/>
    <n v="2.5"/>
    <d v="1899-12-30T00:12:19"/>
    <s v="他"/>
    <s v="2k"/>
    <d v="1899-12-30T00:11:46"/>
    <d v="1899-12-30T00:04:56"/>
    <s v="公式"/>
    <x v="6"/>
    <x v="19"/>
    <s v="2W"/>
    <x v="20"/>
    <d v="1899-12-30T00:14:51"/>
  </r>
  <r>
    <x v="12"/>
    <s v="一般"/>
    <x v="32"/>
    <s v="オンライン駅伝第一回"/>
    <s v="換算"/>
    <x v="2"/>
    <n v="2.5"/>
    <d v="1899-12-30T00:12:04"/>
    <s v="他"/>
    <s v="2k"/>
    <d v="1899-12-30T00:11:32"/>
    <d v="1899-12-30T00:04:50"/>
    <s v="公式"/>
    <x v="6"/>
    <x v="19"/>
    <s v="2W"/>
    <x v="20"/>
    <d v="1899-12-30T00:14:33"/>
  </r>
  <r>
    <x v="13"/>
    <s v="一般"/>
    <x v="32"/>
    <s v="オンライン駅伝第一回"/>
    <s v="換算"/>
    <x v="2"/>
    <n v="4"/>
    <d v="1899-12-30T00:20:51"/>
    <s v="他"/>
    <s v="4k"/>
    <d v="1899-12-30T00:12:27"/>
    <d v="1899-12-30T00:05:13"/>
    <s v="公式"/>
    <x v="6"/>
    <x v="19"/>
    <s v="2W"/>
    <x v="20"/>
    <d v="1899-12-30T00:15:42"/>
  </r>
  <r>
    <x v="40"/>
    <s v="一般"/>
    <x v="32"/>
    <s v="オンライン駅伝第一回"/>
    <s v="換算"/>
    <x v="2"/>
    <n v="2.4"/>
    <d v="1899-12-30T00:10:29"/>
    <s v="他"/>
    <s v="2k"/>
    <d v="1899-12-30T00:10:26"/>
    <d v="1899-12-30T00:04:22"/>
    <s v="公式"/>
    <x v="6"/>
    <x v="19"/>
    <s v="2W"/>
    <x v="20"/>
    <d v="1899-12-30T00:13:10"/>
  </r>
  <r>
    <x v="56"/>
    <s v="シニア"/>
    <x v="32"/>
    <s v="オンライン駅伝第一回"/>
    <s v="換算"/>
    <x v="2"/>
    <n v="2.4500000000000002"/>
    <d v="1899-12-30T00:14:35"/>
    <s v="他"/>
    <s v="2k"/>
    <d v="1899-12-30T00:14:14"/>
    <d v="1899-12-30T00:05:57"/>
    <s v="公式"/>
    <x v="6"/>
    <x v="19"/>
    <s v="2W"/>
    <x v="20"/>
    <d v="1899-12-30T00:17:56"/>
  </r>
  <r>
    <x v="57"/>
    <s v="一般"/>
    <x v="32"/>
    <s v="オンライン駅伝第一回"/>
    <s v="実測"/>
    <x v="4"/>
    <n v="2.35"/>
    <d v="1899-12-30T00:08:52"/>
    <s v="スポセン1周"/>
    <s v="2k"/>
    <d v="1899-12-30T00:08:52"/>
    <d v="1899-12-30T00:03:46"/>
    <s v="公式"/>
    <x v="6"/>
    <x v="19"/>
    <s v="2W"/>
    <x v="20"/>
    <d v="1899-12-30T00:11:11"/>
  </r>
  <r>
    <x v="58"/>
    <s v="一般"/>
    <x v="32"/>
    <s v="オンライン駅伝第一回"/>
    <s v="換算"/>
    <x v="2"/>
    <n v="2.5499999999999998"/>
    <d v="1899-12-30T00:11:11"/>
    <s v="他"/>
    <s v="2k"/>
    <d v="1899-12-30T00:10:29"/>
    <d v="1899-12-30T00:04:23"/>
    <s v="公式"/>
    <x v="6"/>
    <x v="19"/>
    <s v="2W"/>
    <x v="20"/>
    <d v="1899-12-30T00:13:13"/>
  </r>
  <r>
    <x v="59"/>
    <s v="シニア"/>
    <x v="32"/>
    <s v="オンライン駅伝第一回"/>
    <s v="換算"/>
    <x v="2"/>
    <n v="2.4"/>
    <d v="1899-12-30T00:17:40"/>
    <s v="他"/>
    <s v="2k"/>
    <d v="1899-12-30T00:17:36"/>
    <d v="1899-12-30T00:07:22"/>
    <s v="公式"/>
    <x v="6"/>
    <x v="19"/>
    <s v="2W"/>
    <x v="20"/>
    <d v="1899-12-30T00:22:11"/>
  </r>
  <r>
    <x v="9"/>
    <s v="一般"/>
    <x v="32"/>
    <s v="オンライン駅伝第一回"/>
    <s v="換算"/>
    <x v="2"/>
    <n v="2.41"/>
    <d v="1899-12-30T00:10:24"/>
    <s v="他"/>
    <s v="2k"/>
    <d v="1899-12-30T00:10:19"/>
    <d v="1899-12-30T00:04:19"/>
    <s v="公式"/>
    <x v="6"/>
    <x v="19"/>
    <s v="2W"/>
    <x v="20"/>
    <d v="1899-12-30T00:13:00"/>
  </r>
  <r>
    <x v="21"/>
    <s v="一般"/>
    <x v="32"/>
    <s v="オンライン駅伝第一回"/>
    <s v="換算"/>
    <x v="2"/>
    <n v="2.4300000000000002"/>
    <d v="1899-12-30T00:11:17"/>
    <s v="他"/>
    <s v="2k"/>
    <d v="1899-12-30T00:11:06"/>
    <d v="1899-12-30T00:04:39"/>
    <s v="公式"/>
    <x v="6"/>
    <x v="19"/>
    <s v="2W"/>
    <x v="20"/>
    <d v="1899-12-30T00:14:00"/>
  </r>
  <r>
    <x v="27"/>
    <s v="一般"/>
    <x v="32"/>
    <s v="オンライン駅伝第一回"/>
    <s v="換算"/>
    <x v="3"/>
    <n v="3.1"/>
    <d v="1899-12-30T00:14:29"/>
    <s v="技術部１周"/>
    <s v="3k"/>
    <d v="1899-12-30T00:10:41"/>
    <d v="1899-12-30T00:04:40"/>
    <s v="公式"/>
    <x v="6"/>
    <x v="19"/>
    <s v="2W"/>
    <x v="20"/>
    <d v="1899-12-30T00:13:29"/>
  </r>
  <r>
    <x v="23"/>
    <s v="一般"/>
    <x v="32"/>
    <s v="オンライン駅伝第一回"/>
    <s v="換算"/>
    <x v="2"/>
    <n v="2.35"/>
    <d v="1899-12-30T00:12:15"/>
    <s v="他"/>
    <s v="2k"/>
    <d v="1899-12-30T00:12:28"/>
    <d v="1899-12-30T00:05:13"/>
    <s v="公式"/>
    <x v="6"/>
    <x v="19"/>
    <s v="2W"/>
    <x v="20"/>
    <d v="1899-12-30T00:15:43"/>
  </r>
  <r>
    <x v="60"/>
    <s v="一般"/>
    <x v="32"/>
    <s v="オンライン駅伝第一回"/>
    <s v="換算"/>
    <x v="2"/>
    <n v="3.06"/>
    <d v="1899-12-30T00:15:32"/>
    <s v="他"/>
    <s v="2k"/>
    <d v="1899-12-30T00:12:08"/>
    <d v="1899-12-30T00:05:05"/>
    <s v="公式"/>
    <x v="6"/>
    <x v="19"/>
    <s v="2W"/>
    <x v="20"/>
    <d v="1899-12-30T00:15:18"/>
  </r>
  <r>
    <x v="5"/>
    <s v="シニア"/>
    <x v="32"/>
    <s v="オンライン駅伝第一回"/>
    <s v="換算"/>
    <x v="3"/>
    <n v="3.1"/>
    <d v="1899-12-30T00:13:48"/>
    <s v="技術部１周"/>
    <s v="3k"/>
    <d v="1899-12-30T00:10:11"/>
    <d v="1899-12-30T00:04:27"/>
    <s v="公式"/>
    <x v="6"/>
    <x v="19"/>
    <s v="2W"/>
    <x v="20"/>
    <d v="1899-12-30T00:12:51"/>
  </r>
  <r>
    <x v="35"/>
    <s v="シニア"/>
    <x v="32"/>
    <s v="オンライン駅伝第一回"/>
    <s v="換算"/>
    <x v="3"/>
    <n v="3.0150000000000001"/>
    <d v="1899-12-30T00:15:29"/>
    <s v="技術部１周"/>
    <s v="3k"/>
    <d v="1899-12-30T00:11:45"/>
    <d v="1899-12-30T00:05:08"/>
    <s v="公式"/>
    <x v="6"/>
    <x v="19"/>
    <s v="2W"/>
    <x v="20"/>
    <d v="1899-12-30T00:14:49"/>
  </r>
  <r>
    <x v="7"/>
    <s v="シニア"/>
    <x v="32"/>
    <s v="オンライン駅伝第一回"/>
    <s v="換算"/>
    <x v="2"/>
    <n v="2.9"/>
    <d v="1899-12-30T00:13:35"/>
    <s v="他"/>
    <s v="2k"/>
    <d v="1899-12-30T00:11:12"/>
    <d v="1899-12-30T00:04:41"/>
    <s v="公式"/>
    <x v="6"/>
    <x v="19"/>
    <s v="2W"/>
    <x v="20"/>
    <d v="1899-12-30T00:14:07"/>
  </r>
  <r>
    <x v="4"/>
    <s v="一般"/>
    <x v="33"/>
    <s v="有志練習"/>
    <s v="換算"/>
    <x v="6"/>
    <n v="3"/>
    <d v="1899-12-30T00:11:37"/>
    <s v="本社G9周"/>
    <s v="3k"/>
    <d v="1899-12-30T00:09:15"/>
    <d v="1899-12-30T00:03:52"/>
    <s v="公式"/>
    <x v="6"/>
    <x v="19"/>
    <s v="2W"/>
    <x v="20"/>
    <d v="1899-12-30T00:11:40"/>
  </r>
  <r>
    <x v="2"/>
    <s v="一般"/>
    <x v="33"/>
    <s v="有志練習"/>
    <s v="換算"/>
    <x v="27"/>
    <n v="5"/>
    <d v="1899-12-30T00:23:34"/>
    <s v="本社G15周"/>
    <s v="5k"/>
    <d v="1899-12-30T00:10:25"/>
    <d v="1899-12-30T00:04:43"/>
    <s v="公式"/>
    <x v="6"/>
    <x v="19"/>
    <s v="2W"/>
    <x v="20"/>
    <d v="1899-12-30T00:13:08"/>
  </r>
  <r>
    <x v="1"/>
    <s v="一般"/>
    <x v="34"/>
    <s v="公式練習"/>
    <s v="換算"/>
    <x v="28"/>
    <n v="5"/>
    <d v="1899-12-30T00:24:59"/>
    <s v="猿投5km"/>
    <s v="5k"/>
    <d v="1899-12-30T00:07:56"/>
    <d v="1899-12-30T00:05:00"/>
    <s v="公式"/>
    <x v="6"/>
    <x v="19"/>
    <s v="3W"/>
    <x v="21"/>
    <d v="1899-12-30T00:10:00"/>
  </r>
  <r>
    <x v="33"/>
    <s v="一般"/>
    <x v="34"/>
    <s v="公式練習"/>
    <s v="換算"/>
    <x v="28"/>
    <n v="5"/>
    <d v="1899-12-30T00:26:00"/>
    <s v="猿投5km"/>
    <s v="5k"/>
    <d v="1899-12-30T00:08:15"/>
    <d v="1899-12-30T00:05:12"/>
    <s v="公式"/>
    <x v="6"/>
    <x v="19"/>
    <s v="3W"/>
    <x v="21"/>
    <d v="1899-12-30T00:10:24"/>
  </r>
  <r>
    <x v="2"/>
    <s v="一般"/>
    <x v="34"/>
    <s v="公式練習"/>
    <s v="換算"/>
    <x v="28"/>
    <n v="5"/>
    <d v="1899-12-30T00:33:40"/>
    <s v="猿投5km"/>
    <s v="5k"/>
    <d v="1899-12-30T00:10:41"/>
    <d v="1899-12-30T00:06:44"/>
    <s v="公式"/>
    <x v="6"/>
    <x v="19"/>
    <s v="3W"/>
    <x v="21"/>
    <d v="1899-12-30T00:13:28"/>
  </r>
  <r>
    <x v="28"/>
    <s v="一般"/>
    <x v="34"/>
    <s v="公式練習"/>
    <s v="換算"/>
    <x v="28"/>
    <n v="5"/>
    <d v="1899-12-30T00:37:23"/>
    <s v="猿投5km"/>
    <s v="5k"/>
    <d v="1899-12-30T00:11:52"/>
    <d v="1899-12-30T00:07:29"/>
    <s v="公式"/>
    <x v="6"/>
    <x v="19"/>
    <s v="3W"/>
    <x v="21"/>
    <d v="1899-12-30T00:14:57"/>
  </r>
  <r>
    <x v="48"/>
    <s v="一般"/>
    <x v="34"/>
    <s v="公式練習"/>
    <s v="換算"/>
    <x v="28"/>
    <n v="5"/>
    <d v="1899-12-30T00:41:00"/>
    <s v="猿投5km"/>
    <s v="5k"/>
    <d v="1899-12-30T00:13:00"/>
    <d v="1899-12-30T00:08:12"/>
    <s v="公式"/>
    <x v="6"/>
    <x v="19"/>
    <s v="3W"/>
    <x v="21"/>
    <d v="1899-12-30T00:16:24"/>
  </r>
  <r>
    <x v="4"/>
    <s v="一般"/>
    <x v="35"/>
    <s v="有志練習"/>
    <s v="換算"/>
    <x v="6"/>
    <n v="3"/>
    <d v="1899-12-30T00:11:04"/>
    <s v="本社G9周"/>
    <s v="3k"/>
    <d v="1899-12-30T00:08:49"/>
    <d v="1899-12-30T00:03:41"/>
    <s v="公式"/>
    <x v="6"/>
    <x v="20"/>
    <s v="3W"/>
    <x v="21"/>
    <d v="1899-12-30T00:11:07"/>
  </r>
  <r>
    <x v="25"/>
    <s v="一般"/>
    <x v="35"/>
    <s v="有志練習"/>
    <s v="換算"/>
    <x v="6"/>
    <n v="3"/>
    <d v="1899-12-30T00:12:40"/>
    <s v="本社G9周"/>
    <s v="3k"/>
    <d v="1899-12-30T00:10:05"/>
    <d v="1899-12-30T00:04:13"/>
    <s v="公式"/>
    <x v="6"/>
    <x v="20"/>
    <s v="3W"/>
    <x v="21"/>
    <d v="1899-12-30T00:12:43"/>
  </r>
  <r>
    <x v="48"/>
    <s v="一般"/>
    <x v="35"/>
    <s v="有志練習"/>
    <s v="-"/>
    <x v="24"/>
    <s v="-"/>
    <s v="-"/>
    <s v="-"/>
    <s v="-"/>
    <s v="-"/>
    <s v="-"/>
    <s v="公式"/>
    <x v="6"/>
    <x v="20"/>
    <s v="3W"/>
    <x v="21"/>
    <s v="-"/>
  </r>
  <r>
    <x v="40"/>
    <s v="一般"/>
    <x v="35"/>
    <s v="有志練習"/>
    <s v="-"/>
    <x v="24"/>
    <s v="-"/>
    <s v="-"/>
    <s v="-"/>
    <s v="-"/>
    <s v="-"/>
    <s v="-"/>
    <s v="公式"/>
    <x v="6"/>
    <x v="20"/>
    <s v="3W"/>
    <x v="21"/>
    <s v="-"/>
  </r>
  <r>
    <x v="61"/>
    <s v="一般"/>
    <x v="35"/>
    <s v="有志練習"/>
    <s v="-"/>
    <x v="26"/>
    <s v="-"/>
    <s v="-"/>
    <s v="-"/>
    <s v="-"/>
    <s v="-"/>
    <s v="-"/>
    <s v="公式"/>
    <x v="6"/>
    <x v="20"/>
    <s v="3W"/>
    <x v="21"/>
    <s v="-"/>
  </r>
  <r>
    <x v="1"/>
    <s v="一般"/>
    <x v="35"/>
    <s v="有志練習"/>
    <m/>
    <x v="11"/>
    <n v="10"/>
    <d v="1899-12-30T00:40:30"/>
    <s v="本社G30周"/>
    <s v="10k"/>
    <s v="-"/>
    <d v="1899-12-30T00:04:03"/>
    <s v="公式"/>
    <x v="6"/>
    <x v="20"/>
    <s v="3W"/>
    <x v="21"/>
    <s v="-"/>
  </r>
  <r>
    <x v="1"/>
    <s v="一般"/>
    <x v="36"/>
    <s v="公式練習"/>
    <m/>
    <x v="11"/>
    <n v="10"/>
    <d v="1899-12-30T00:40:00"/>
    <s v="本社G30周"/>
    <s v="10k"/>
    <s v="-"/>
    <d v="1899-12-30T00:04:00"/>
    <s v="公式"/>
    <x v="6"/>
    <x v="20"/>
    <s v="4W"/>
    <x v="22"/>
    <s v="-"/>
  </r>
  <r>
    <x v="1"/>
    <s v="一般"/>
    <x v="36"/>
    <s v="公式練習"/>
    <m/>
    <x v="23"/>
    <n v="9.4"/>
    <d v="1899-12-30T00:39:35"/>
    <s v="スポセン４周"/>
    <s v="10k"/>
    <s v="-"/>
    <d v="1899-12-30T00:04:13"/>
    <s v="公式"/>
    <x v="6"/>
    <x v="20"/>
    <s v="4W"/>
    <x v="22"/>
    <s v="-"/>
  </r>
  <r>
    <x v="0"/>
    <s v="一般"/>
    <x v="36"/>
    <s v="公式練習"/>
    <s v="実測"/>
    <x v="4"/>
    <n v="2.35"/>
    <d v="1899-12-30T00:08:08"/>
    <s v="スポセン1周"/>
    <s v="2k"/>
    <d v="1899-12-30T00:08:08"/>
    <d v="1899-12-30T00:03:28"/>
    <s v="公式"/>
    <x v="6"/>
    <x v="20"/>
    <s v="4W"/>
    <x v="22"/>
    <d v="1899-12-30T00:10:15"/>
  </r>
  <r>
    <x v="33"/>
    <s v="一般"/>
    <x v="36"/>
    <s v="公式練習"/>
    <s v="実測"/>
    <x v="4"/>
    <n v="2.35"/>
    <d v="1899-12-30T00:08:33"/>
    <s v="スポセン1周"/>
    <s v="2k"/>
    <d v="1899-12-30T00:08:33"/>
    <d v="1899-12-30T00:03:38"/>
    <s v="公式"/>
    <x v="6"/>
    <x v="20"/>
    <s v="4W"/>
    <x v="22"/>
    <d v="1899-12-30T00:10:47"/>
  </r>
  <r>
    <x v="48"/>
    <s v="一般"/>
    <x v="36"/>
    <s v="公式練習"/>
    <s v="-"/>
    <x v="24"/>
    <s v="-"/>
    <s v="-"/>
    <s v="-"/>
    <s v="-"/>
    <s v="-"/>
    <s v="-"/>
    <s v="公式"/>
    <x v="6"/>
    <x v="20"/>
    <s v="4W"/>
    <x v="22"/>
    <s v="-"/>
  </r>
  <r>
    <x v="38"/>
    <s v="一般"/>
    <x v="36"/>
    <s v="公式練習"/>
    <s v="換算"/>
    <x v="30"/>
    <n v="11.75"/>
    <d v="1899-12-30T01:02:40"/>
    <s v="スポセン5周"/>
    <s v="12k"/>
    <s v="-"/>
    <d v="1899-12-30T00:05:20"/>
    <s v="公式"/>
    <x v="6"/>
    <x v="20"/>
    <s v="4W"/>
    <x v="22"/>
    <s v="-"/>
  </r>
  <r>
    <x v="62"/>
    <s v="女性"/>
    <x v="36"/>
    <s v="公式練習"/>
    <s v="-"/>
    <x v="26"/>
    <s v="-"/>
    <s v="-"/>
    <s v="-"/>
    <s v="-"/>
    <s v="-"/>
    <s v="-"/>
    <s v="公式"/>
    <x v="6"/>
    <x v="20"/>
    <s v="4W"/>
    <x v="22"/>
    <s v="-"/>
  </r>
  <r>
    <x v="37"/>
    <s v="シニア"/>
    <x v="36"/>
    <s v="公式練習"/>
    <s v="実測"/>
    <x v="4"/>
    <n v="2.35"/>
    <d v="1899-12-30T00:10:04"/>
    <s v="スポセン1周"/>
    <s v="2k"/>
    <d v="1899-12-30T00:10:04"/>
    <d v="1899-12-30T00:04:17"/>
    <s v="公式"/>
    <x v="6"/>
    <x v="20"/>
    <s v="4W"/>
    <x v="22"/>
    <d v="1899-12-30T00:12:42"/>
  </r>
  <r>
    <x v="15"/>
    <s v="女性"/>
    <x v="36"/>
    <s v="公式練習"/>
    <s v="-"/>
    <x v="24"/>
    <s v="-"/>
    <s v="-"/>
    <s v="-"/>
    <s v="-"/>
    <s v="-"/>
    <s v="-"/>
    <s v="公式"/>
    <x v="6"/>
    <x v="20"/>
    <s v="4W"/>
    <x v="22"/>
    <s v="-"/>
  </r>
  <r>
    <x v="19"/>
    <s v="一般"/>
    <x v="36"/>
    <s v="公式練習"/>
    <s v="-"/>
    <x v="24"/>
    <s v="-"/>
    <s v="-"/>
    <s v="-"/>
    <s v="-"/>
    <s v="-"/>
    <s v="-"/>
    <s v="公式"/>
    <x v="6"/>
    <x v="20"/>
    <s v="4W"/>
    <x v="22"/>
    <s v="-"/>
  </r>
  <r>
    <x v="47"/>
    <s v="女性"/>
    <x v="36"/>
    <s v="公式練習"/>
    <s v="-"/>
    <x v="26"/>
    <s v="-"/>
    <s v="-"/>
    <s v="-"/>
    <s v="-"/>
    <s v="-"/>
    <s v="-"/>
    <s v="公式"/>
    <x v="6"/>
    <x v="20"/>
    <s v="4W"/>
    <x v="22"/>
    <s v="-"/>
  </r>
  <r>
    <x v="40"/>
    <s v="一般"/>
    <x v="37"/>
    <s v="公式練習"/>
    <s v="換算"/>
    <x v="31"/>
    <n v="2.66"/>
    <d v="1899-12-30T00:11:30"/>
    <s v="本社G8周"/>
    <s v="3k"/>
    <d v="1899-12-30T00:10:20"/>
    <d v="1899-12-30T00:04:19"/>
    <s v="公式"/>
    <x v="6"/>
    <x v="21"/>
    <s v="4W"/>
    <x v="22"/>
    <d v="1899-12-30T00:13:02"/>
  </r>
  <r>
    <x v="1"/>
    <s v="一般"/>
    <x v="37"/>
    <s v="公式練習"/>
    <s v="換算"/>
    <x v="6"/>
    <n v="3"/>
    <d v="1899-12-30T00:10:12"/>
    <s v="本社G9周"/>
    <s v="3k"/>
    <d v="1899-12-30T00:08:08"/>
    <d v="1899-12-30T00:03:24"/>
    <s v="公式"/>
    <x v="6"/>
    <x v="21"/>
    <s v="4W"/>
    <x v="22"/>
    <d v="1899-12-30T00:10:15"/>
  </r>
  <r>
    <x v="54"/>
    <s v="女性"/>
    <x v="37"/>
    <s v="公式練習"/>
    <s v="-"/>
    <x v="24"/>
    <s v="-"/>
    <s v="-"/>
    <s v="-"/>
    <s v="-"/>
    <s v="-"/>
    <s v="-"/>
    <s v="公式"/>
    <x v="6"/>
    <x v="21"/>
    <s v="4W"/>
    <x v="22"/>
    <s v="-"/>
  </r>
  <r>
    <x v="43"/>
    <s v="一般"/>
    <x v="37"/>
    <s v="公式練習"/>
    <s v="-"/>
    <x v="24"/>
    <s v="-"/>
    <s v="-"/>
    <s v="-"/>
    <s v="-"/>
    <s v="-"/>
    <s v="-"/>
    <s v="公式"/>
    <x v="6"/>
    <x v="21"/>
    <s v="4W"/>
    <x v="22"/>
    <s v="-"/>
  </r>
  <r>
    <x v="48"/>
    <s v="一般"/>
    <x v="37"/>
    <s v="公式練習"/>
    <s v="-"/>
    <x v="24"/>
    <s v="-"/>
    <s v="-"/>
    <s v="-"/>
    <s v="-"/>
    <s v="-"/>
    <s v="-"/>
    <s v="公式"/>
    <x v="6"/>
    <x v="21"/>
    <s v="4W"/>
    <x v="22"/>
    <s v="-"/>
  </r>
  <r>
    <x v="3"/>
    <s v="シニア"/>
    <x v="37"/>
    <s v="公式練習"/>
    <s v="-"/>
    <x v="24"/>
    <s v="-"/>
    <s v="-"/>
    <s v="-"/>
    <s v="-"/>
    <s v="-"/>
    <s v="-"/>
    <s v="公式"/>
    <x v="6"/>
    <x v="21"/>
    <s v="4W"/>
    <x v="22"/>
    <s v="-"/>
  </r>
  <r>
    <x v="63"/>
    <s v="一般"/>
    <x v="37"/>
    <s v="公式練習"/>
    <s v="-"/>
    <x v="26"/>
    <s v="-"/>
    <s v="-"/>
    <s v="-"/>
    <s v="-"/>
    <s v="-"/>
    <s v="-"/>
    <s v="公式"/>
    <x v="6"/>
    <x v="21"/>
    <s v="4W"/>
    <x v="22"/>
    <s v="-"/>
  </r>
  <r>
    <x v="18"/>
    <s v="一般"/>
    <x v="37"/>
    <s v="公式練習"/>
    <s v="-"/>
    <x v="26"/>
    <s v="-"/>
    <s v="-"/>
    <s v="-"/>
    <s v="-"/>
    <s v="-"/>
    <s v="-"/>
    <s v="公式"/>
    <x v="6"/>
    <x v="21"/>
    <s v="4W"/>
    <x v="22"/>
    <s v="-"/>
  </r>
  <r>
    <x v="19"/>
    <s v="一般"/>
    <x v="37"/>
    <s v="公式練習"/>
    <s v="-"/>
    <x v="26"/>
    <s v="-"/>
    <s v="-"/>
    <s v="-"/>
    <s v="-"/>
    <s v="-"/>
    <s v="-"/>
    <s v="公式"/>
    <x v="6"/>
    <x v="21"/>
    <s v="4W"/>
    <x v="22"/>
    <s v="-"/>
  </r>
  <r>
    <x v="0"/>
    <s v="一般"/>
    <x v="38"/>
    <s v="公式練習"/>
    <s v="実測"/>
    <x v="4"/>
    <n v="2.35"/>
    <d v="1899-12-30T00:07:19"/>
    <s v="スポセン1周"/>
    <s v="2k"/>
    <d v="1899-12-30T00:07:19"/>
    <d v="1899-12-30T00:03:07"/>
    <s v="公式"/>
    <x v="6"/>
    <x v="21"/>
    <s v="5W"/>
    <x v="23"/>
    <d v="1899-12-30T00:09:14"/>
  </r>
  <r>
    <x v="3"/>
    <s v="シニア"/>
    <x v="38"/>
    <s v="公式練習"/>
    <s v="実測"/>
    <x v="4"/>
    <n v="2.35"/>
    <d v="1899-12-30T00:10:24"/>
    <s v="スポセン1周"/>
    <s v="2k"/>
    <d v="1899-12-30T00:10:24"/>
    <d v="1899-12-30T00:04:26"/>
    <s v="公式"/>
    <x v="6"/>
    <x v="21"/>
    <s v="5W"/>
    <x v="23"/>
    <d v="1899-12-30T00:13:07"/>
  </r>
  <r>
    <x v="37"/>
    <s v="シニア"/>
    <x v="38"/>
    <s v="公式練習"/>
    <s v="実測"/>
    <x v="4"/>
    <n v="2.35"/>
    <d v="1899-12-30T00:09:59"/>
    <s v="スポセン1周"/>
    <s v="2k"/>
    <d v="1899-12-30T00:09:59"/>
    <d v="1899-12-30T00:04:15"/>
    <s v="公式"/>
    <x v="6"/>
    <x v="21"/>
    <s v="5W"/>
    <x v="23"/>
    <d v="1899-12-30T00:12:35"/>
  </r>
  <r>
    <x v="64"/>
    <s v="一般"/>
    <x v="38"/>
    <s v="公式練習"/>
    <s v="実測"/>
    <x v="4"/>
    <n v="2.35"/>
    <d v="1899-12-30T00:13:00"/>
    <s v="スポセン1周"/>
    <s v="2k"/>
    <d v="1899-12-30T00:13:00"/>
    <d v="1899-12-30T00:05:32"/>
    <s v="公式"/>
    <x v="6"/>
    <x v="21"/>
    <s v="5W"/>
    <x v="23"/>
    <d v="1899-12-30T00:16:23"/>
  </r>
  <r>
    <x v="1"/>
    <s v="一般"/>
    <x v="38"/>
    <s v="公式練習"/>
    <s v="実測"/>
    <x v="4"/>
    <n v="2.35"/>
    <d v="1899-12-30T00:07:44"/>
    <s v="スポセン1周"/>
    <s v="2k"/>
    <d v="1899-12-30T00:07:44"/>
    <d v="1899-12-30T00:03:17"/>
    <s v="公式"/>
    <x v="6"/>
    <x v="21"/>
    <s v="5W"/>
    <x v="23"/>
    <d v="1899-12-30T00:09:45"/>
  </r>
  <r>
    <x v="38"/>
    <s v="一般"/>
    <x v="38"/>
    <s v="公式練習"/>
    <s v="実測"/>
    <x v="4"/>
    <n v="2.35"/>
    <d v="1899-12-30T00:09:39"/>
    <s v="スポセン1周"/>
    <s v="2k"/>
    <d v="1899-12-30T00:09:39"/>
    <d v="1899-12-30T00:04:06"/>
    <s v="公式"/>
    <x v="6"/>
    <x v="21"/>
    <s v="5W"/>
    <x v="23"/>
    <d v="1899-12-30T00:12:10"/>
  </r>
  <r>
    <x v="4"/>
    <s v="一般"/>
    <x v="38"/>
    <s v="公式練習"/>
    <s v="実測"/>
    <x v="4"/>
    <n v="2.35"/>
    <d v="1899-12-30T00:08:42"/>
    <s v="スポセン1周"/>
    <s v="2k"/>
    <d v="1899-12-30T00:08:42"/>
    <d v="1899-12-30T00:03:42"/>
    <s v="公式"/>
    <x v="6"/>
    <x v="21"/>
    <s v="5W"/>
    <x v="23"/>
    <d v="1899-12-30T00:10:58"/>
  </r>
  <r>
    <x v="2"/>
    <s v="一般"/>
    <x v="38"/>
    <s v="公式練習"/>
    <s v="実測"/>
    <x v="4"/>
    <n v="2.35"/>
    <d v="1899-12-30T00:09:23"/>
    <s v="スポセン1周"/>
    <s v="2k"/>
    <d v="1899-12-30T00:09:23"/>
    <d v="1899-12-30T00:04:00"/>
    <s v="公式"/>
    <x v="6"/>
    <x v="21"/>
    <s v="5W"/>
    <x v="23"/>
    <d v="1899-12-30T00:11:50"/>
  </r>
  <r>
    <x v="36"/>
    <s v="一般"/>
    <x v="38"/>
    <s v="公式練習"/>
    <s v="実測"/>
    <x v="4"/>
    <n v="2.35"/>
    <d v="1899-12-30T00:09:00"/>
    <s v="スポセン1周"/>
    <s v="2k"/>
    <d v="1899-12-30T00:09:00"/>
    <d v="1899-12-30T00:03:50"/>
    <s v="公式"/>
    <x v="6"/>
    <x v="21"/>
    <s v="5W"/>
    <x v="23"/>
    <d v="1899-12-30T00:11:21"/>
  </r>
  <r>
    <x v="28"/>
    <s v="一般"/>
    <x v="38"/>
    <s v="公式練習"/>
    <s v="実測"/>
    <x v="4"/>
    <n v="2.35"/>
    <d v="1899-12-30T00:09:48"/>
    <s v="スポセン1周"/>
    <s v="2k"/>
    <d v="1899-12-30T00:09:48"/>
    <d v="1899-12-30T00:04:10"/>
    <s v="公式"/>
    <x v="6"/>
    <x v="21"/>
    <s v="5W"/>
    <x v="23"/>
    <d v="1899-12-30T00:12:21"/>
  </r>
  <r>
    <x v="25"/>
    <s v="一般"/>
    <x v="38"/>
    <s v="公式練習"/>
    <s v="実測"/>
    <x v="4"/>
    <n v="2.35"/>
    <d v="1899-12-30T00:10:11"/>
    <s v="スポセン1周"/>
    <s v="2k"/>
    <d v="1899-12-30T00:10:11"/>
    <d v="1899-12-30T00:04:20"/>
    <s v="公式"/>
    <x v="6"/>
    <x v="21"/>
    <s v="5W"/>
    <x v="23"/>
    <d v="1899-12-30T00:12:50"/>
  </r>
  <r>
    <x v="33"/>
    <s v="一般"/>
    <x v="38"/>
    <s v="公式練習"/>
    <s v="実測"/>
    <x v="4"/>
    <n v="2.35"/>
    <d v="1899-12-30T00:07:55"/>
    <s v="スポセン1周"/>
    <s v="2k"/>
    <d v="1899-12-30T00:07:55"/>
    <d v="1899-12-30T00:03:22"/>
    <s v="公式"/>
    <x v="6"/>
    <x v="21"/>
    <s v="5W"/>
    <x v="23"/>
    <d v="1899-12-30T00:09:59"/>
  </r>
  <r>
    <x v="65"/>
    <s v="女性"/>
    <x v="38"/>
    <s v="公式練習"/>
    <s v="-"/>
    <x v="25"/>
    <s v="-"/>
    <s v="-"/>
    <s v="-"/>
    <s v="-"/>
    <s v="-"/>
    <s v="-"/>
    <s v="公式"/>
    <x v="6"/>
    <x v="21"/>
    <s v="5W"/>
    <x v="23"/>
    <s v="-"/>
  </r>
  <r>
    <x v="0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43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25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39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38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19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40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2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61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0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1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4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48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28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11"/>
    <s v="女性"/>
    <x v="38"/>
    <s v="オンライン駅伝公式第3回"/>
    <s v="換算"/>
    <x v="2"/>
    <n v="2.5099999999999998"/>
    <d v="1899-12-30T00:12:06"/>
    <s v="他"/>
    <s v="2k"/>
    <d v="1899-12-30T00:11:31"/>
    <d v="1899-12-30T00:04:49"/>
    <s v="公式"/>
    <x v="6"/>
    <x v="21"/>
    <s v="5W"/>
    <x v="23"/>
    <d v="1899-12-30T00:14:32"/>
  </r>
  <r>
    <x v="18"/>
    <s v="一般"/>
    <x v="38"/>
    <s v="オンライン駅伝公式第3回"/>
    <s v="換算"/>
    <x v="2"/>
    <n v="2.72"/>
    <d v="1899-12-30T00:12:17"/>
    <s v="他"/>
    <s v="2k"/>
    <d v="1899-12-30T00:10:48"/>
    <d v="1899-12-30T00:04:31"/>
    <s v="公式"/>
    <x v="6"/>
    <x v="21"/>
    <s v="5W"/>
    <x v="23"/>
    <d v="1899-12-30T00:13:37"/>
  </r>
  <r>
    <x v="17"/>
    <s v="一般"/>
    <x v="38"/>
    <s v="オンライン駅伝公式第3回"/>
    <s v="換算"/>
    <x v="2"/>
    <n v="2.52"/>
    <d v="1899-12-30T00:13:08"/>
    <s v="他"/>
    <s v="2k"/>
    <d v="1899-12-30T00:12:27"/>
    <d v="1899-12-30T00:05:13"/>
    <s v="公式"/>
    <x v="6"/>
    <x v="21"/>
    <s v="5W"/>
    <x v="23"/>
    <d v="1899-12-30T00:15:42"/>
  </r>
  <r>
    <x v="35"/>
    <s v="シニア"/>
    <x v="38"/>
    <s v="オンライン駅伝公式第3回"/>
    <s v="換算"/>
    <x v="3"/>
    <n v="3.1"/>
    <d v="1899-12-30T00:15:34"/>
    <s v="技術部１周"/>
    <s v="3k"/>
    <d v="1899-12-30T00:11:29"/>
    <d v="1899-12-30T00:05:01"/>
    <s v="公式"/>
    <x v="6"/>
    <x v="21"/>
    <s v="5W"/>
    <x v="23"/>
    <d v="1899-12-30T00:14:29"/>
  </r>
  <r>
    <x v="7"/>
    <s v="シニア"/>
    <x v="38"/>
    <s v="オンライン駅伝公式第3回"/>
    <s v="換算"/>
    <x v="2"/>
    <n v="2.96"/>
    <d v="1899-12-30T00:13:26"/>
    <s v="他"/>
    <s v="3k"/>
    <d v="1899-12-30T00:10:51"/>
    <d v="1899-12-30T00:04:32"/>
    <s v="公式"/>
    <x v="6"/>
    <x v="21"/>
    <s v="5W"/>
    <x v="23"/>
    <d v="1899-12-30T00:13:41"/>
  </r>
  <r>
    <x v="59"/>
    <s v="シニア"/>
    <x v="38"/>
    <s v="オンライン駅伝公式第3回"/>
    <s v="換算"/>
    <x v="2"/>
    <n v="2.57"/>
    <d v="1899-12-30T00:16:12"/>
    <s v="他"/>
    <s v="2k"/>
    <d v="1899-12-30T00:15:04"/>
    <d v="1899-12-30T00:06:18"/>
    <s v="公式"/>
    <x v="6"/>
    <x v="21"/>
    <s v="5W"/>
    <x v="23"/>
    <d v="1899-12-30T00:19:00"/>
  </r>
  <r>
    <x v="56"/>
    <s v="シニア"/>
    <x v="38"/>
    <s v="オンライン駅伝公式第3回"/>
    <s v="換算"/>
    <x v="2"/>
    <n v="2.42"/>
    <d v="1899-12-30T00:14:55"/>
    <s v="他"/>
    <s v="2k"/>
    <d v="1899-12-30T00:14:44"/>
    <d v="1899-12-30T00:06:10"/>
    <s v="公式"/>
    <x v="6"/>
    <x v="21"/>
    <s v="5W"/>
    <x v="23"/>
    <d v="1899-12-30T00:18:34"/>
  </r>
  <r>
    <x v="48"/>
    <s v="一般"/>
    <x v="38"/>
    <s v="オンライン駅伝公式第3回"/>
    <s v="換算"/>
    <x v="2"/>
    <n v="2.57"/>
    <d v="1899-12-30T00:12:28"/>
    <s v="他"/>
    <s v="2k"/>
    <d v="1899-12-30T00:11:36"/>
    <d v="1899-12-30T00:04:51"/>
    <s v="公式"/>
    <x v="6"/>
    <x v="21"/>
    <s v="5W"/>
    <x v="23"/>
    <d v="1899-12-30T00:14:37"/>
  </r>
  <r>
    <x v="66"/>
    <s v="シニア"/>
    <x v="38"/>
    <s v="オンライン駅伝公式第3回"/>
    <s v="換算"/>
    <x v="2"/>
    <n v="2.42"/>
    <d v="1899-12-30T00:12:51"/>
    <s v="他"/>
    <s v="2k"/>
    <d v="1899-12-30T00:12:41"/>
    <d v="1899-12-30T00:05:19"/>
    <s v="公式"/>
    <x v="6"/>
    <x v="21"/>
    <s v="5W"/>
    <x v="23"/>
    <d v="1899-12-30T00:16:00"/>
  </r>
  <r>
    <x v="9"/>
    <s v="一般"/>
    <x v="38"/>
    <s v="オンライン駅伝公式第3回"/>
    <s v="換算"/>
    <x v="1"/>
    <n v="9.01"/>
    <d v="1899-12-30T00:46:24"/>
    <s v="他"/>
    <s v="9k"/>
    <d v="1899-12-30T00:11:23"/>
    <d v="1899-12-30T00:05:09"/>
    <s v="公式"/>
    <x v="6"/>
    <x v="21"/>
    <s v="5W"/>
    <x v="23"/>
    <d v="1899-12-30T00:14:21"/>
  </r>
  <r>
    <x v="23"/>
    <s v="一般"/>
    <x v="38"/>
    <s v="オンライン駅伝公式第3回"/>
    <s v="換算"/>
    <x v="2"/>
    <n v="2.42"/>
    <d v="1899-12-30T00:11:58"/>
    <s v="他"/>
    <s v="2k"/>
    <d v="1899-12-30T00:11:49"/>
    <d v="1899-12-30T00:04:57"/>
    <s v="公式"/>
    <x v="6"/>
    <x v="21"/>
    <s v="5W"/>
    <x v="23"/>
    <d v="1899-12-30T00:14:54"/>
  </r>
  <r>
    <x v="5"/>
    <s v="シニア"/>
    <x v="38"/>
    <s v="オンライン駅伝公式第3回"/>
    <s v="換算"/>
    <x v="3"/>
    <n v="3.1"/>
    <d v="1899-12-30T00:13:39"/>
    <s v="技術部１周"/>
    <s v="3k"/>
    <d v="1899-12-30T00:10:04"/>
    <d v="1899-12-30T00:04:24"/>
    <s v="公式"/>
    <x v="6"/>
    <x v="21"/>
    <s v="5W"/>
    <x v="23"/>
    <d v="1899-12-30T00:12:42"/>
  </r>
  <r>
    <x v="0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2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19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38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39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25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40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43"/>
    <s v="一般"/>
    <x v="39"/>
    <s v="公式練習"/>
    <s v="-"/>
    <x v="24"/>
    <s v="-"/>
    <s v="-"/>
    <s v="-"/>
    <s v="-"/>
    <s v="-"/>
    <s v="-"/>
    <s v="公式"/>
    <x v="7"/>
    <x v="22"/>
    <s v="1W"/>
    <x v="24"/>
    <s v="-"/>
  </r>
  <r>
    <x v="61"/>
    <s v="一般"/>
    <x v="39"/>
    <s v="公式練習"/>
    <s v="-"/>
    <x v="26"/>
    <s v="-"/>
    <s v="-"/>
    <s v="-"/>
    <s v="-"/>
    <s v="-"/>
    <s v="-"/>
    <s v="公式"/>
    <x v="7"/>
    <x v="22"/>
    <s v="1W"/>
    <x v="24"/>
    <s v="-"/>
  </r>
  <r>
    <x v="0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1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48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4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28"/>
    <s v="一般"/>
    <x v="40"/>
    <s v="公式練習"/>
    <s v="-"/>
    <x v="24"/>
    <s v="-"/>
    <s v="-"/>
    <s v="-"/>
    <s v="-"/>
    <s v="-"/>
    <s v="-"/>
    <s v="公式"/>
    <x v="7"/>
    <x v="22"/>
    <s v="1W"/>
    <x v="24"/>
    <s v="-"/>
  </r>
  <r>
    <x v="33"/>
    <s v="一般"/>
    <x v="41"/>
    <s v="公式練習"/>
    <s v="実測"/>
    <x v="4"/>
    <n v="2.35"/>
    <d v="1899-12-30T00:07:33"/>
    <s v="スポセン1周"/>
    <s v="2k"/>
    <d v="1899-12-30T00:07:33"/>
    <d v="1899-12-30T00:03:13"/>
    <s v="公式"/>
    <x v="7"/>
    <x v="23"/>
    <s v="4W"/>
    <x v="25"/>
    <d v="1899-12-30T00:09:31"/>
  </r>
  <r>
    <x v="1"/>
    <s v="一般"/>
    <x v="41"/>
    <s v="公式練習"/>
    <s v="実測"/>
    <x v="4"/>
    <n v="2.35"/>
    <d v="1899-12-30T00:07:39"/>
    <s v="スポセン1周"/>
    <s v="2k"/>
    <d v="1899-12-30T00:07:39"/>
    <d v="1899-12-30T00:03:15"/>
    <s v="公式"/>
    <x v="7"/>
    <x v="23"/>
    <s v="4W"/>
    <x v="25"/>
    <d v="1899-12-30T00:09:39"/>
  </r>
  <r>
    <x v="36"/>
    <s v="一般"/>
    <x v="41"/>
    <s v="公式練習"/>
    <s v="実測"/>
    <x v="4"/>
    <n v="2.35"/>
    <d v="1899-12-30T00:08:48"/>
    <s v="スポセン1周"/>
    <s v="2k"/>
    <d v="1899-12-30T00:08:48"/>
    <d v="1899-12-30T00:03:45"/>
    <s v="公式"/>
    <x v="7"/>
    <x v="23"/>
    <s v="4W"/>
    <x v="25"/>
    <d v="1899-12-30T00:11:06"/>
  </r>
  <r>
    <x v="57"/>
    <s v="一般"/>
    <x v="41"/>
    <s v="公式練習"/>
    <s v="実測"/>
    <x v="4"/>
    <n v="2.35"/>
    <d v="1899-12-30T00:08:52"/>
    <s v="スポセン1周"/>
    <s v="2k"/>
    <d v="1899-12-30T00:08:52"/>
    <d v="1899-12-30T00:03:46"/>
    <s v="公式"/>
    <x v="7"/>
    <x v="23"/>
    <s v="4W"/>
    <x v="25"/>
    <d v="1899-12-30T00:11:11"/>
  </r>
  <r>
    <x v="67"/>
    <s v="一般"/>
    <x v="41"/>
    <s v="公式練習"/>
    <s v="実測"/>
    <x v="4"/>
    <n v="2.35"/>
    <d v="1899-12-30T00:09:14"/>
    <s v="スポセン1周"/>
    <s v="2k"/>
    <d v="1899-12-30T00:09:14"/>
    <d v="1899-12-30T00:03:56"/>
    <s v="公式"/>
    <x v="7"/>
    <x v="23"/>
    <s v="4W"/>
    <x v="25"/>
    <d v="1899-12-30T00:11:39"/>
  </r>
  <r>
    <x v="2"/>
    <s v="一般"/>
    <x v="41"/>
    <s v="公式練習"/>
    <s v="実測"/>
    <x v="4"/>
    <n v="2.35"/>
    <d v="1899-12-30T00:09:18"/>
    <s v="スポセン1周"/>
    <s v="2k"/>
    <d v="1899-12-30T00:09:18"/>
    <d v="1899-12-30T00:03:57"/>
    <s v="公式"/>
    <x v="7"/>
    <x v="23"/>
    <s v="4W"/>
    <x v="25"/>
    <d v="1899-12-30T00:11:44"/>
  </r>
  <r>
    <x v="37"/>
    <s v="シニア"/>
    <x v="41"/>
    <s v="公式練習"/>
    <s v="実測"/>
    <x v="4"/>
    <n v="2.35"/>
    <d v="1899-12-30T00:09:55"/>
    <s v="スポセン1周"/>
    <s v="2k"/>
    <d v="1899-12-30T00:09:55"/>
    <d v="1899-12-30T00:04:13"/>
    <s v="公式"/>
    <x v="7"/>
    <x v="23"/>
    <s v="4W"/>
    <x v="25"/>
    <d v="1899-12-30T00:12:30"/>
  </r>
  <r>
    <x v="3"/>
    <s v="シニア"/>
    <x v="41"/>
    <s v="公式練習"/>
    <s v="実測"/>
    <x v="4"/>
    <n v="2.35"/>
    <d v="1899-12-30T00:10:31"/>
    <s v="スポセン1周"/>
    <s v="2k"/>
    <d v="1899-12-30T00:10:31"/>
    <d v="1899-12-30T00:04:29"/>
    <s v="公式"/>
    <x v="7"/>
    <x v="23"/>
    <s v="4W"/>
    <x v="25"/>
    <d v="1899-12-30T00:13:16"/>
  </r>
  <r>
    <x v="0"/>
    <s v="一般"/>
    <x v="41"/>
    <s v="公式練習"/>
    <s v="-"/>
    <x v="24"/>
    <s v="-"/>
    <s v="-"/>
    <s v="-"/>
    <s v="-"/>
    <s v="-"/>
    <s v="-"/>
    <s v="公式"/>
    <x v="7"/>
    <x v="23"/>
    <s v="4W"/>
    <x v="25"/>
    <s v="-"/>
  </r>
  <r>
    <x v="19"/>
    <s v="一般"/>
    <x v="41"/>
    <s v="公式練習"/>
    <s v="-"/>
    <x v="24"/>
    <s v="-"/>
    <s v="-"/>
    <s v="-"/>
    <s v="-"/>
    <s v="-"/>
    <s v="-"/>
    <s v="公式"/>
    <x v="7"/>
    <x v="23"/>
    <s v="4W"/>
    <x v="25"/>
    <s v="-"/>
  </r>
  <r>
    <x v="55"/>
    <s v="一般"/>
    <x v="41"/>
    <s v="公式練習"/>
    <s v="-"/>
    <x v="26"/>
    <s v="-"/>
    <s v="-"/>
    <s v="-"/>
    <s v="-"/>
    <s v="-"/>
    <s v="-"/>
    <s v="公式"/>
    <x v="7"/>
    <x v="23"/>
    <s v="4W"/>
    <x v="25"/>
    <s v="-"/>
  </r>
  <r>
    <x v="24"/>
    <s v="一般"/>
    <x v="41"/>
    <s v="公式練習"/>
    <s v="-"/>
    <x v="24"/>
    <s v="-"/>
    <s v="-"/>
    <s v="-"/>
    <s v="-"/>
    <s v="-"/>
    <s v="-"/>
    <s v="公式"/>
    <x v="7"/>
    <x v="23"/>
    <s v="4W"/>
    <x v="25"/>
    <s v="-"/>
  </r>
  <r>
    <x v="44"/>
    <s v="シニア"/>
    <x v="41"/>
    <s v="公式練習"/>
    <s v="-"/>
    <x v="25"/>
    <s v="-"/>
    <s v="-"/>
    <s v="-"/>
    <s v="-"/>
    <s v="-"/>
    <s v="-"/>
    <s v="公式"/>
    <x v="7"/>
    <x v="23"/>
    <s v="4W"/>
    <x v="25"/>
    <s v="-"/>
  </r>
  <r>
    <x v="38"/>
    <s v="一般"/>
    <x v="42"/>
    <s v="公式練習"/>
    <s v="換算"/>
    <x v="29"/>
    <n v="2.33"/>
    <d v="1899-12-30T00:09:36"/>
    <s v="本社G7周"/>
    <s v="2k"/>
    <d v="1899-12-30T00:09:51"/>
    <d v="1899-12-30T00:04:07"/>
    <s v="公式"/>
    <x v="7"/>
    <x v="24"/>
    <s v="5W"/>
    <x v="26"/>
    <d v="1899-12-30T00:12:25"/>
  </r>
  <r>
    <x v="2"/>
    <s v="一般"/>
    <x v="42"/>
    <s v="公式練習"/>
    <s v="換算"/>
    <x v="6"/>
    <n v="3"/>
    <d v="1899-12-30T00:12:09"/>
    <s v="本社G9周"/>
    <s v="3k"/>
    <d v="1899-12-30T00:09:41"/>
    <d v="1899-12-30T00:04:03"/>
    <s v="公式"/>
    <x v="7"/>
    <x v="24"/>
    <s v="5W"/>
    <x v="26"/>
    <d v="1899-12-30T00:12:12"/>
  </r>
  <r>
    <x v="19"/>
    <s v="一般"/>
    <x v="42"/>
    <s v="公式練習"/>
    <s v="換算"/>
    <x v="6"/>
    <n v="3"/>
    <d v="1899-12-30T00:13:13"/>
    <s v="本社G9周"/>
    <s v="3k"/>
    <d v="1899-12-30T00:10:32"/>
    <d v="1899-12-30T00:04:24"/>
    <s v="公式"/>
    <x v="7"/>
    <x v="24"/>
    <s v="5W"/>
    <x v="26"/>
    <d v="1899-12-30T00:13:17"/>
  </r>
  <r>
    <x v="28"/>
    <s v="一般"/>
    <x v="42"/>
    <s v="公式練習"/>
    <s v="換算"/>
    <x v="6"/>
    <n v="3"/>
    <d v="1899-12-30T00:12:01"/>
    <s v="本社G9周"/>
    <s v="3k"/>
    <d v="1899-12-30T00:09:34"/>
    <d v="1899-12-30T00:04:00"/>
    <s v="公式"/>
    <x v="7"/>
    <x v="24"/>
    <s v="5W"/>
    <x v="26"/>
    <d v="1899-12-30T00:12:04"/>
  </r>
  <r>
    <x v="25"/>
    <s v="一般"/>
    <x v="42"/>
    <s v="公式練習"/>
    <s v="換算"/>
    <x v="6"/>
    <n v="3"/>
    <d v="1899-12-30T00:12:03"/>
    <s v="本社G9周"/>
    <s v="3k"/>
    <d v="1899-12-30T00:09:36"/>
    <d v="1899-12-30T00:04:01"/>
    <s v="公式"/>
    <x v="7"/>
    <x v="24"/>
    <s v="5W"/>
    <x v="26"/>
    <d v="1899-12-30T00:12:06"/>
  </r>
  <r>
    <x v="0"/>
    <s v="一般"/>
    <x v="42"/>
    <s v="公式練習"/>
    <s v="換算"/>
    <x v="6"/>
    <n v="3"/>
    <d v="1899-12-30T00:12:00"/>
    <s v="本社G9周"/>
    <s v="3k"/>
    <d v="1899-12-30T00:09:34"/>
    <d v="1899-12-30T00:04:00"/>
    <s v="公式"/>
    <x v="7"/>
    <x v="24"/>
    <s v="5W"/>
    <x v="26"/>
    <d v="1899-12-30T00:12:03"/>
  </r>
  <r>
    <x v="4"/>
    <s v="一般"/>
    <x v="41"/>
    <s v="23年オンライン駅伝公式第3回"/>
    <s v="換算"/>
    <x v="2"/>
    <n v="4.01"/>
    <d v="1899-12-30T00:17:22"/>
    <s v="他"/>
    <s v="4k"/>
    <d v="1899-12-30T00:10:21"/>
    <d v="1899-12-30T00:04:20"/>
    <s v="公式"/>
    <x v="7"/>
    <x v="23"/>
    <s v="4W"/>
    <x v="25"/>
    <d v="1899-12-30T00:13:03"/>
  </r>
  <r>
    <x v="11"/>
    <s v="女性"/>
    <x v="41"/>
    <s v="23年オンライン駅伝公式第3回"/>
    <s v="換算"/>
    <x v="2"/>
    <n v="2.5"/>
    <d v="1899-12-30T00:11:48"/>
    <s v="他"/>
    <s v="2k"/>
    <d v="1899-12-30T00:11:17"/>
    <d v="1899-12-30T00:04:43"/>
    <s v="公式"/>
    <x v="7"/>
    <x v="23"/>
    <s v="4W"/>
    <x v="25"/>
    <d v="1899-12-30T00:14:13"/>
  </r>
  <r>
    <x v="15"/>
    <s v="女性"/>
    <x v="41"/>
    <s v="23年オンライン駅伝公式第3回"/>
    <s v="換算"/>
    <x v="2"/>
    <n v="2.42"/>
    <d v="1899-12-30T00:11:12"/>
    <s v="他"/>
    <s v="2k"/>
    <d v="1899-12-30T00:11:04"/>
    <d v="1899-12-30T00:04:38"/>
    <s v="公式"/>
    <x v="7"/>
    <x v="23"/>
    <s v="4W"/>
    <x v="25"/>
    <d v="1899-12-30T00:13:57"/>
  </r>
  <r>
    <x v="56"/>
    <s v="シニア"/>
    <x v="41"/>
    <s v="23年オンライン駅伝公式第3回"/>
    <s v="換算"/>
    <x v="2"/>
    <n v="2.69"/>
    <d v="1899-12-30T00:16:15"/>
    <s v="他"/>
    <s v="2k"/>
    <d v="1899-12-30T00:14:26"/>
    <d v="1899-12-30T00:06:02"/>
    <s v="公式"/>
    <x v="7"/>
    <x v="23"/>
    <s v="4W"/>
    <x v="25"/>
    <d v="1899-12-30T00:18:12"/>
  </r>
  <r>
    <x v="16"/>
    <s v="一般"/>
    <x v="41"/>
    <s v="23年オンライン駅伝公式第3回"/>
    <s v="換算"/>
    <x v="2"/>
    <n v="2.4"/>
    <d v="1899-12-30T00:10:18"/>
    <s v="他"/>
    <s v="2k"/>
    <d v="1899-12-30T00:10:15"/>
    <d v="1899-12-30T00:04:18"/>
    <s v="公式"/>
    <x v="7"/>
    <x v="23"/>
    <s v="4W"/>
    <x v="25"/>
    <d v="1899-12-30T00:12:56"/>
  </r>
  <r>
    <x v="9"/>
    <s v="一般"/>
    <x v="41"/>
    <s v="23年オンライン駅伝公式第3回"/>
    <s v="換算"/>
    <x v="1"/>
    <n v="9.0500000000000007"/>
    <d v="1899-12-30T00:45:39"/>
    <s v="他"/>
    <s v="9k"/>
    <d v="1899-12-30T00:12:03"/>
    <d v="1899-12-30T00:05:03"/>
    <s v="公式"/>
    <x v="7"/>
    <x v="23"/>
    <s v="4W"/>
    <x v="25"/>
    <d v="1899-12-30T00:15:12"/>
  </r>
  <r>
    <x v="5"/>
    <s v="シニア"/>
    <x v="41"/>
    <s v="23年オンライン駅伝公式第3回"/>
    <s v="換算"/>
    <x v="3"/>
    <n v="3.1"/>
    <d v="1899-12-30T00:13:43"/>
    <s v="技術部１周"/>
    <s v="3k"/>
    <d v="1899-12-30T00:10:07"/>
    <d v="1899-12-30T00:04:25"/>
    <s v="公式"/>
    <x v="7"/>
    <x v="23"/>
    <s v="4W"/>
    <x v="25"/>
    <d v="1899-12-30T00:12:46"/>
  </r>
  <r>
    <x v="29"/>
    <s v="一般"/>
    <x v="41"/>
    <s v="23年オンライン駅伝公式第3回"/>
    <s v="換算"/>
    <x v="2"/>
    <n v="2.46"/>
    <d v="1899-12-30T00:12:40"/>
    <s v="他"/>
    <s v="2k"/>
    <d v="1899-12-30T00:12:18"/>
    <d v="1899-12-30T00:05:09"/>
    <s v="公式"/>
    <x v="7"/>
    <x v="23"/>
    <s v="4W"/>
    <x v="25"/>
    <d v="1899-12-30T00:15:31"/>
  </r>
  <r>
    <x v="40"/>
    <s v="一般"/>
    <x v="41"/>
    <s v="23年オンライン駅伝公式第3回"/>
    <s v="換算"/>
    <x v="2"/>
    <n v="2.41"/>
    <d v="1899-12-30T00:10:54"/>
    <s v="他"/>
    <s v="2k"/>
    <d v="1899-12-30T00:10:49"/>
    <d v="1899-12-30T00:04:31"/>
    <s v="公式"/>
    <x v="7"/>
    <x v="23"/>
    <s v="4W"/>
    <x v="25"/>
    <d v="1899-12-30T00:13:38"/>
  </r>
  <r>
    <x v="19"/>
    <s v="一般"/>
    <x v="41"/>
    <s v="23年オンライン駅伝公式第3回"/>
    <s v="換算"/>
    <x v="3"/>
    <n v="3.1"/>
    <d v="1899-12-30T00:13:29"/>
    <s v="技術部１周"/>
    <s v="3k"/>
    <d v="1899-12-30T00:09:57"/>
    <d v="1899-12-30T00:04:21"/>
    <s v="公式"/>
    <x v="7"/>
    <x v="23"/>
    <s v="4W"/>
    <x v="25"/>
    <d v="1899-12-30T00:12:33"/>
  </r>
  <r>
    <x v="35"/>
    <s v="シニア"/>
    <x v="41"/>
    <s v="23年オンライン駅伝公式第3回"/>
    <s v="換算"/>
    <x v="3"/>
    <n v="3.1"/>
    <d v="1899-12-30T00:15:19"/>
    <s v="技術部１周"/>
    <s v="3k"/>
    <d v="1899-12-30T00:11:18"/>
    <d v="1899-12-30T00:04:56"/>
    <s v="公式"/>
    <x v="7"/>
    <x v="23"/>
    <s v="4W"/>
    <x v="25"/>
    <d v="1899-12-30T00:14:15"/>
  </r>
  <r>
    <x v="7"/>
    <s v="シニア"/>
    <x v="41"/>
    <s v="23年オンライン駅伝公式第3回"/>
    <s v="換算"/>
    <x v="2"/>
    <n v="2.92"/>
    <d v="1899-12-30T00:13:33"/>
    <s v="他"/>
    <s v="2k"/>
    <d v="1899-12-30T00:11:05"/>
    <d v="1899-12-30T00:04:38"/>
    <s v="公式"/>
    <x v="7"/>
    <x v="23"/>
    <s v="4W"/>
    <x v="25"/>
    <d v="1899-12-30T00:13:59"/>
  </r>
  <r>
    <x v="18"/>
    <s v="一般"/>
    <x v="41"/>
    <s v="23年オンライン駅伝公式第3回"/>
    <s v="換算"/>
    <x v="2"/>
    <n v="2.73"/>
    <d v="1899-12-30T00:12:03"/>
    <s v="他"/>
    <s v="2k"/>
    <d v="1899-12-30T00:10:33"/>
    <d v="1899-12-30T00:04:25"/>
    <s v="公式"/>
    <x v="7"/>
    <x v="23"/>
    <s v="4W"/>
    <x v="25"/>
    <d v="1899-12-30T00:13:18"/>
  </r>
  <r>
    <x v="21"/>
    <s v="一般"/>
    <x v="41"/>
    <s v="23年オンライン駅伝公式第3回"/>
    <s v="換算"/>
    <x v="2"/>
    <n v="2.4"/>
    <d v="1899-12-30T00:12:37"/>
    <s v="他"/>
    <s v="2k"/>
    <d v="1899-12-30T00:12:34"/>
    <d v="1899-12-30T00:05:15"/>
    <s v="公式"/>
    <x v="7"/>
    <x v="23"/>
    <s v="4W"/>
    <x v="25"/>
    <d v="1899-12-30T00:15:51"/>
  </r>
  <r>
    <x v="48"/>
    <s v="一般"/>
    <x v="41"/>
    <s v="23年オンライン駅伝公式第3回"/>
    <s v="換算"/>
    <x v="2"/>
    <n v="2.3199999999999998"/>
    <d v="1899-12-30T00:10:50"/>
    <s v="他"/>
    <s v="2k"/>
    <d v="1899-12-30T00:11:10"/>
    <d v="1899-12-30T00:04:40"/>
    <s v="公式"/>
    <x v="7"/>
    <x v="23"/>
    <s v="4W"/>
    <x v="25"/>
    <d v="1899-12-30T00:14:04"/>
  </r>
  <r>
    <x v="66"/>
    <s v="シニア"/>
    <x v="41"/>
    <s v="23年オンライン駅伝公式第3回"/>
    <s v="換算"/>
    <x v="2"/>
    <n v="2.4500000000000002"/>
    <d v="1899-12-30T00:13:12"/>
    <s v="他"/>
    <s v="2k"/>
    <d v="1899-12-30T00:12:53"/>
    <d v="1899-12-30T00:05:23"/>
    <s v="公式"/>
    <x v="7"/>
    <x v="23"/>
    <s v="4W"/>
    <x v="25"/>
    <d v="1899-12-30T00:16:14"/>
  </r>
  <r>
    <x v="6"/>
    <s v="一般"/>
    <x v="41"/>
    <s v="23年オンライン駅伝公式第3回"/>
    <s v="換算"/>
    <x v="2"/>
    <n v="2.3199999999999998"/>
    <d v="1899-12-30T00:10:56"/>
    <s v="他"/>
    <s v="2k"/>
    <d v="1899-12-30T00:11:16"/>
    <d v="1899-12-30T00:04:43"/>
    <s v="公式"/>
    <x v="7"/>
    <x v="23"/>
    <s v="4W"/>
    <x v="25"/>
    <d v="1899-12-30T00:14:12"/>
  </r>
  <r>
    <x v="17"/>
    <s v="一般"/>
    <x v="41"/>
    <s v="23年オンライン駅伝公式第3回"/>
    <s v="換算"/>
    <x v="2"/>
    <n v="2.52"/>
    <d v="1899-12-30T00:13:26"/>
    <s v="他"/>
    <s v="2k"/>
    <d v="1899-12-30T00:12:44"/>
    <d v="1899-12-30T00:05:20"/>
    <s v="公式"/>
    <x v="7"/>
    <x v="23"/>
    <s v="4W"/>
    <x v="25"/>
    <d v="1899-12-30T00:16:04"/>
  </r>
  <r>
    <x v="23"/>
    <s v="一般"/>
    <x v="41"/>
    <s v="23年オンライン駅伝公式第3回"/>
    <s v="換算"/>
    <x v="2"/>
    <n v="2.27"/>
    <d v="1899-12-30T00:12:07"/>
    <s v="他"/>
    <s v="2k"/>
    <d v="1899-12-30T00:12:45"/>
    <d v="1899-12-30T00:05:20"/>
    <s v="公式"/>
    <x v="7"/>
    <x v="23"/>
    <s v="4W"/>
    <x v="25"/>
    <d v="1899-12-30T00:16:05"/>
  </r>
  <r>
    <x v="0"/>
    <s v="一般"/>
    <x v="41"/>
    <s v="23年オンライン駅伝公式第3回"/>
    <s v="実測"/>
    <x v="4"/>
    <n v="2.35"/>
    <d v="1899-12-30T00:07:19"/>
    <s v="スポセン1周"/>
    <s v="2k"/>
    <d v="1899-12-30T00:07:19"/>
    <d v="1899-12-30T00:03:07"/>
    <s v="公式"/>
    <x v="7"/>
    <x v="23"/>
    <s v="4W"/>
    <x v="25"/>
    <d v="1899-12-30T00:09:14"/>
  </r>
  <r>
    <x v="40"/>
    <s v="一般"/>
    <x v="42"/>
    <s v="公式練習"/>
    <s v="-"/>
    <x v="24"/>
    <s v="-"/>
    <s v="-"/>
    <s v="-"/>
    <s v="-"/>
    <s v="-"/>
    <s v="-"/>
    <s v="公式"/>
    <x v="7"/>
    <x v="24"/>
    <s v="5W"/>
    <x v="26"/>
    <s v="-"/>
  </r>
  <r>
    <x v="61"/>
    <s v="一般"/>
    <x v="42"/>
    <s v="公式練習"/>
    <s v="-"/>
    <x v="26"/>
    <s v="-"/>
    <s v="-"/>
    <s v="-"/>
    <s v="-"/>
    <s v="-"/>
    <s v="-"/>
    <s v="公式"/>
    <x v="7"/>
    <x v="24"/>
    <s v="5W"/>
    <x v="26"/>
    <s v="-"/>
  </r>
  <r>
    <x v="51"/>
    <s v="一般"/>
    <x v="42"/>
    <s v="公式練習"/>
    <s v="-"/>
    <x v="25"/>
    <s v="-"/>
    <s v="-"/>
    <s v="-"/>
    <s v="-"/>
    <s v="-"/>
    <s v="-"/>
    <s v="公式"/>
    <x v="7"/>
    <x v="24"/>
    <s v="5W"/>
    <x v="26"/>
    <s v="-"/>
  </r>
  <r>
    <x v="1"/>
    <s v="一般"/>
    <x v="43"/>
    <s v="公式練習"/>
    <s v="ー"/>
    <x v="9"/>
    <n v="20"/>
    <d v="1899-12-30T01:23:33"/>
    <s v="本社G60周"/>
    <s v="20k"/>
    <s v="-"/>
    <d v="1899-12-30T00:04:11"/>
    <s v="公式"/>
    <x v="8"/>
    <x v="24"/>
    <s v="1W"/>
    <x v="27"/>
    <s v="-"/>
  </r>
  <r>
    <x v="2"/>
    <s v="一般"/>
    <x v="43"/>
    <s v="公式練習"/>
    <s v="ー"/>
    <x v="11"/>
    <n v="10"/>
    <d v="1899-12-30T00:45:58"/>
    <s v="本社G30周"/>
    <s v="10k"/>
    <s v="-"/>
    <d v="1899-12-30T00:04:36"/>
    <s v="公式"/>
    <x v="8"/>
    <x v="24"/>
    <s v="1W"/>
    <x v="27"/>
    <s v="-"/>
  </r>
  <r>
    <x v="36"/>
    <s v="一般"/>
    <x v="43"/>
    <s v="公式練習"/>
    <s v="ー"/>
    <x v="11"/>
    <n v="10"/>
    <d v="1899-12-30T00:45:13"/>
    <s v="本社G30周"/>
    <s v="10k"/>
    <s v="-"/>
    <d v="1899-12-30T00:04:31"/>
    <s v="公式"/>
    <x v="8"/>
    <x v="24"/>
    <s v="1W"/>
    <x v="27"/>
    <s v="-"/>
  </r>
  <r>
    <x v="4"/>
    <s v="一般"/>
    <x v="43"/>
    <s v="公式練習"/>
    <s v="ー"/>
    <x v="32"/>
    <n v="8"/>
    <d v="1899-12-30T00:35:27"/>
    <s v="本社G24周"/>
    <s v="8k"/>
    <s v="-"/>
    <d v="1899-12-30T00:04:26"/>
    <s v="公式"/>
    <x v="8"/>
    <x v="24"/>
    <s v="1W"/>
    <x v="27"/>
    <s v="-"/>
  </r>
  <r>
    <x v="67"/>
    <s v="一般"/>
    <x v="43"/>
    <s v="公式練習"/>
    <s v="-"/>
    <x v="24"/>
    <s v="-"/>
    <s v="-"/>
    <s v="-"/>
    <s v="-"/>
    <s v="-"/>
    <s v="-"/>
    <s v="公式"/>
    <x v="8"/>
    <x v="24"/>
    <s v="1W"/>
    <x v="27"/>
    <s v="-"/>
  </r>
  <r>
    <x v="24"/>
    <s v="一般"/>
    <x v="43"/>
    <s v="公式練習"/>
    <s v="-"/>
    <x v="24"/>
    <s v="-"/>
    <s v="-"/>
    <s v="-"/>
    <s v="-"/>
    <s v="-"/>
    <s v="-"/>
    <s v="公式"/>
    <x v="8"/>
    <x v="24"/>
    <s v="1W"/>
    <x v="27"/>
    <s v="-"/>
  </r>
  <r>
    <x v="0"/>
    <s v="一般"/>
    <x v="43"/>
    <s v="公式練習"/>
    <s v="-"/>
    <x v="24"/>
    <s v="-"/>
    <s v="-"/>
    <s v="-"/>
    <s v="-"/>
    <s v="-"/>
    <s v="-"/>
    <s v="公式"/>
    <x v="8"/>
    <x v="24"/>
    <s v="1W"/>
    <x v="27"/>
    <s v="-"/>
  </r>
  <r>
    <x v="65"/>
    <s v="女性"/>
    <x v="43"/>
    <s v="公式練習"/>
    <s v="-"/>
    <x v="24"/>
    <s v="-"/>
    <s v="-"/>
    <s v="-"/>
    <s v="-"/>
    <s v="-"/>
    <s v="-"/>
    <s v="公式"/>
    <x v="8"/>
    <x v="24"/>
    <s v="1W"/>
    <x v="27"/>
    <s v="-"/>
  </r>
  <r>
    <x v="19"/>
    <s v="一般"/>
    <x v="43"/>
    <s v="公式練習"/>
    <s v="-"/>
    <x v="24"/>
    <s v="-"/>
    <s v="-"/>
    <s v="-"/>
    <s v="-"/>
    <s v="-"/>
    <s v="-"/>
    <s v="公式"/>
    <x v="8"/>
    <x v="24"/>
    <s v="1W"/>
    <x v="27"/>
    <s v="-"/>
  </r>
  <r>
    <x v="66"/>
    <s v="シニア"/>
    <x v="43"/>
    <s v="夏の10k"/>
    <s v="ー"/>
    <x v="1"/>
    <n v="10.01"/>
    <d v="1899-12-30T01:01:08"/>
    <s v="他コース"/>
    <s v="10k"/>
    <s v="-"/>
    <d v="1899-12-30T00:06:06"/>
    <s v="公式"/>
    <x v="8"/>
    <x v="24"/>
    <s v="1W"/>
    <x v="27"/>
    <s v="-"/>
  </r>
  <r>
    <x v="9"/>
    <s v="一般"/>
    <x v="43"/>
    <s v="夏の10k"/>
    <s v="ー"/>
    <x v="1"/>
    <n v="9.0500000000000007"/>
    <d v="1899-12-30T00:45:39"/>
    <s v="他コース"/>
    <s v="9k"/>
    <s v="-"/>
    <d v="1899-12-30T00:05:03"/>
    <s v="公式"/>
    <x v="8"/>
    <x v="24"/>
    <s v="1W"/>
    <x v="27"/>
    <s v="-"/>
  </r>
  <r>
    <x v="5"/>
    <s v="シニア"/>
    <x v="43"/>
    <s v="夏の10k"/>
    <s v="ー"/>
    <x v="1"/>
    <n v="10.01"/>
    <d v="1899-12-30T00:50:52"/>
    <s v="他コース"/>
    <s v="10k"/>
    <s v="-"/>
    <d v="1899-12-30T00:05:05"/>
    <s v="公式"/>
    <x v="8"/>
    <x v="24"/>
    <s v="1W"/>
    <x v="27"/>
    <s v="-"/>
  </r>
  <r>
    <x v="37"/>
    <s v="シニア"/>
    <x v="43"/>
    <s v="夏の10k"/>
    <s v="ー"/>
    <x v="1"/>
    <n v="10"/>
    <d v="1899-12-30T00:49:02"/>
    <s v="他コース"/>
    <s v="10k"/>
    <s v="-"/>
    <d v="1899-12-30T00:04:54"/>
    <s v="公式"/>
    <x v="8"/>
    <x v="24"/>
    <s v="1W"/>
    <x v="27"/>
    <s v="-"/>
  </r>
  <r>
    <x v="37"/>
    <s v="シニア"/>
    <x v="43"/>
    <s v="夏の10k"/>
    <s v="ー"/>
    <x v="1"/>
    <n v="10.16"/>
    <d v="1899-12-30T00:50:22"/>
    <s v="他コース"/>
    <s v="10k"/>
    <s v="-"/>
    <d v="1899-12-30T00:04:57"/>
    <s v="公式"/>
    <x v="8"/>
    <x v="24"/>
    <s v="1W"/>
    <x v="27"/>
    <s v="-"/>
  </r>
  <r>
    <x v="17"/>
    <s v="一般"/>
    <x v="43"/>
    <s v="夏の10k"/>
    <s v="ー"/>
    <x v="1"/>
    <n v="10"/>
    <d v="1899-12-30T00:58:52"/>
    <s v="他コース"/>
    <s v="10k"/>
    <s v="-"/>
    <d v="1899-12-30T00:05:53"/>
    <s v="公式"/>
    <x v="8"/>
    <x v="24"/>
    <s v="1W"/>
    <x v="27"/>
    <s v="-"/>
  </r>
  <r>
    <x v="3"/>
    <s v="シニア"/>
    <x v="43"/>
    <s v="夏の10k"/>
    <s v="ー"/>
    <x v="1"/>
    <n v="10.210000000000001"/>
    <d v="1899-12-30T00:55:18"/>
    <s v="他コース"/>
    <s v="10k"/>
    <s v="-"/>
    <d v="1899-12-30T00:05:25"/>
    <s v="公式"/>
    <x v="8"/>
    <x v="24"/>
    <s v="1W"/>
    <x v="27"/>
    <s v="-"/>
  </r>
  <r>
    <x v="7"/>
    <s v="シニア"/>
    <x v="43"/>
    <s v="夏の10k"/>
    <s v="ー"/>
    <x v="1"/>
    <n v="10.039999999999999"/>
    <d v="1899-12-30T00:49:31"/>
    <s v="他コース"/>
    <s v="10k"/>
    <s v="-"/>
    <d v="1899-12-30T00:04:56"/>
    <s v="公式"/>
    <x v="8"/>
    <x v="24"/>
    <s v="1W"/>
    <x v="27"/>
    <s v="-"/>
  </r>
  <r>
    <x v="7"/>
    <s v="シニア"/>
    <x v="43"/>
    <s v="夏の10k"/>
    <s v="ー"/>
    <x v="1"/>
    <n v="10.11"/>
    <d v="1899-12-30T00:49:54"/>
    <s v="他コース"/>
    <s v="10k"/>
    <s v="-"/>
    <d v="1899-12-30T00:04:56"/>
    <s v="公式"/>
    <x v="8"/>
    <x v="24"/>
    <s v="1W"/>
    <x v="27"/>
    <s v="-"/>
  </r>
  <r>
    <x v="15"/>
    <s v="女性"/>
    <x v="43"/>
    <s v="夏の10k"/>
    <s v="ー"/>
    <x v="1"/>
    <n v="5.26"/>
    <d v="1899-12-30T00:27:30"/>
    <s v="他コース"/>
    <s v="5k"/>
    <s v="-"/>
    <d v="1899-12-30T00:05:14"/>
    <s v="公式"/>
    <x v="8"/>
    <x v="24"/>
    <s v="1W"/>
    <x v="27"/>
    <s v="-"/>
  </r>
  <r>
    <x v="15"/>
    <s v="女性"/>
    <x v="43"/>
    <s v="夏の10k"/>
    <s v="ー"/>
    <x v="1"/>
    <n v="7.7"/>
    <d v="1899-12-30T00:45:37"/>
    <s v="他コース"/>
    <s v="7k"/>
    <s v="-"/>
    <d v="1899-12-30T00:05:55"/>
    <s v="公式"/>
    <x v="8"/>
    <x v="24"/>
    <s v="1W"/>
    <x v="27"/>
    <s v="-"/>
  </r>
  <r>
    <x v="1"/>
    <s v="一般"/>
    <x v="43"/>
    <s v="夏の10k"/>
    <s v="ー"/>
    <x v="11"/>
    <n v="10"/>
    <d v="1899-12-30T00:38:27"/>
    <s v="他コース"/>
    <s v="10k"/>
    <s v="-"/>
    <d v="1899-12-30T00:03:51"/>
    <s v="公式"/>
    <x v="8"/>
    <x v="24"/>
    <s v="1W"/>
    <x v="27"/>
    <s v="-"/>
  </r>
  <r>
    <x v="16"/>
    <s v="一般"/>
    <x v="43"/>
    <s v="夏の10k"/>
    <s v="ー"/>
    <x v="1"/>
    <n v="5.5"/>
    <d v="1899-12-30T00:28:04"/>
    <s v="他コース"/>
    <s v="5k"/>
    <s v="-"/>
    <d v="1899-12-30T00:05:06"/>
    <s v="公式"/>
    <x v="8"/>
    <x v="24"/>
    <s v="1W"/>
    <x v="27"/>
    <s v="-"/>
  </r>
  <r>
    <x v="68"/>
    <s v="シニア"/>
    <x v="44"/>
    <s v="自主練"/>
    <s v="換算"/>
    <x v="2"/>
    <n v="3.02"/>
    <d v="1899-12-30T00:23:27"/>
    <s v="他"/>
    <s v="3k"/>
    <d v="1899-12-30T00:18:33"/>
    <d v="1899-12-30T00:07:46"/>
    <s v="公式"/>
    <x v="7"/>
    <x v="25"/>
    <s v="3W"/>
    <x v="28"/>
    <d v="1899-12-30T00:23:24"/>
  </r>
  <r>
    <x v="25"/>
    <s v="一般"/>
    <x v="43"/>
    <s v="夏の10k"/>
    <s v="ー"/>
    <x v="1"/>
    <n v="5.99"/>
    <d v="1899-12-30T00:28:50"/>
    <s v="他コース"/>
    <s v="6k"/>
    <s v="-"/>
    <d v="1899-12-30T00:04:49"/>
    <s v="公式"/>
    <x v="8"/>
    <x v="24"/>
    <s v="1W"/>
    <x v="27"/>
    <s v="-"/>
  </r>
  <r>
    <x v="68"/>
    <s v="シニア"/>
    <x v="43"/>
    <s v="夏の10k"/>
    <s v="ー"/>
    <x v="1"/>
    <n v="8.48"/>
    <d v="1899-12-30T01:30:02"/>
    <s v="他コース"/>
    <s v="8k"/>
    <s v="-"/>
    <d v="1899-12-30T00:10:37"/>
    <s v="公式"/>
    <x v="8"/>
    <x v="24"/>
    <s v="1W"/>
    <x v="27"/>
    <s v="-"/>
  </r>
  <r>
    <x v="29"/>
    <s v="一般"/>
    <x v="43"/>
    <s v="夏の10k"/>
    <s v="ー"/>
    <x v="1"/>
    <n v="8.83"/>
    <d v="1899-12-30T01:02:26"/>
    <s v="他コース"/>
    <s v="8k"/>
    <s v="-"/>
    <d v="1899-12-30T00:07:04"/>
    <s v="公式"/>
    <x v="8"/>
    <x v="24"/>
    <s v="1W"/>
    <x v="27"/>
    <s v="-"/>
  </r>
  <r>
    <x v="57"/>
    <s v="一般"/>
    <x v="43"/>
    <s v="夏の10k"/>
    <s v="ー"/>
    <x v="1"/>
    <n v="5.21"/>
    <d v="1899-12-30T00:22:14"/>
    <s v="他コース"/>
    <s v="5k"/>
    <s v="-"/>
    <d v="1899-12-30T00:04:16"/>
    <s v="公式"/>
    <x v="8"/>
    <x v="24"/>
    <s v="1W"/>
    <x v="27"/>
    <s v="-"/>
  </r>
  <r>
    <x v="56"/>
    <s v="シニア"/>
    <x v="43"/>
    <s v="夏の10k"/>
    <s v="ー"/>
    <x v="1"/>
    <n v="10.11"/>
    <d v="1899-12-30T01:12:28"/>
    <s v="他コース"/>
    <s v="10k"/>
    <s v="-"/>
    <d v="1899-12-30T00:07:10"/>
    <s v="公式"/>
    <x v="8"/>
    <x v="24"/>
    <s v="1W"/>
    <x v="27"/>
    <s v="-"/>
  </r>
  <r>
    <x v="54"/>
    <s v="女性"/>
    <x v="43"/>
    <s v="夏の10k"/>
    <s v="ー"/>
    <x v="1"/>
    <n v="6.9"/>
    <d v="1899-12-30T00:44:52"/>
    <s v="他コース"/>
    <s v="7k"/>
    <s v="-"/>
    <d v="1899-12-30T00:06:30"/>
    <s v="公式"/>
    <x v="8"/>
    <x v="24"/>
    <s v="1W"/>
    <x v="27"/>
    <s v="-"/>
  </r>
  <r>
    <x v="9"/>
    <s v="一般"/>
    <x v="45"/>
    <s v="夏の10k"/>
    <s v="ー"/>
    <x v="1"/>
    <n v="11.09"/>
    <d v="1899-12-30T00:54:51"/>
    <s v="他コース"/>
    <s v="11k"/>
    <s v="-"/>
    <d v="1899-12-30T00:04:57"/>
    <s v="公式"/>
    <x v="8"/>
    <x v="26"/>
    <s v="2W"/>
    <x v="29"/>
    <s v="-"/>
  </r>
  <r>
    <x v="1"/>
    <s v="一般"/>
    <x v="45"/>
    <s v="公式練習"/>
    <s v="換算"/>
    <x v="18"/>
    <n v="2.2999999999999998"/>
    <d v="1899-12-30T00:08:10"/>
    <s v="中総1周"/>
    <s v="2k"/>
    <d v="1899-12-30T00:07:53"/>
    <d v="1899-12-30T00:03:33"/>
    <s v="公式"/>
    <x v="8"/>
    <x v="26"/>
    <s v="2W"/>
    <x v="29"/>
    <d v="1899-12-30T00:09:57"/>
  </r>
  <r>
    <x v="31"/>
    <s v="シニア"/>
    <x v="45"/>
    <s v="公式練習"/>
    <s v="-"/>
    <x v="24"/>
    <s v="-"/>
    <s v="-"/>
    <s v="-"/>
    <s v="-"/>
    <s v="-"/>
    <s v="-"/>
    <s v="公式"/>
    <x v="8"/>
    <x v="26"/>
    <s v="2W"/>
    <x v="29"/>
    <s v="-"/>
  </r>
  <r>
    <x v="48"/>
    <s v="一般"/>
    <x v="45"/>
    <s v="公式練習"/>
    <s v="-"/>
    <x v="24"/>
    <s v="-"/>
    <s v="-"/>
    <s v="-"/>
    <s v="-"/>
    <s v="-"/>
    <s v="-"/>
    <s v="公式"/>
    <x v="8"/>
    <x v="26"/>
    <s v="2W"/>
    <x v="29"/>
    <s v="-"/>
  </r>
  <r>
    <x v="38"/>
    <s v="一般"/>
    <x v="45"/>
    <s v="公式練習"/>
    <s v="-"/>
    <x v="24"/>
    <s v="-"/>
    <s v="-"/>
    <s v="-"/>
    <s v="-"/>
    <s v="-"/>
    <s v="-"/>
    <s v="公式"/>
    <x v="8"/>
    <x v="26"/>
    <s v="2W"/>
    <x v="29"/>
    <s v="-"/>
  </r>
  <r>
    <x v="47"/>
    <s v="女性"/>
    <x v="45"/>
    <s v="公式練習"/>
    <s v="-"/>
    <x v="26"/>
    <s v="-"/>
    <s v="-"/>
    <s v="-"/>
    <s v="-"/>
    <s v="-"/>
    <s v="-"/>
    <s v="公式"/>
    <x v="8"/>
    <x v="26"/>
    <s v="2W"/>
    <x v="29"/>
    <s v="-"/>
  </r>
  <r>
    <x v="69"/>
    <s v="一般"/>
    <x v="45"/>
    <s v="公式練習"/>
    <s v="-"/>
    <x v="24"/>
    <s v="-"/>
    <s v="-"/>
    <s v="-"/>
    <s v="-"/>
    <s v="-"/>
    <s v="-"/>
    <s v="公式"/>
    <x v="8"/>
    <x v="26"/>
    <s v="2W"/>
    <x v="29"/>
    <s v="-"/>
  </r>
  <r>
    <x v="50"/>
    <s v="シニア"/>
    <x v="45"/>
    <s v="公式練習"/>
    <s v="-"/>
    <x v="25"/>
    <s v="-"/>
    <s v="-"/>
    <s v="-"/>
    <s v="-"/>
    <s v="-"/>
    <s v="-"/>
    <s v="公式"/>
    <x v="8"/>
    <x v="26"/>
    <s v="2W"/>
    <x v="29"/>
    <s v="-"/>
  </r>
  <r>
    <x v="2"/>
    <s v="一般"/>
    <x v="46"/>
    <s v="公式練習"/>
    <s v="-"/>
    <x v="24"/>
    <s v="-"/>
    <s v="-"/>
    <s v="-"/>
    <s v="-"/>
    <s v="-"/>
    <s v="-"/>
    <s v="公式"/>
    <x v="8"/>
    <x v="27"/>
    <s v="2W"/>
    <x v="29"/>
    <s v="-"/>
  </r>
  <r>
    <x v="28"/>
    <s v="一般"/>
    <x v="46"/>
    <s v="公式練習"/>
    <s v="-"/>
    <x v="24"/>
    <s v="-"/>
    <s v="-"/>
    <s v="-"/>
    <s v="-"/>
    <s v="-"/>
    <s v="-"/>
    <s v="公式"/>
    <x v="8"/>
    <x v="27"/>
    <s v="2W"/>
    <x v="29"/>
    <s v="-"/>
  </r>
  <r>
    <x v="1"/>
    <s v="一般"/>
    <x v="46"/>
    <s v="公式練習"/>
    <s v="-"/>
    <x v="24"/>
    <s v="-"/>
    <s v="-"/>
    <s v="-"/>
    <s v="-"/>
    <s v="-"/>
    <s v="-"/>
    <s v="公式"/>
    <x v="8"/>
    <x v="27"/>
    <s v="2W"/>
    <x v="29"/>
    <s v="-"/>
  </r>
  <r>
    <x v="39"/>
    <s v="一般"/>
    <x v="46"/>
    <s v="公式練習"/>
    <s v="-"/>
    <x v="24"/>
    <s v="-"/>
    <s v="-"/>
    <s v="-"/>
    <s v="-"/>
    <s v="-"/>
    <s v="-"/>
    <s v="公式"/>
    <x v="8"/>
    <x v="27"/>
    <s v="2W"/>
    <x v="29"/>
    <s v="-"/>
  </r>
  <r>
    <x v="25"/>
    <s v="一般"/>
    <x v="46"/>
    <s v="公式練習"/>
    <s v="-"/>
    <x v="24"/>
    <s v="-"/>
    <s v="-"/>
    <s v="-"/>
    <s v="-"/>
    <s v="-"/>
    <s v="-"/>
    <s v="公式"/>
    <x v="8"/>
    <x v="27"/>
    <s v="2W"/>
    <x v="29"/>
    <s v="-"/>
  </r>
  <r>
    <x v="24"/>
    <s v="一般"/>
    <x v="46"/>
    <s v="公式練習"/>
    <s v="-"/>
    <x v="24"/>
    <s v="-"/>
    <s v="-"/>
    <s v="-"/>
    <s v="-"/>
    <s v="-"/>
    <s v="-"/>
    <s v="公式"/>
    <x v="8"/>
    <x v="27"/>
    <s v="2W"/>
    <x v="29"/>
    <s v="-"/>
  </r>
  <r>
    <x v="70"/>
    <s v="一般"/>
    <x v="46"/>
    <s v="公式練習"/>
    <s v="-"/>
    <x v="24"/>
    <s v="-"/>
    <s v="-"/>
    <s v="-"/>
    <s v="-"/>
    <s v="-"/>
    <s v="-"/>
    <s v="公式"/>
    <x v="8"/>
    <x v="27"/>
    <s v="2W"/>
    <x v="29"/>
    <s v="-"/>
  </r>
  <r>
    <x v="65"/>
    <s v="女性"/>
    <x v="46"/>
    <s v="公式練習"/>
    <s v="-"/>
    <x v="25"/>
    <s v="-"/>
    <s v="-"/>
    <s v="-"/>
    <s v="-"/>
    <s v="-"/>
    <s v="-"/>
    <s v="公式"/>
    <x v="8"/>
    <x v="27"/>
    <s v="2W"/>
    <x v="29"/>
    <s v="-"/>
  </r>
  <r>
    <x v="71"/>
    <s v="一般"/>
    <x v="46"/>
    <s v="公式練習"/>
    <s v="-"/>
    <x v="26"/>
    <s v="-"/>
    <s v="-"/>
    <s v="-"/>
    <s v="-"/>
    <s v="-"/>
    <s v="-"/>
    <s v="公式"/>
    <x v="8"/>
    <x v="27"/>
    <s v="2W"/>
    <x v="29"/>
    <s v="-"/>
  </r>
  <r>
    <x v="0"/>
    <s v="一般"/>
    <x v="47"/>
    <s v="合宿口論義"/>
    <s v="-"/>
    <x v="33"/>
    <n v="1.1000000000000001"/>
    <d v="1899-12-30T00:03:08"/>
    <s v="-"/>
    <s v="-"/>
    <s v="-"/>
    <d v="1899-12-30T00:02:51"/>
    <s v="公式"/>
    <x v="8"/>
    <x v="27"/>
    <s v="3W"/>
    <x v="30"/>
    <s v="-"/>
  </r>
  <r>
    <x v="1"/>
    <s v="一般"/>
    <x v="47"/>
    <s v="合宿口論義"/>
    <s v="-"/>
    <x v="33"/>
    <n v="1.1000000000000001"/>
    <d v="1899-12-30T00:03:41"/>
    <m/>
    <m/>
    <s v="-"/>
    <d v="1899-12-30T00:03:21"/>
    <s v="公式"/>
    <x v="8"/>
    <x v="27"/>
    <s v="3W"/>
    <x v="30"/>
    <s v="-"/>
  </r>
  <r>
    <x v="33"/>
    <s v="一般"/>
    <x v="47"/>
    <s v="合宿口論義"/>
    <s v="-"/>
    <x v="33"/>
    <n v="1.1000000000000001"/>
    <d v="1899-12-30T00:03:30"/>
    <m/>
    <m/>
    <s v="-"/>
    <d v="1899-12-30T00:03:11"/>
    <s v="公式"/>
    <x v="8"/>
    <x v="27"/>
    <s v="3W"/>
    <x v="30"/>
    <s v="-"/>
  </r>
  <r>
    <x v="36"/>
    <s v="一般"/>
    <x v="47"/>
    <s v="合宿口論義"/>
    <s v="-"/>
    <x v="33"/>
    <n v="1.1000000000000001"/>
    <d v="1899-12-30T00:03:43"/>
    <m/>
    <m/>
    <s v="-"/>
    <d v="1899-12-30T00:03:23"/>
    <s v="公式"/>
    <x v="8"/>
    <x v="27"/>
    <s v="3W"/>
    <x v="30"/>
    <s v="-"/>
  </r>
  <r>
    <x v="13"/>
    <s v="一般"/>
    <x v="47"/>
    <s v="合宿口論義"/>
    <s v="-"/>
    <x v="33"/>
    <n v="1.1000000000000001"/>
    <d v="1899-12-30T00:04:24"/>
    <m/>
    <m/>
    <s v="-"/>
    <d v="1899-12-30T00:04:00"/>
    <s v="公式"/>
    <x v="8"/>
    <x v="27"/>
    <s v="3W"/>
    <x v="30"/>
    <s v="-"/>
  </r>
  <r>
    <x v="15"/>
    <s v="女性"/>
    <x v="47"/>
    <s v="合宿口論義"/>
    <s v="-"/>
    <x v="33"/>
    <n v="1.1000000000000001"/>
    <d v="1899-12-30T00:04:45"/>
    <m/>
    <m/>
    <s v="-"/>
    <d v="1899-12-30T00:04:19"/>
    <s v="公式"/>
    <x v="8"/>
    <x v="27"/>
    <s v="3W"/>
    <x v="30"/>
    <s v="-"/>
  </r>
  <r>
    <x v="29"/>
    <s v="一般"/>
    <x v="47"/>
    <s v="合宿口論義"/>
    <s v="-"/>
    <x v="33"/>
    <n v="1.1000000000000001"/>
    <d v="1899-12-30T00:04:45"/>
    <m/>
    <m/>
    <s v="-"/>
    <d v="1899-12-30T00:04:19"/>
    <s v="公式"/>
    <x v="8"/>
    <x v="27"/>
    <s v="3W"/>
    <x v="30"/>
    <s v="-"/>
  </r>
  <r>
    <x v="21"/>
    <s v="一般"/>
    <x v="47"/>
    <s v="合宿口論義"/>
    <s v="-"/>
    <x v="33"/>
    <n v="1.1000000000000001"/>
    <d v="1899-12-30T00:04:47"/>
    <m/>
    <m/>
    <s v="-"/>
    <d v="1899-12-30T00:04:21"/>
    <s v="公式"/>
    <x v="8"/>
    <x v="27"/>
    <s v="3W"/>
    <x v="30"/>
    <s v="-"/>
  </r>
  <r>
    <x v="6"/>
    <s v="一般"/>
    <x v="47"/>
    <s v="合宿口論義"/>
    <s v="-"/>
    <x v="33"/>
    <n v="1.1000000000000001"/>
    <d v="1899-12-30T00:04:07"/>
    <m/>
    <m/>
    <s v="-"/>
    <d v="1899-12-30T00:03:45"/>
    <s v="公式"/>
    <x v="8"/>
    <x v="27"/>
    <s v="3W"/>
    <x v="30"/>
    <s v="-"/>
  </r>
  <r>
    <x v="37"/>
    <s v="シニア"/>
    <x v="47"/>
    <s v="合宿口論義"/>
    <s v="-"/>
    <x v="33"/>
    <n v="1.1000000000000001"/>
    <d v="1899-12-30T00:04:22"/>
    <m/>
    <m/>
    <s v="-"/>
    <d v="1899-12-30T00:03:58"/>
    <s v="公式"/>
    <x v="8"/>
    <x v="27"/>
    <s v="3W"/>
    <x v="30"/>
    <s v="-"/>
  </r>
  <r>
    <x v="24"/>
    <s v="一般"/>
    <x v="47"/>
    <s v="合宿口論義"/>
    <s v="-"/>
    <x v="33"/>
    <n v="1.1000000000000001"/>
    <d v="1899-12-30T00:03:43"/>
    <m/>
    <m/>
    <s v="-"/>
    <d v="1899-12-30T00:03:23"/>
    <s v="公式"/>
    <x v="8"/>
    <x v="27"/>
    <s v="3W"/>
    <x v="30"/>
    <s v="-"/>
  </r>
  <r>
    <x v="3"/>
    <s v="シニア"/>
    <x v="47"/>
    <s v="合宿口論義"/>
    <s v="-"/>
    <x v="33"/>
    <n v="1.1000000000000001"/>
    <d v="1899-12-30T00:04:33"/>
    <m/>
    <m/>
    <s v="-"/>
    <d v="1899-12-30T00:04:08"/>
    <s v="公式"/>
    <x v="8"/>
    <x v="27"/>
    <s v="3W"/>
    <x v="30"/>
    <s v="-"/>
  </r>
  <r>
    <x v="19"/>
    <s v="一般"/>
    <x v="47"/>
    <s v="合宿口論義"/>
    <s v="-"/>
    <x v="33"/>
    <n v="1.1000000000000001"/>
    <d v="1899-12-30T00:04:17"/>
    <m/>
    <m/>
    <s v="-"/>
    <d v="1899-12-30T00:03:54"/>
    <s v="公式"/>
    <x v="8"/>
    <x v="27"/>
    <s v="3W"/>
    <x v="30"/>
    <s v="-"/>
  </r>
  <r>
    <x v="2"/>
    <s v="一般"/>
    <x v="47"/>
    <s v="合宿口論義"/>
    <s v="-"/>
    <x v="33"/>
    <n v="1.1000000000000001"/>
    <d v="1899-12-30T00:04:07"/>
    <m/>
    <m/>
    <s v="-"/>
    <d v="1899-12-30T00:03:45"/>
    <s v="公式"/>
    <x v="8"/>
    <x v="27"/>
    <s v="3W"/>
    <x v="30"/>
    <s v="-"/>
  </r>
  <r>
    <x v="16"/>
    <s v="一般"/>
    <x v="47"/>
    <s v="合宿口論義"/>
    <s v="-"/>
    <x v="33"/>
    <n v="1.1000000000000001"/>
    <d v="1899-12-30T00:03:52"/>
    <m/>
    <m/>
    <s v="-"/>
    <d v="1899-12-30T00:03:31"/>
    <s v="公式"/>
    <x v="8"/>
    <x v="27"/>
    <s v="3W"/>
    <x v="30"/>
    <s v="-"/>
  </r>
  <r>
    <x v="38"/>
    <s v="一般"/>
    <x v="47"/>
    <s v="合宿口論義"/>
    <s v="-"/>
    <x v="33"/>
    <n v="1.1000000000000001"/>
    <d v="1899-12-30T00:03:47"/>
    <m/>
    <m/>
    <s v="-"/>
    <d v="1899-12-30T00:03:26"/>
    <s v="公式"/>
    <x v="8"/>
    <x v="27"/>
    <s v="3W"/>
    <x v="30"/>
    <s v="-"/>
  </r>
  <r>
    <x v="39"/>
    <s v="一般"/>
    <x v="47"/>
    <s v="合宿口論義"/>
    <s v="-"/>
    <x v="33"/>
    <n v="1.1000000000000001"/>
    <d v="1899-12-30T00:04:23"/>
    <m/>
    <m/>
    <s v="-"/>
    <d v="1899-12-30T00:03:59"/>
    <s v="公式"/>
    <x v="8"/>
    <x v="27"/>
    <s v="3W"/>
    <x v="30"/>
    <s v="-"/>
  </r>
  <r>
    <x v="70"/>
    <s v="一般"/>
    <x v="47"/>
    <s v="合宿口論義"/>
    <s v="-"/>
    <x v="33"/>
    <n v="1.1000000000000001"/>
    <d v="1899-12-30T00:04:26"/>
    <m/>
    <m/>
    <s v="-"/>
    <d v="1899-12-30T00:04:02"/>
    <s v="公式"/>
    <x v="8"/>
    <x v="27"/>
    <s v="3W"/>
    <x v="30"/>
    <s v="-"/>
  </r>
  <r>
    <x v="72"/>
    <s v="シニア"/>
    <x v="47"/>
    <s v="合宿口論義"/>
    <s v="-"/>
    <x v="24"/>
    <s v="-"/>
    <s v="-"/>
    <s v="-"/>
    <s v="-"/>
    <s v="-"/>
    <s v="-"/>
    <s v="公式"/>
    <x v="8"/>
    <x v="27"/>
    <s v="3W"/>
    <x v="30"/>
    <s v="-"/>
  </r>
  <r>
    <x v="50"/>
    <s v="シニア"/>
    <x v="47"/>
    <s v="合宿口論義"/>
    <s v="-"/>
    <x v="25"/>
    <s v="-"/>
    <s v="-"/>
    <s v="-"/>
    <s v="-"/>
    <s v="-"/>
    <s v="-"/>
    <s v="公式"/>
    <x v="8"/>
    <x v="27"/>
    <s v="3W"/>
    <x v="30"/>
    <s v="-"/>
  </r>
  <r>
    <x v="4"/>
    <s v="一般"/>
    <x v="47"/>
    <s v="合宿口論義"/>
    <s v="-"/>
    <x v="33"/>
    <n v="1.1000000000000001"/>
    <d v="1899-12-30T00:03:45"/>
    <m/>
    <m/>
    <s v="-"/>
    <d v="1899-12-30T00:03:25"/>
    <s v="公式"/>
    <x v="8"/>
    <x v="27"/>
    <s v="3W"/>
    <x v="30"/>
    <s v="-"/>
  </r>
  <r>
    <x v="31"/>
    <s v="シニア"/>
    <x v="47"/>
    <s v="合宿口論義"/>
    <s v="-"/>
    <x v="24"/>
    <s v="-"/>
    <s v="-"/>
    <s v="-"/>
    <s v="-"/>
    <s v="-"/>
    <s v="-"/>
    <s v="公式"/>
    <x v="8"/>
    <x v="27"/>
    <s v="3W"/>
    <x v="30"/>
    <s v="-"/>
  </r>
  <r>
    <x v="48"/>
    <s v="一般"/>
    <x v="47"/>
    <s v="合宿口論義"/>
    <s v="-"/>
    <x v="33"/>
    <n v="1.1000000000000001"/>
    <d v="1899-12-30T00:04:15"/>
    <m/>
    <m/>
    <s v="-"/>
    <d v="1899-12-30T00:03:52"/>
    <s v="公式"/>
    <x v="8"/>
    <x v="27"/>
    <s v="3W"/>
    <x v="30"/>
    <s v="-"/>
  </r>
  <r>
    <x v="73"/>
    <s v="一般"/>
    <x v="47"/>
    <s v="合宿口論義"/>
    <s v="-"/>
    <x v="33"/>
    <n v="1.1000000000000001"/>
    <d v="1899-12-30T00:04:00"/>
    <m/>
    <m/>
    <s v="-"/>
    <d v="1899-12-30T00:03:38"/>
    <s v="公式"/>
    <x v="8"/>
    <x v="27"/>
    <s v="3W"/>
    <x v="30"/>
    <s v="-"/>
  </r>
  <r>
    <x v="11"/>
    <s v="女性"/>
    <x v="47"/>
    <s v="合宿口論義"/>
    <s v="-"/>
    <x v="33"/>
    <n v="1.1000000000000001"/>
    <d v="1899-12-30T00:04:32"/>
    <m/>
    <m/>
    <s v="-"/>
    <d v="1899-12-30T00:04:07"/>
    <s v="公式"/>
    <x v="8"/>
    <x v="27"/>
    <s v="3W"/>
    <x v="30"/>
    <s v="-"/>
  </r>
  <r>
    <x v="25"/>
    <s v="一般"/>
    <x v="47"/>
    <s v="合宿口論義"/>
    <s v="-"/>
    <x v="33"/>
    <n v="1.1000000000000001"/>
    <d v="1899-12-30T00:03:45"/>
    <m/>
    <m/>
    <s v="-"/>
    <d v="1899-12-30T00:03:25"/>
    <s v="公式"/>
    <x v="8"/>
    <x v="27"/>
    <s v="3W"/>
    <x v="30"/>
    <s v="-"/>
  </r>
  <r>
    <x v="22"/>
    <s v="一般"/>
    <x v="47"/>
    <s v="合宿口論義"/>
    <s v="-"/>
    <x v="33"/>
    <n v="1.1000000000000001"/>
    <d v="1899-12-30T00:04:21"/>
    <m/>
    <m/>
    <s v="-"/>
    <d v="1899-12-30T00:03:57"/>
    <s v="公式"/>
    <x v="8"/>
    <x v="27"/>
    <s v="3W"/>
    <x v="30"/>
    <s v="-"/>
  </r>
  <r>
    <x v="55"/>
    <s v="一般"/>
    <x v="47"/>
    <s v="合宿口論義"/>
    <s v="-"/>
    <x v="33"/>
    <n v="1.1000000000000001"/>
    <d v="1899-12-30T00:05:26"/>
    <m/>
    <m/>
    <s v="-"/>
    <d v="1899-12-30T00:04:56"/>
    <s v="公式"/>
    <x v="8"/>
    <x v="27"/>
    <s v="3W"/>
    <x v="30"/>
    <s v="-"/>
  </r>
  <r>
    <x v="40"/>
    <s v="一般"/>
    <x v="47"/>
    <s v="合宿口論義"/>
    <s v="-"/>
    <x v="33"/>
    <n v="1.1000000000000001"/>
    <d v="1899-12-30T00:03:48"/>
    <m/>
    <m/>
    <s v="-"/>
    <d v="1899-12-30T00:03:27"/>
    <s v="公式"/>
    <x v="8"/>
    <x v="27"/>
    <s v="3W"/>
    <x v="30"/>
    <s v="-"/>
  </r>
  <r>
    <x v="63"/>
    <s v="一般"/>
    <x v="47"/>
    <s v="合宿口論義"/>
    <s v="-"/>
    <x v="33"/>
    <n v="1.1000000000000001"/>
    <d v="1899-12-30T00:04:46"/>
    <m/>
    <m/>
    <s v="-"/>
    <d v="1899-12-30T00:04:20"/>
    <s v="公式"/>
    <x v="8"/>
    <x v="27"/>
    <s v="3W"/>
    <x v="30"/>
    <s v="-"/>
  </r>
  <r>
    <x v="65"/>
    <s v="女性"/>
    <x v="47"/>
    <s v="合宿口論義"/>
    <s v="-"/>
    <x v="25"/>
    <s v="-"/>
    <s v="-"/>
    <s v="-"/>
    <s v="-"/>
    <s v="-"/>
    <s v="-"/>
    <s v="公式"/>
    <x v="8"/>
    <x v="27"/>
    <s v="3W"/>
    <x v="30"/>
    <s v="-"/>
  </r>
  <r>
    <x v="28"/>
    <s v="一般"/>
    <x v="47"/>
    <s v="合宿口論義"/>
    <s v="-"/>
    <x v="33"/>
    <n v="1.1000000000000001"/>
    <d v="1899-12-30T00:03:40"/>
    <m/>
    <m/>
    <s v="-"/>
    <d v="1899-12-30T00:03:20"/>
    <s v="公式"/>
    <x v="8"/>
    <x v="27"/>
    <s v="3W"/>
    <x v="30"/>
    <s v="-"/>
  </r>
  <r>
    <x v="74"/>
    <s v="女性"/>
    <x v="47"/>
    <s v="合宿口論義"/>
    <s v="-"/>
    <x v="24"/>
    <s v="-"/>
    <s v="-"/>
    <s v="-"/>
    <s v="-"/>
    <s v="-"/>
    <s v="-"/>
    <s v="公式"/>
    <x v="8"/>
    <x v="27"/>
    <s v="3W"/>
    <x v="30"/>
    <s v="-"/>
  </r>
  <r>
    <x v="75"/>
    <s v="女性"/>
    <x v="47"/>
    <s v="合宿口論義"/>
    <s v="-"/>
    <x v="25"/>
    <s v="-"/>
    <s v="-"/>
    <s v="-"/>
    <s v="-"/>
    <s v="-"/>
    <s v="-"/>
    <s v="公式"/>
    <x v="8"/>
    <x v="27"/>
    <s v="3W"/>
    <x v="30"/>
    <s v="-"/>
  </r>
  <r>
    <x v="71"/>
    <s v="一般"/>
    <x v="47"/>
    <s v="合宿口論義"/>
    <s v="-"/>
    <x v="25"/>
    <s v="-"/>
    <s v="-"/>
    <s v="-"/>
    <s v="-"/>
    <s v="-"/>
    <s v="-"/>
    <s v="公式"/>
    <x v="8"/>
    <x v="27"/>
    <s v="3W"/>
    <x v="30"/>
    <s v="-"/>
  </r>
  <r>
    <x v="61"/>
    <s v="一般"/>
    <x v="47"/>
    <s v="合宿口論義"/>
    <s v="-"/>
    <x v="25"/>
    <s v="-"/>
    <s v="-"/>
    <s v="-"/>
    <s v="-"/>
    <s v="-"/>
    <s v="-"/>
    <s v="公式"/>
    <x v="8"/>
    <x v="27"/>
    <s v="3W"/>
    <x v="30"/>
    <s v="-"/>
  </r>
  <r>
    <x v="44"/>
    <s v="一般"/>
    <x v="47"/>
    <s v="合宿口論義"/>
    <s v="-"/>
    <x v="25"/>
    <s v="-"/>
    <s v="-"/>
    <s v="-"/>
    <s v="-"/>
    <s v="-"/>
    <s v="-"/>
    <s v="公式"/>
    <x v="8"/>
    <x v="27"/>
    <s v="3W"/>
    <x v="30"/>
    <s v="-"/>
  </r>
  <r>
    <x v="1"/>
    <s v="一般"/>
    <x v="48"/>
    <s v="合宿猿投山"/>
    <s v="換算"/>
    <x v="28"/>
    <n v="5"/>
    <d v="1899-12-30T00:24:53"/>
    <s v="猿投5km"/>
    <s v="5k"/>
    <d v="1899-12-30T00:07:54"/>
    <d v="1899-12-30T00:04:59"/>
    <s v="公式"/>
    <x v="8"/>
    <x v="28"/>
    <s v="3W"/>
    <x v="30"/>
    <d v="1899-12-30T00:09:57"/>
  </r>
  <r>
    <x v="33"/>
    <s v="一般"/>
    <x v="48"/>
    <s v="合宿猿投山"/>
    <s v="換算"/>
    <x v="28"/>
    <n v="5"/>
    <d v="1899-12-30T00:26:20"/>
    <s v="猿投5km"/>
    <s v="5k"/>
    <d v="1899-12-30T00:08:21"/>
    <d v="1899-12-30T00:05:16"/>
    <s v="公式"/>
    <x v="8"/>
    <x v="28"/>
    <s v="3W"/>
    <x v="30"/>
    <d v="1899-12-30T00:10:32"/>
  </r>
  <r>
    <x v="36"/>
    <s v="一般"/>
    <x v="48"/>
    <s v="合宿猿投山"/>
    <s v="換算"/>
    <x v="28"/>
    <n v="5"/>
    <d v="1899-12-30T00:28:52"/>
    <s v="猿投5km"/>
    <s v="5k"/>
    <d v="1899-12-30T00:09:09"/>
    <d v="1899-12-30T00:05:46"/>
    <s v="公式"/>
    <x v="8"/>
    <x v="28"/>
    <s v="3W"/>
    <x v="30"/>
    <d v="1899-12-30T00:11:33"/>
  </r>
  <r>
    <x v="4"/>
    <s v="一般"/>
    <x v="48"/>
    <s v="合宿猿投山"/>
    <s v="換算"/>
    <x v="28"/>
    <n v="5"/>
    <d v="1899-12-30T00:30:05"/>
    <s v="猿投5km"/>
    <s v="5k"/>
    <d v="1899-12-30T00:09:33"/>
    <d v="1899-12-30T00:06:01"/>
    <s v="公式"/>
    <x v="8"/>
    <x v="28"/>
    <s v="3W"/>
    <x v="30"/>
    <d v="1899-12-30T00:12:02"/>
  </r>
  <r>
    <x v="37"/>
    <s v="シニア"/>
    <x v="48"/>
    <s v="合宿猿投山"/>
    <s v="換算"/>
    <x v="28"/>
    <n v="5"/>
    <d v="1899-12-30T00:33:29"/>
    <s v="猿投5km"/>
    <s v="5k"/>
    <d v="1899-12-30T00:10:37"/>
    <d v="1899-12-30T00:06:42"/>
    <s v="公式"/>
    <x v="8"/>
    <x v="28"/>
    <s v="3W"/>
    <x v="30"/>
    <d v="1899-12-30T00:13:24"/>
  </r>
  <r>
    <x v="2"/>
    <s v="一般"/>
    <x v="48"/>
    <s v="合宿猿投山"/>
    <s v="換算"/>
    <x v="28"/>
    <n v="5"/>
    <d v="1899-12-30T00:33:39"/>
    <s v="猿投5km"/>
    <s v="5k"/>
    <d v="1899-12-30T00:10:41"/>
    <d v="1899-12-30T00:06:44"/>
    <s v="公式"/>
    <x v="8"/>
    <x v="28"/>
    <s v="3W"/>
    <x v="30"/>
    <d v="1899-12-30T00:13:28"/>
  </r>
  <r>
    <x v="25"/>
    <s v="一般"/>
    <x v="48"/>
    <s v="合宿猿投山"/>
    <s v="換算"/>
    <x v="28"/>
    <n v="5"/>
    <d v="1899-12-30T00:33:39"/>
    <s v="猿投5km"/>
    <s v="5k"/>
    <d v="1899-12-30T00:10:41"/>
    <d v="1899-12-30T00:06:44"/>
    <s v="公式"/>
    <x v="8"/>
    <x v="28"/>
    <s v="3W"/>
    <x v="30"/>
    <d v="1899-12-30T00:13:28"/>
  </r>
  <r>
    <x v="39"/>
    <s v="一般"/>
    <x v="48"/>
    <s v="合宿猿投山"/>
    <s v="換算"/>
    <x v="28"/>
    <n v="5"/>
    <d v="1899-12-30T00:34:30"/>
    <s v="猿投5km"/>
    <s v="5k"/>
    <d v="1899-12-30T00:10:57"/>
    <d v="1899-12-30T00:06:54"/>
    <s v="公式"/>
    <x v="8"/>
    <x v="28"/>
    <s v="3W"/>
    <x v="30"/>
    <d v="1899-12-30T00:13:48"/>
  </r>
  <r>
    <x v="16"/>
    <s v="一般"/>
    <x v="48"/>
    <s v="合宿猿投山"/>
    <s v="換算"/>
    <x v="28"/>
    <n v="5"/>
    <d v="1899-12-30T00:34:50"/>
    <s v="猿投5km"/>
    <s v="5k"/>
    <d v="1899-12-30T00:11:03"/>
    <d v="1899-12-30T00:06:58"/>
    <s v="公式"/>
    <x v="8"/>
    <x v="28"/>
    <s v="3W"/>
    <x v="30"/>
    <d v="1899-12-30T00:13:56"/>
  </r>
  <r>
    <x v="48"/>
    <s v="一般"/>
    <x v="48"/>
    <s v="合宿猿投山"/>
    <s v="換算"/>
    <x v="28"/>
    <n v="5"/>
    <d v="1899-12-30T00:35:00"/>
    <s v="猿投5km"/>
    <s v="5k"/>
    <d v="1899-12-30T00:11:06"/>
    <d v="1899-12-30T00:07:00"/>
    <s v="公式"/>
    <x v="8"/>
    <x v="28"/>
    <s v="3W"/>
    <x v="30"/>
    <d v="1899-12-30T00:14:00"/>
  </r>
  <r>
    <x v="38"/>
    <s v="一般"/>
    <x v="48"/>
    <s v="合宿猿投山"/>
    <s v="換算"/>
    <x v="28"/>
    <n v="5"/>
    <d v="1899-12-30T00:35:00"/>
    <s v="猿投5km"/>
    <s v="5k"/>
    <d v="1899-12-30T00:11:06"/>
    <d v="1899-12-30T00:07:00"/>
    <s v="公式"/>
    <x v="8"/>
    <x v="28"/>
    <s v="3W"/>
    <x v="30"/>
    <d v="1899-12-30T00:14:00"/>
  </r>
  <r>
    <x v="40"/>
    <s v="一般"/>
    <x v="48"/>
    <s v="合宿猿投山"/>
    <s v="換算"/>
    <x v="28"/>
    <n v="5"/>
    <d v="1899-12-30T00:35:30"/>
    <s v="猿投5km"/>
    <s v="5k"/>
    <d v="1899-12-30T00:11:16"/>
    <d v="1899-12-30T00:07:06"/>
    <s v="公式"/>
    <x v="8"/>
    <x v="28"/>
    <s v="3W"/>
    <x v="30"/>
    <d v="1899-12-30T00:14:12"/>
  </r>
  <r>
    <x v="24"/>
    <s v="一般"/>
    <x v="48"/>
    <s v="合宿猿投山"/>
    <s v="換算"/>
    <x v="28"/>
    <n v="5"/>
    <d v="1899-12-30T00:35:56"/>
    <s v="猿投5km"/>
    <s v="5k"/>
    <d v="1899-12-30T00:11:24"/>
    <d v="1899-12-30T00:07:11"/>
    <s v="公式"/>
    <x v="8"/>
    <x v="28"/>
    <s v="3W"/>
    <x v="30"/>
    <d v="1899-12-30T00:14:22"/>
  </r>
  <r>
    <x v="28"/>
    <s v="一般"/>
    <x v="48"/>
    <s v="合宿猿投山"/>
    <s v="換算"/>
    <x v="28"/>
    <n v="5"/>
    <d v="1899-12-30T00:37:08"/>
    <s v="猿投5km"/>
    <s v="5k"/>
    <d v="1899-12-30T00:11:47"/>
    <d v="1899-12-30T00:07:26"/>
    <s v="公式"/>
    <x v="8"/>
    <x v="28"/>
    <s v="3W"/>
    <x v="30"/>
    <d v="1899-12-30T00:14:51"/>
  </r>
  <r>
    <x v="73"/>
    <s v="一般"/>
    <x v="48"/>
    <s v="合宿猿投山"/>
    <s v="換算"/>
    <x v="28"/>
    <n v="5"/>
    <d v="1899-12-30T00:37:10"/>
    <s v="猿投5km"/>
    <s v="5k"/>
    <d v="1899-12-30T00:11:47"/>
    <d v="1899-12-30T00:07:26"/>
    <s v="公式"/>
    <x v="8"/>
    <x v="28"/>
    <s v="3W"/>
    <x v="30"/>
    <d v="1899-12-30T00:14:52"/>
  </r>
  <r>
    <x v="3"/>
    <s v="シニア"/>
    <x v="48"/>
    <s v="合宿猿投山"/>
    <s v="換算"/>
    <x v="28"/>
    <n v="5"/>
    <d v="1899-12-30T00:37:15"/>
    <s v="猿投5km"/>
    <s v="5k"/>
    <d v="1899-12-30T00:11:49"/>
    <d v="1899-12-30T00:07:27"/>
    <s v="公式"/>
    <x v="8"/>
    <x v="28"/>
    <s v="3W"/>
    <x v="30"/>
    <d v="1899-12-30T00:14:54"/>
  </r>
  <r>
    <x v="15"/>
    <s v="女性"/>
    <x v="48"/>
    <s v="合宿猿投山"/>
    <s v="換算"/>
    <x v="28"/>
    <n v="5"/>
    <d v="1899-12-30T00:37:58"/>
    <s v="猿投5km"/>
    <s v="5k"/>
    <d v="1899-12-30T00:12:03"/>
    <d v="1899-12-30T00:07:36"/>
    <s v="公式"/>
    <x v="8"/>
    <x v="28"/>
    <s v="3W"/>
    <x v="30"/>
    <d v="1899-12-30T00:15:11"/>
  </r>
  <r>
    <x v="19"/>
    <s v="一般"/>
    <x v="48"/>
    <s v="合宿猿投山"/>
    <s v="換算"/>
    <x v="28"/>
    <n v="5"/>
    <d v="1899-12-30T00:38:10"/>
    <s v="猿投5km"/>
    <s v="5k"/>
    <d v="1899-12-30T00:12:06"/>
    <d v="1899-12-30T00:07:38"/>
    <s v="公式"/>
    <x v="8"/>
    <x v="28"/>
    <s v="3W"/>
    <x v="30"/>
    <d v="1899-12-30T00:15:16"/>
  </r>
  <r>
    <x v="11"/>
    <s v="女性"/>
    <x v="48"/>
    <s v="合宿猿投山"/>
    <s v="換算"/>
    <x v="28"/>
    <n v="5"/>
    <d v="1899-12-30T00:39:20"/>
    <s v="猿投5km"/>
    <s v="5k"/>
    <d v="1899-12-30T00:12:29"/>
    <d v="1899-12-30T00:07:52"/>
    <s v="公式"/>
    <x v="8"/>
    <x v="28"/>
    <s v="3W"/>
    <x v="30"/>
    <d v="1899-12-30T00:15:44"/>
  </r>
  <r>
    <x v="29"/>
    <s v="一般"/>
    <x v="48"/>
    <s v="合宿猿投山"/>
    <s v="換算"/>
    <x v="28"/>
    <n v="5"/>
    <d v="1899-12-30T00:43:26"/>
    <s v="猿投5km"/>
    <s v="5k"/>
    <d v="1899-12-30T00:13:47"/>
    <d v="1899-12-30T00:08:41"/>
    <s v="公式"/>
    <x v="8"/>
    <x v="28"/>
    <s v="3W"/>
    <x v="30"/>
    <d v="1899-12-30T00:17:22"/>
  </r>
  <r>
    <x v="70"/>
    <s v="一般"/>
    <x v="48"/>
    <s v="合宿猿投山"/>
    <s v="換算"/>
    <x v="28"/>
    <n v="5"/>
    <d v="1899-12-30T00:45:00"/>
    <s v="猿投5km"/>
    <s v="5k"/>
    <d v="1899-12-30T00:14:17"/>
    <d v="1899-12-30T00:09:00"/>
    <s v="公式"/>
    <x v="8"/>
    <x v="28"/>
    <s v="3W"/>
    <x v="30"/>
    <d v="1899-12-30T00:18:00"/>
  </r>
  <r>
    <x v="31"/>
    <s v="シニア"/>
    <x v="48"/>
    <s v="合宿猿投山"/>
    <s v="換算"/>
    <x v="28"/>
    <n v="5"/>
    <d v="1899-12-30T00:52:01"/>
    <s v="猿投5km"/>
    <s v="5k"/>
    <d v="1899-12-30T00:16:30"/>
    <d v="1899-12-30T00:10:24"/>
    <s v="公式"/>
    <x v="8"/>
    <x v="28"/>
    <s v="3W"/>
    <x v="30"/>
    <d v="1899-12-30T00:20:48"/>
  </r>
  <r>
    <x v="55"/>
    <s v="一般"/>
    <x v="48"/>
    <s v="合宿猿投山"/>
    <s v="-"/>
    <x v="25"/>
    <s v="-"/>
    <s v="-"/>
    <s v="-"/>
    <s v="-"/>
    <s v="-"/>
    <s v="-"/>
    <s v="公式"/>
    <x v="8"/>
    <x v="28"/>
    <s v="3W"/>
    <x v="30"/>
    <s v="-"/>
  </r>
  <r>
    <x v="71"/>
    <s v="一般"/>
    <x v="48"/>
    <s v="合宿猿投山"/>
    <s v="-"/>
    <x v="25"/>
    <s v="-"/>
    <s v="-"/>
    <s v="-"/>
    <s v="-"/>
    <s v="-"/>
    <s v="-"/>
    <s v="公式"/>
    <x v="8"/>
    <x v="28"/>
    <s v="3W"/>
    <x v="30"/>
    <s v="-"/>
  </r>
  <r>
    <x v="50"/>
    <s v="シニア"/>
    <x v="48"/>
    <s v="合宿猿投山"/>
    <s v="-"/>
    <x v="25"/>
    <s v="-"/>
    <s v="-"/>
    <s v="-"/>
    <s v="-"/>
    <s v="-"/>
    <s v="-"/>
    <s v="公式"/>
    <x v="8"/>
    <x v="28"/>
    <s v="3W"/>
    <x v="30"/>
    <s v="-"/>
  </r>
  <r>
    <x v="0"/>
    <s v="一般"/>
    <x v="49"/>
    <s v="公式練習"/>
    <s v="-"/>
    <x v="24"/>
    <s v="-"/>
    <s v="-"/>
    <s v="-"/>
    <s v="-"/>
    <s v="-"/>
    <s v="-"/>
    <s v="公式"/>
    <x v="8"/>
    <x v="28"/>
    <s v="3W"/>
    <x v="30"/>
    <s v="-"/>
  </r>
  <r>
    <x v="2"/>
    <s v="一般"/>
    <x v="49"/>
    <s v="公式練習"/>
    <s v="-"/>
    <x v="24"/>
    <s v="-"/>
    <s v="-"/>
    <s v="-"/>
    <s v="-"/>
    <s v="-"/>
    <s v="-"/>
    <s v="公式"/>
    <x v="8"/>
    <x v="28"/>
    <s v="3W"/>
    <x v="30"/>
    <s v="-"/>
  </r>
  <r>
    <x v="1"/>
    <s v="一般"/>
    <x v="49"/>
    <s v="公式練習"/>
    <s v="-"/>
    <x v="24"/>
    <s v="-"/>
    <s v="-"/>
    <s v="-"/>
    <s v="-"/>
    <s v="-"/>
    <s v="-"/>
    <s v="公式"/>
    <x v="8"/>
    <x v="28"/>
    <s v="3W"/>
    <x v="30"/>
    <s v="-"/>
  </r>
  <r>
    <x v="1"/>
    <s v="一般"/>
    <x v="50"/>
    <s v="公式練習"/>
    <s v="換算"/>
    <x v="28"/>
    <n v="5"/>
    <d v="1899-12-30T00:27:15"/>
    <s v="猿投5km"/>
    <s v="5k"/>
    <d v="1899-12-30T00:08:39"/>
    <d v="1899-12-30T00:05:27"/>
    <s v="公式"/>
    <x v="8"/>
    <x v="28"/>
    <s v="4W"/>
    <x v="31"/>
    <d v="1899-12-30T00:10:54"/>
  </r>
  <r>
    <x v="0"/>
    <s v="一般"/>
    <x v="50"/>
    <s v="公式練習"/>
    <s v="換算"/>
    <x v="28"/>
    <n v="5"/>
    <d v="1899-12-30T00:28:39"/>
    <s v="猿投5km"/>
    <s v="5k"/>
    <d v="1899-12-30T00:09:05"/>
    <d v="1899-12-30T00:05:44"/>
    <s v="公式"/>
    <x v="8"/>
    <x v="28"/>
    <s v="4W"/>
    <x v="31"/>
    <d v="1899-12-30T00:11:28"/>
  </r>
  <r>
    <x v="33"/>
    <s v="一般"/>
    <x v="50"/>
    <s v="公式練習"/>
    <s v="換算"/>
    <x v="28"/>
    <n v="5"/>
    <d v="1899-12-30T00:28:39"/>
    <s v="猿投5km"/>
    <s v="5k"/>
    <d v="1899-12-30T00:09:05"/>
    <d v="1899-12-30T00:05:44"/>
    <s v="公式"/>
    <x v="8"/>
    <x v="28"/>
    <s v="4W"/>
    <x v="31"/>
    <d v="1899-12-30T00:11:28"/>
  </r>
  <r>
    <x v="36"/>
    <s v="一般"/>
    <x v="50"/>
    <s v="公式練習"/>
    <s v="換算"/>
    <x v="28"/>
    <n v="5"/>
    <d v="1899-12-30T00:27:26"/>
    <s v="猿投5km"/>
    <s v="5k"/>
    <d v="1899-12-30T00:08:42"/>
    <d v="1899-12-30T00:05:29"/>
    <s v="公式"/>
    <x v="8"/>
    <x v="28"/>
    <s v="4W"/>
    <x v="31"/>
    <d v="1899-12-30T00:10:58"/>
  </r>
  <r>
    <x v="2"/>
    <s v="一般"/>
    <x v="50"/>
    <s v="公式練習"/>
    <s v="換算"/>
    <x v="28"/>
    <n v="5"/>
    <d v="1899-12-30T00:32:20"/>
    <s v="猿投5km"/>
    <s v="5k"/>
    <d v="1899-12-30T00:10:15"/>
    <d v="1899-12-30T00:06:28"/>
    <s v="公式"/>
    <x v="8"/>
    <x v="28"/>
    <s v="4W"/>
    <x v="31"/>
    <d v="1899-12-30T00:12:56"/>
  </r>
  <r>
    <x v="25"/>
    <s v="一般"/>
    <x v="50"/>
    <s v="公式練習"/>
    <s v="換算"/>
    <x v="28"/>
    <n v="5"/>
    <d v="1899-12-30T00:34:10"/>
    <s v="猿投5km"/>
    <s v="5k"/>
    <d v="1899-12-30T00:10:50"/>
    <d v="1899-12-30T00:06:50"/>
    <s v="公式"/>
    <x v="8"/>
    <x v="28"/>
    <s v="4W"/>
    <x v="31"/>
    <d v="1899-12-30T00:13:40"/>
  </r>
  <r>
    <x v="0"/>
    <s v="一般"/>
    <x v="51"/>
    <s v="公式練習"/>
    <s v="-"/>
    <x v="24"/>
    <s v="-"/>
    <s v="-"/>
    <s v="-"/>
    <s v="-"/>
    <s v="-"/>
    <s v="-"/>
    <s v="公式"/>
    <x v="8"/>
    <x v="29"/>
    <s v="4W"/>
    <x v="31"/>
    <s v="-"/>
  </r>
  <r>
    <x v="4"/>
    <s v="一般"/>
    <x v="51"/>
    <s v="公式練習"/>
    <s v="-"/>
    <x v="24"/>
    <s v="-"/>
    <s v="-"/>
    <s v="-"/>
    <s v="-"/>
    <s v="-"/>
    <s v="-"/>
    <s v="公式"/>
    <x v="8"/>
    <x v="29"/>
    <s v="4W"/>
    <x v="31"/>
    <s v="-"/>
  </r>
  <r>
    <x v="2"/>
    <s v="一般"/>
    <x v="51"/>
    <s v="公式練習"/>
    <s v="-"/>
    <x v="24"/>
    <s v="-"/>
    <s v="-"/>
    <s v="-"/>
    <s v="-"/>
    <s v="-"/>
    <s v="-"/>
    <s v="公式"/>
    <x v="8"/>
    <x v="29"/>
    <s v="4W"/>
    <x v="31"/>
    <s v="-"/>
  </r>
  <r>
    <x v="25"/>
    <s v="一般"/>
    <x v="51"/>
    <s v="公式練習"/>
    <s v="換算"/>
    <x v="6"/>
    <n v="3"/>
    <d v="1899-12-30T00:12:10"/>
    <s v="本社G9周"/>
    <s v="3k"/>
    <d v="1899-12-30T00:09:42"/>
    <d v="1899-12-30T00:04:03"/>
    <s v="公式"/>
    <x v="8"/>
    <x v="29"/>
    <s v="4W"/>
    <x v="31"/>
    <d v="1899-12-30T00:12:13"/>
  </r>
  <r>
    <x v="39"/>
    <s v="一般"/>
    <x v="51"/>
    <s v="公式練習"/>
    <s v="-"/>
    <x v="24"/>
    <s v="-"/>
    <s v="-"/>
    <s v="-"/>
    <s v="-"/>
    <s v="-"/>
    <s v="-"/>
    <s v="公式"/>
    <x v="8"/>
    <x v="29"/>
    <s v="4W"/>
    <x v="31"/>
    <s v="-"/>
  </r>
  <r>
    <x v="43"/>
    <s v="一般"/>
    <x v="51"/>
    <s v="公式練習"/>
    <s v="換算"/>
    <x v="6"/>
    <n v="3"/>
    <d v="1899-12-30T00:13:10"/>
    <s v="本社G9周"/>
    <s v="3k"/>
    <d v="1899-12-30T00:10:29"/>
    <d v="1899-12-30T00:04:23"/>
    <s v="公式"/>
    <x v="8"/>
    <x v="29"/>
    <s v="4W"/>
    <x v="31"/>
    <d v="1899-12-30T00:13:14"/>
  </r>
  <r>
    <x v="19"/>
    <s v="一般"/>
    <x v="51"/>
    <s v="公式練習"/>
    <s v="換算"/>
    <x v="6"/>
    <n v="3"/>
    <d v="1899-12-30T00:13:00"/>
    <s v="本社G9周"/>
    <s v="3k"/>
    <d v="1899-12-30T00:10:21"/>
    <d v="1899-12-30T00:04:20"/>
    <s v="公式"/>
    <x v="8"/>
    <x v="29"/>
    <s v="4W"/>
    <x v="31"/>
    <d v="1899-12-30T00:13:04"/>
  </r>
  <r>
    <x v="28"/>
    <s v="一般"/>
    <x v="51"/>
    <s v="公式練習"/>
    <s v="-"/>
    <x v="24"/>
    <s v="-"/>
    <s v="-"/>
    <s v="-"/>
    <s v="-"/>
    <s v="-"/>
    <s v="-"/>
    <s v="公式"/>
    <x v="8"/>
    <x v="29"/>
    <s v="4W"/>
    <x v="31"/>
    <s v="-"/>
  </r>
  <r>
    <x v="65"/>
    <s v="女性"/>
    <x v="51"/>
    <s v="公式練習"/>
    <s v="-"/>
    <x v="25"/>
    <s v="-"/>
    <s v="-"/>
    <s v="-"/>
    <s v="-"/>
    <s v="-"/>
    <s v="-"/>
    <s v="公式"/>
    <x v="8"/>
    <x v="29"/>
    <s v="4W"/>
    <x v="31"/>
    <s v="-"/>
  </r>
  <r>
    <x v="0"/>
    <s v="一般"/>
    <x v="52"/>
    <s v="公式練習"/>
    <s v="実測"/>
    <x v="4"/>
    <n v="2.35"/>
    <d v="1899-12-30T00:07:22"/>
    <s v="スポセン1周"/>
    <s v="2k"/>
    <d v="1899-12-30T00:07:22"/>
    <d v="1899-12-30T00:03:08"/>
    <s v="公式"/>
    <x v="8"/>
    <x v="29"/>
    <s v="5W"/>
    <x v="32"/>
    <d v="1899-12-30T00:09:17"/>
  </r>
  <r>
    <x v="33"/>
    <s v="一般"/>
    <x v="52"/>
    <s v="公式練習"/>
    <s v="実測"/>
    <x v="4"/>
    <n v="2.35"/>
    <d v="1899-12-30T00:07:39"/>
    <s v="スポセン1周"/>
    <s v="2k"/>
    <d v="1899-12-30T00:07:39"/>
    <d v="1899-12-30T00:03:15"/>
    <s v="公式"/>
    <x v="8"/>
    <x v="29"/>
    <s v="5W"/>
    <x v="32"/>
    <d v="1899-12-30T00:09:39"/>
  </r>
  <r>
    <x v="1"/>
    <s v="一般"/>
    <x v="52"/>
    <s v="公式練習"/>
    <s v="実測"/>
    <x v="4"/>
    <n v="2.35"/>
    <d v="1899-12-30T00:07:47"/>
    <s v="スポセン1周"/>
    <s v="2k"/>
    <d v="1899-12-30T00:07:47"/>
    <d v="1899-12-30T00:03:19"/>
    <s v="公式"/>
    <x v="8"/>
    <x v="29"/>
    <s v="5W"/>
    <x v="32"/>
    <d v="1899-12-30T00:09:49"/>
  </r>
  <r>
    <x v="28"/>
    <s v="一般"/>
    <x v="52"/>
    <s v="公式練習"/>
    <s v="実測"/>
    <x v="4"/>
    <n v="2.35"/>
    <d v="1899-12-30T00:08:45"/>
    <s v="スポセン1周"/>
    <s v="2k"/>
    <d v="1899-12-30T00:08:45"/>
    <d v="1899-12-30T00:03:43"/>
    <s v="公式"/>
    <x v="8"/>
    <x v="29"/>
    <s v="5W"/>
    <x v="32"/>
    <d v="1899-12-30T00:11:02"/>
  </r>
  <r>
    <x v="2"/>
    <s v="一般"/>
    <x v="52"/>
    <s v="公式練習"/>
    <s v="実測"/>
    <x v="4"/>
    <n v="2.35"/>
    <d v="1899-12-30T00:09:11"/>
    <s v="スポセン1周"/>
    <s v="2k"/>
    <d v="1899-12-30T00:09:11"/>
    <d v="1899-12-30T00:03:54"/>
    <s v="公式"/>
    <x v="8"/>
    <x v="29"/>
    <s v="5W"/>
    <x v="32"/>
    <d v="1899-12-30T00:11:35"/>
  </r>
  <r>
    <x v="19"/>
    <s v="一般"/>
    <x v="52"/>
    <s v="公式練習"/>
    <s v="実測"/>
    <x v="4"/>
    <n v="2.35"/>
    <d v="1899-12-30T00:09:44"/>
    <s v="スポセン1周"/>
    <s v="2k"/>
    <d v="1899-12-30T00:09:44"/>
    <d v="1899-12-30T00:04:09"/>
    <s v="公式"/>
    <x v="8"/>
    <x v="29"/>
    <s v="5W"/>
    <x v="32"/>
    <d v="1899-12-30T00:12:16"/>
  </r>
  <r>
    <x v="37"/>
    <s v="一般"/>
    <x v="52"/>
    <s v="公式練習"/>
    <s v="実測"/>
    <x v="4"/>
    <n v="2.35"/>
    <d v="1899-12-30T00:10:15"/>
    <s v="スポセン1周"/>
    <s v="2k"/>
    <d v="1899-12-30T00:10:15"/>
    <d v="1899-12-30T00:04:22"/>
    <s v="公式"/>
    <x v="8"/>
    <x v="29"/>
    <s v="5W"/>
    <x v="32"/>
    <d v="1899-12-30T00:12:55"/>
  </r>
  <r>
    <x v="1"/>
    <s v="一般"/>
    <x v="53"/>
    <s v="自主練"/>
    <s v="-"/>
    <x v="16"/>
    <n v="21.9"/>
    <d v="1899-12-30T01:31:30"/>
    <s v="愛知池３周"/>
    <s v="20k"/>
    <s v="-"/>
    <d v="1899-12-30T00:04:11"/>
    <s v="自主"/>
    <x v="9"/>
    <x v="30"/>
    <s v="1W"/>
    <x v="33"/>
    <s v="-"/>
  </r>
  <r>
    <x v="18"/>
    <s v="一般"/>
    <x v="51"/>
    <s v="オンライン駅伝#4"/>
    <s v="換算"/>
    <x v="34"/>
    <n v="2.72"/>
    <d v="1899-12-30T00:12:42"/>
    <s v="他コース"/>
    <s v="2k"/>
    <d v="1899-12-30T00:11:10"/>
    <d v="1899-12-30T00:04:40"/>
    <s v="公式"/>
    <x v="8"/>
    <x v="29"/>
    <s v="4W"/>
    <x v="31"/>
    <d v="1899-12-30T00:14:04"/>
  </r>
  <r>
    <x v="66"/>
    <s v="シニア"/>
    <x v="51"/>
    <s v="オンライン駅伝#4"/>
    <s v="換算"/>
    <x v="34"/>
    <n v="2.66"/>
    <d v="1899-12-30T00:13:50"/>
    <s v="他コース"/>
    <s v="2k"/>
    <d v="1899-12-30T00:12:26"/>
    <d v="1899-12-30T00:05:12"/>
    <s v="公式"/>
    <x v="8"/>
    <x v="29"/>
    <s v="4W"/>
    <x v="31"/>
    <d v="1899-12-30T00:15:40"/>
  </r>
  <r>
    <x v="22"/>
    <s v="一般"/>
    <x v="51"/>
    <s v="オンライン駅伝#4"/>
    <s v="換算"/>
    <x v="34"/>
    <n v="2.2400000000000002"/>
    <d v="1899-12-30T00:10:56"/>
    <s v="他コース"/>
    <s v="2k"/>
    <d v="1899-12-30T00:11:40"/>
    <d v="1899-12-30T00:04:53"/>
    <s v="公式"/>
    <x v="8"/>
    <x v="29"/>
    <s v="4W"/>
    <x v="31"/>
    <d v="1899-12-30T00:14:43"/>
  </r>
  <r>
    <x v="15"/>
    <s v="女性"/>
    <x v="51"/>
    <s v="オンライン駅伝#4"/>
    <s v="換算"/>
    <x v="34"/>
    <n v="2.42"/>
    <d v="1899-12-30T00:11:21"/>
    <s v="他コース"/>
    <s v="2k"/>
    <d v="1899-12-30T00:11:13"/>
    <d v="1899-12-30T00:04:41"/>
    <s v="公式"/>
    <x v="8"/>
    <x v="29"/>
    <s v="4W"/>
    <x v="31"/>
    <d v="1899-12-30T00:14:08"/>
  </r>
  <r>
    <x v="17"/>
    <s v="一般"/>
    <x v="51"/>
    <s v="オンライン駅伝#4"/>
    <s v="換算"/>
    <x v="34"/>
    <n v="2.5"/>
    <d v="1899-12-30T00:12:31"/>
    <s v="他コース"/>
    <s v="2k"/>
    <d v="1899-12-30T00:11:58"/>
    <d v="1899-12-30T00:05:00"/>
    <s v="公式"/>
    <x v="8"/>
    <x v="29"/>
    <s v="4W"/>
    <x v="31"/>
    <d v="1899-12-30T00:15:05"/>
  </r>
  <r>
    <x v="4"/>
    <s v="一般"/>
    <x v="51"/>
    <s v="オンライン駅伝#4"/>
    <s v="換算"/>
    <x v="34"/>
    <n v="2.4"/>
    <d v="1899-12-30T00:08:52"/>
    <s v="他コース"/>
    <s v="2k"/>
    <d v="1899-12-30T00:08:50"/>
    <d v="1899-12-30T00:03:42"/>
    <s v="公式"/>
    <x v="8"/>
    <x v="29"/>
    <s v="4W"/>
    <x v="31"/>
    <d v="1899-12-30T00:11:08"/>
  </r>
  <r>
    <x v="35"/>
    <s v="シニア"/>
    <x v="51"/>
    <s v="オンライン駅伝#4"/>
    <s v="換算"/>
    <x v="3"/>
    <n v="3.1"/>
    <d v="1899-12-30T00:16:03"/>
    <s v="技術部１周"/>
    <s v="3k"/>
    <d v="1899-12-30T00:11:51"/>
    <d v="1899-12-30T00:05:11"/>
    <s v="公式"/>
    <x v="8"/>
    <x v="29"/>
    <s v="4W"/>
    <x v="31"/>
    <d v="1899-12-30T00:14:56"/>
  </r>
  <r>
    <x v="16"/>
    <s v="一般"/>
    <x v="51"/>
    <s v="オンライン駅伝#4"/>
    <s v="換算"/>
    <x v="34"/>
    <n v="2.42"/>
    <d v="1899-12-30T00:10:17"/>
    <s v="他コース"/>
    <s v="2k"/>
    <d v="1899-12-30T00:10:09"/>
    <d v="1899-12-30T00:04:15"/>
    <s v="公式"/>
    <x v="8"/>
    <x v="29"/>
    <s v="4W"/>
    <x v="31"/>
    <d v="1899-12-30T00:12:48"/>
  </r>
  <r>
    <x v="9"/>
    <s v="一般"/>
    <x v="51"/>
    <s v="オンライン駅伝#4"/>
    <s v="換算"/>
    <x v="35"/>
    <n v="11.07"/>
    <d v="1899-12-30T00:56:46"/>
    <s v="他コース(5km以上)"/>
    <s v="11k"/>
    <d v="1899-12-30T00:11:20"/>
    <d v="1899-12-30T00:05:08"/>
    <s v="公式"/>
    <x v="8"/>
    <x v="29"/>
    <s v="4W"/>
    <x v="31"/>
    <d v="1899-12-30T00:14:17"/>
  </r>
  <r>
    <x v="56"/>
    <s v="シニア"/>
    <x v="51"/>
    <s v="オンライン駅伝#4"/>
    <s v="換算"/>
    <x v="34"/>
    <n v="2.4300000000000002"/>
    <d v="1899-12-30T00:13:14"/>
    <s v="他コース"/>
    <s v="2k"/>
    <d v="1899-12-30T00:13:01"/>
    <d v="1899-12-30T00:05:27"/>
    <s v="公式"/>
    <x v="8"/>
    <x v="29"/>
    <s v="4W"/>
    <x v="31"/>
    <d v="1899-12-30T00:16:25"/>
  </r>
  <r>
    <x v="7"/>
    <s v="シニア"/>
    <x v="51"/>
    <s v="オンライン駅伝#4"/>
    <s v="換算"/>
    <x v="34"/>
    <n v="2.97"/>
    <d v="1899-12-30T00:13:46"/>
    <s v="他コース"/>
    <s v="2k"/>
    <d v="1899-12-30T00:11:05"/>
    <d v="1899-12-30T00:04:38"/>
    <s v="公式"/>
    <x v="8"/>
    <x v="29"/>
    <s v="4W"/>
    <x v="31"/>
    <d v="1899-12-30T00:13:58"/>
  </r>
  <r>
    <x v="25"/>
    <s v="一般"/>
    <x v="51"/>
    <s v="オンライン駅伝#4"/>
    <s v="換算"/>
    <x v="6"/>
    <n v="3"/>
    <d v="1899-12-30T00:12:12"/>
    <s v="本社G9周"/>
    <s v="3k"/>
    <d v="1899-12-30T00:09:31"/>
    <d v="1899-12-30T00:04:04"/>
    <s v="公式"/>
    <x v="8"/>
    <x v="29"/>
    <s v="4W"/>
    <x v="31"/>
    <d v="1899-12-30T00:12:00"/>
  </r>
  <r>
    <x v="11"/>
    <s v="女性"/>
    <x v="51"/>
    <s v="オンライン駅伝#4"/>
    <s v="換算"/>
    <x v="34"/>
    <n v="2.5099999999999998"/>
    <d v="1899-12-30T00:11:31"/>
    <s v="他コース"/>
    <s v="2k"/>
    <d v="1899-12-30T00:10:58"/>
    <d v="1899-12-30T00:04:35"/>
    <s v="公式"/>
    <x v="8"/>
    <x v="29"/>
    <s v="4W"/>
    <x v="31"/>
    <d v="1899-12-30T00:13:50"/>
  </r>
  <r>
    <x v="29"/>
    <s v="一般"/>
    <x v="51"/>
    <s v="オンライン駅伝#4"/>
    <s v="換算"/>
    <x v="34"/>
    <n v="2.4500000000000002"/>
    <d v="1899-12-30T00:12:11"/>
    <s v="他コース"/>
    <s v="2k"/>
    <d v="1899-12-30T00:11:53"/>
    <d v="1899-12-30T00:04:58"/>
    <s v="公式"/>
    <x v="8"/>
    <x v="29"/>
    <s v="4W"/>
    <x v="31"/>
    <d v="1899-12-30T00:14:59"/>
  </r>
  <r>
    <x v="57"/>
    <s v="一般"/>
    <x v="51"/>
    <s v="オンライン駅伝#4"/>
    <s v="換算"/>
    <x v="4"/>
    <n v="2.35"/>
    <d v="1899-12-30T00:08:55"/>
    <s v="スポセン1周"/>
    <s v="2k"/>
    <d v="1899-12-30T00:08:55"/>
    <d v="1899-12-30T00:03:48"/>
    <s v="公式"/>
    <x v="8"/>
    <x v="29"/>
    <s v="4W"/>
    <x v="31"/>
    <d v="1899-12-30T00:11:15"/>
  </r>
  <r>
    <x v="0"/>
    <s v="一般"/>
    <x v="54"/>
    <s v="公式練習"/>
    <s v="-"/>
    <x v="35"/>
    <n v="7"/>
    <d v="1899-12-30T00:28:54"/>
    <s v="他コース"/>
    <m/>
    <s v="-"/>
    <d v="1899-12-30T00:04:08"/>
    <s v="公式"/>
    <x v="9"/>
    <x v="30"/>
    <s v="1W"/>
    <x v="33"/>
    <s v="-"/>
  </r>
  <r>
    <x v="28"/>
    <s v="一般"/>
    <x v="54"/>
    <s v="公式練習"/>
    <s v="-"/>
    <x v="35"/>
    <n v="6"/>
    <d v="1899-12-30T00:25:47"/>
    <s v="他コース"/>
    <m/>
    <s v="-"/>
    <d v="1899-12-30T00:04:18"/>
    <s v="公式"/>
    <x v="9"/>
    <x v="30"/>
    <s v="1W"/>
    <x v="33"/>
    <s v="-"/>
  </r>
  <r>
    <x v="4"/>
    <s v="一般"/>
    <x v="54"/>
    <s v="公式練習"/>
    <s v="-"/>
    <x v="35"/>
    <n v="6"/>
    <d v="1899-12-30T00:25:47"/>
    <s v="他コース"/>
    <m/>
    <s v="-"/>
    <d v="1899-12-30T00:04:18"/>
    <s v="公式"/>
    <x v="9"/>
    <x v="30"/>
    <s v="1W"/>
    <x v="33"/>
    <s v="-"/>
  </r>
  <r>
    <x v="2"/>
    <s v="一般"/>
    <x v="54"/>
    <s v="公式練習"/>
    <s v="-"/>
    <x v="35"/>
    <n v="6"/>
    <d v="1899-12-30T00:26:16"/>
    <s v="他コース"/>
    <m/>
    <s v="-"/>
    <d v="1899-12-30T00:04:23"/>
    <s v="公式"/>
    <x v="9"/>
    <x v="30"/>
    <s v="1W"/>
    <x v="33"/>
    <s v="-"/>
  </r>
  <r>
    <x v="25"/>
    <s v="一般"/>
    <x v="54"/>
    <s v="公式練習"/>
    <s v="-"/>
    <x v="35"/>
    <n v="6"/>
    <d v="1899-12-30T00:26:16"/>
    <s v="他コース"/>
    <m/>
    <s v="-"/>
    <d v="1899-12-30T00:04:23"/>
    <s v="公式"/>
    <x v="9"/>
    <x v="30"/>
    <s v="1W"/>
    <x v="33"/>
    <s v="-"/>
  </r>
  <r>
    <x v="1"/>
    <s v="一般"/>
    <x v="54"/>
    <s v="公式練習"/>
    <s v="-"/>
    <x v="35"/>
    <n v="6"/>
    <d v="1899-12-30T00:26:15"/>
    <s v="他コース"/>
    <m/>
    <s v="-"/>
    <d v="1899-12-30T00:04:23"/>
    <s v="公式"/>
    <x v="9"/>
    <x v="30"/>
    <s v="1W"/>
    <x v="33"/>
    <s v="-"/>
  </r>
  <r>
    <x v="19"/>
    <s v="一般"/>
    <x v="54"/>
    <s v="公式練習"/>
    <s v="-"/>
    <x v="35"/>
    <n v="6"/>
    <d v="1899-12-30T00:27:21"/>
    <s v="他コース"/>
    <m/>
    <s v="-"/>
    <d v="1899-12-30T00:04:34"/>
    <s v="公式"/>
    <x v="9"/>
    <x v="30"/>
    <s v="1W"/>
    <x v="33"/>
    <s v="-"/>
  </r>
  <r>
    <x v="61"/>
    <s v="一般"/>
    <x v="54"/>
    <s v="公式練習"/>
    <s v="-"/>
    <x v="36"/>
    <s v="-"/>
    <s v="-"/>
    <s v="-"/>
    <s v="-"/>
    <s v="-"/>
    <s v="-"/>
    <s v="公式"/>
    <x v="9"/>
    <x v="30"/>
    <s v="1W"/>
    <x v="33"/>
    <s v="-"/>
  </r>
  <r>
    <x v="22"/>
    <s v="一般"/>
    <x v="54"/>
    <s v="公式練習"/>
    <s v="-"/>
    <x v="36"/>
    <s v="-"/>
    <s v="-"/>
    <s v="-"/>
    <s v="-"/>
    <s v="-"/>
    <s v="-"/>
    <s v="公式"/>
    <x v="9"/>
    <x v="30"/>
    <s v="1W"/>
    <x v="33"/>
    <s v="-"/>
  </r>
  <r>
    <x v="39"/>
    <s v="一般"/>
    <x v="54"/>
    <s v="公式練習"/>
    <s v="-"/>
    <x v="36"/>
    <s v="-"/>
    <s v="-"/>
    <s v="-"/>
    <s v="-"/>
    <s v="-"/>
    <s v="-"/>
    <s v="公式"/>
    <x v="9"/>
    <x v="30"/>
    <s v="1W"/>
    <x v="33"/>
    <s v="-"/>
  </r>
  <r>
    <x v="11"/>
    <s v="女性"/>
    <x v="54"/>
    <s v="公式練習"/>
    <s v="-"/>
    <x v="36"/>
    <s v="-"/>
    <s v="-"/>
    <s v="-"/>
    <s v="-"/>
    <s v="-"/>
    <s v="-"/>
    <s v="公式"/>
    <x v="9"/>
    <x v="30"/>
    <s v="1W"/>
    <x v="33"/>
    <s v="-"/>
  </r>
  <r>
    <x v="76"/>
    <s v="女性"/>
    <x v="54"/>
    <s v="公式練習"/>
    <s v="-"/>
    <x v="36"/>
    <s v="-"/>
    <s v="-"/>
    <s v="-"/>
    <s v="-"/>
    <s v="-"/>
    <s v="-"/>
    <s v="公式"/>
    <x v="9"/>
    <x v="30"/>
    <s v="1W"/>
    <x v="33"/>
    <s v="-"/>
  </r>
  <r>
    <x v="44"/>
    <s v="シニア"/>
    <x v="55"/>
    <s v="公式練習"/>
    <s v="-"/>
    <x v="36"/>
    <s v="-"/>
    <s v="-"/>
    <s v="-"/>
    <s v="-"/>
    <s v="-"/>
    <s v="-"/>
    <s v="公式"/>
    <x v="9"/>
    <x v="30"/>
    <s v="1W"/>
    <x v="33"/>
    <s v="-"/>
  </r>
  <r>
    <x v="0"/>
    <s v="一般"/>
    <x v="55"/>
    <s v="公式練習"/>
    <s v="-"/>
    <x v="36"/>
    <s v="-"/>
    <s v="-"/>
    <s v="-"/>
    <s v="-"/>
    <s v="-"/>
    <s v="-"/>
    <s v="公式"/>
    <x v="9"/>
    <x v="30"/>
    <s v="1W"/>
    <x v="33"/>
    <s v="-"/>
  </r>
  <r>
    <x v="1"/>
    <s v="一般"/>
    <x v="55"/>
    <s v="公式練習"/>
    <s v="-"/>
    <x v="36"/>
    <s v="-"/>
    <s v="-"/>
    <s v="-"/>
    <s v="-"/>
    <s v="-"/>
    <s v="-"/>
    <s v="公式"/>
    <x v="9"/>
    <x v="30"/>
    <s v="1W"/>
    <x v="33"/>
    <s v="-"/>
  </r>
  <r>
    <x v="2"/>
    <s v="一般"/>
    <x v="55"/>
    <s v="公式練習"/>
    <s v="-"/>
    <x v="36"/>
    <s v="-"/>
    <s v="-"/>
    <s v="-"/>
    <s v="-"/>
    <s v="-"/>
    <s v="-"/>
    <s v="公式"/>
    <x v="9"/>
    <x v="30"/>
    <s v="1W"/>
    <x v="33"/>
    <s v="-"/>
  </r>
  <r>
    <x v="74"/>
    <s v="女性"/>
    <x v="55"/>
    <s v="公式練習"/>
    <s v="-"/>
    <x v="36"/>
    <s v="-"/>
    <s v="-"/>
    <s v="-"/>
    <s v="-"/>
    <s v="-"/>
    <s v="-"/>
    <s v="公式"/>
    <x v="9"/>
    <x v="30"/>
    <s v="1W"/>
    <x v="33"/>
    <s v="-"/>
  </r>
  <r>
    <x v="62"/>
    <s v="女性"/>
    <x v="55"/>
    <s v="公式練習"/>
    <s v="-"/>
    <x v="36"/>
    <s v="-"/>
    <s v="-"/>
    <s v="-"/>
    <s v="-"/>
    <s v="-"/>
    <s v="-"/>
    <s v="公式"/>
    <x v="9"/>
    <x v="30"/>
    <s v="1W"/>
    <x v="33"/>
    <s v="-"/>
  </r>
  <r>
    <x v="2"/>
    <s v="一般"/>
    <x v="56"/>
    <s v="自主練"/>
    <s v="-"/>
    <x v="16"/>
    <n v="21.9"/>
    <d v="1899-12-30T01:49:00"/>
    <m/>
    <m/>
    <s v="-"/>
    <d v="1899-12-30T00:04:59"/>
    <s v="公式"/>
    <x v="9"/>
    <x v="31"/>
    <s v="2W"/>
    <x v="34"/>
    <s v="-"/>
  </r>
  <r>
    <x v="1"/>
    <s v="一般"/>
    <x v="56"/>
    <s v="自主練"/>
    <s v="-"/>
    <x v="16"/>
    <n v="21.9"/>
    <d v="1899-12-30T01:30:27"/>
    <m/>
    <m/>
    <s v="-"/>
    <d v="1899-12-30T00:04:08"/>
    <s v="公式"/>
    <x v="9"/>
    <x v="31"/>
    <s v="2W"/>
    <x v="34"/>
    <s v="-"/>
  </r>
  <r>
    <x v="33"/>
    <s v="一般"/>
    <x v="56"/>
    <s v="自主練"/>
    <s v="-"/>
    <x v="17"/>
    <n v="29.2"/>
    <d v="1899-12-30T02:15:00"/>
    <m/>
    <m/>
    <s v="-"/>
    <d v="1899-12-30T00:04:37"/>
    <s v="公式"/>
    <x v="9"/>
    <x v="31"/>
    <s v="2W"/>
    <x v="34"/>
    <s v="-"/>
  </r>
  <r>
    <x v="0"/>
    <s v="一般"/>
    <x v="56"/>
    <s v="自主練"/>
    <s v="-"/>
    <x v="16"/>
    <n v="21.9"/>
    <d v="1899-12-30T01:37:21"/>
    <m/>
    <m/>
    <s v="-"/>
    <d v="1899-12-30T00:04:27"/>
    <s v="公式"/>
    <x v="9"/>
    <x v="31"/>
    <s v="2W"/>
    <x v="34"/>
    <s v="-"/>
  </r>
  <r>
    <x v="36"/>
    <s v="一般"/>
    <x v="56"/>
    <s v="自主練"/>
    <s v="-"/>
    <x v="16"/>
    <n v="21.9"/>
    <s v="?"/>
    <m/>
    <m/>
    <s v="-"/>
    <e v="#VALUE!"/>
    <s v="公式"/>
    <x v="9"/>
    <x v="31"/>
    <s v="2W"/>
    <x v="34"/>
    <s v="-"/>
  </r>
  <r>
    <x v="25"/>
    <s v="一般"/>
    <x v="56"/>
    <s v="自主練"/>
    <s v="-"/>
    <x v="37"/>
    <n v="14.6"/>
    <m/>
    <m/>
    <m/>
    <s v="-"/>
    <d v="1899-12-30T00:00:00"/>
    <s v="公式"/>
    <x v="9"/>
    <x v="31"/>
    <s v="2W"/>
    <x v="34"/>
    <s v="-"/>
  </r>
  <r>
    <x v="0"/>
    <s v="一般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1"/>
    <s v="一般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28"/>
    <s v="一般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16"/>
    <s v="一般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19"/>
    <s v="一般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43"/>
    <s v="一般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22"/>
    <s v="一般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77"/>
    <s v="女性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44"/>
    <s v="シニア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65"/>
    <s v="女性"/>
    <x v="57"/>
    <s v="公式練習"/>
    <s v="-"/>
    <x v="36"/>
    <s v="-"/>
    <s v="-"/>
    <s v="-"/>
    <s v="-"/>
    <s v="-"/>
    <s v="-"/>
    <s v="公式"/>
    <x v="9"/>
    <x v="31"/>
    <s v="2W"/>
    <x v="34"/>
    <s v="-"/>
  </r>
  <r>
    <x v="0"/>
    <s v="一般"/>
    <x v="58"/>
    <s v="公式練習"/>
    <s v="-"/>
    <x v="36"/>
    <s v="-"/>
    <s v="-"/>
    <s v="-"/>
    <s v="-"/>
    <s v="-"/>
    <s v="-"/>
    <s v="公式"/>
    <x v="9"/>
    <x v="31"/>
    <s v="2W"/>
    <x v="34"/>
    <s v="-"/>
  </r>
  <r>
    <x v="24"/>
    <s v="一般"/>
    <x v="58"/>
    <s v="公式練習"/>
    <s v="-"/>
    <x v="36"/>
    <s v="-"/>
    <s v="-"/>
    <s v="-"/>
    <s v="-"/>
    <s v="-"/>
    <s v="-"/>
    <s v="公式"/>
    <x v="9"/>
    <x v="31"/>
    <s v="2W"/>
    <x v="34"/>
    <s v="-"/>
  </r>
  <r>
    <x v="31"/>
    <s v="シニア"/>
    <x v="58"/>
    <s v="公式練習"/>
    <s v="-"/>
    <x v="36"/>
    <s v="-"/>
    <s v="-"/>
    <s v="-"/>
    <s v="-"/>
    <s v="-"/>
    <s v="-"/>
    <s v="公式"/>
    <x v="9"/>
    <x v="31"/>
    <s v="2W"/>
    <x v="34"/>
    <s v="-"/>
  </r>
  <r>
    <x v="1"/>
    <s v="一般"/>
    <x v="58"/>
    <s v="公式練習"/>
    <s v="換算"/>
    <x v="18"/>
    <n v="2.2999999999999998"/>
    <d v="1899-12-30T00:08:16"/>
    <s v="中総1周"/>
    <s v="2k"/>
    <d v="1899-12-30T00:07:59"/>
    <d v="1899-12-30T00:03:36"/>
    <s v="公式"/>
    <x v="9"/>
    <x v="31"/>
    <s v="2W"/>
    <x v="34"/>
    <d v="1899-12-30T00:10:04"/>
  </r>
  <r>
    <x v="55"/>
    <s v="一般"/>
    <x v="58"/>
    <s v="公式練習"/>
    <s v="-"/>
    <x v="36"/>
    <s v="-"/>
    <s v="-"/>
    <s v="-"/>
    <s v="-"/>
    <s v="-"/>
    <s v="-"/>
    <s v="公式"/>
    <x v="9"/>
    <x v="31"/>
    <s v="2W"/>
    <x v="34"/>
    <s v="-"/>
  </r>
  <r>
    <x v="1"/>
    <s v="一般"/>
    <x v="59"/>
    <s v="市民大会"/>
    <s v="換算"/>
    <x v="38"/>
    <n v="5"/>
    <d v="1899-12-30T00:17:26"/>
    <s v="5000m"/>
    <s v="5k"/>
    <d v="1899-12-30T00:07:42"/>
    <d v="1899-12-30T00:03:29"/>
    <s v="自主"/>
    <x v="9"/>
    <x v="32"/>
    <s v="3W"/>
    <x v="35"/>
    <d v="1899-12-30T00:09:43"/>
  </r>
  <r>
    <x v="28"/>
    <s v="一般"/>
    <x v="60"/>
    <s v="自主練"/>
    <s v="換算"/>
    <x v="6"/>
    <n v="3"/>
    <d v="1899-12-30T00:11:30"/>
    <s v="本社G9周"/>
    <s v="3k"/>
    <d v="1899-12-30T00:08:58"/>
    <d v="1899-12-30T00:03:50"/>
    <s v="自主"/>
    <x v="9"/>
    <x v="32"/>
    <s v="3W"/>
    <x v="35"/>
    <d v="1899-12-30T00:11:19"/>
  </r>
  <r>
    <x v="25"/>
    <s v="一般"/>
    <x v="60"/>
    <s v="自主練"/>
    <s v="換算"/>
    <x v="6"/>
    <n v="3"/>
    <d v="1899-12-30T00:12:19"/>
    <s v="本社G9周"/>
    <s v="3k"/>
    <d v="1899-12-30T00:09:36"/>
    <d v="1899-12-30T00:04:06"/>
    <s v="自主"/>
    <x v="9"/>
    <x v="32"/>
    <s v="3W"/>
    <x v="35"/>
    <d v="1899-12-30T00:12:07"/>
  </r>
  <r>
    <x v="43"/>
    <s v="一般"/>
    <x v="60"/>
    <s v="自主練"/>
    <s v="換算"/>
    <x v="6"/>
    <n v="3"/>
    <d v="1899-12-30T00:12:25"/>
    <s v="本社G9周"/>
    <s v="3k"/>
    <d v="1899-12-30T00:09:41"/>
    <d v="1899-12-30T00:04:08"/>
    <s v="自主"/>
    <x v="9"/>
    <x v="32"/>
    <s v="3W"/>
    <x v="35"/>
    <d v="1899-12-30T00:12:13"/>
  </r>
  <r>
    <x v="0"/>
    <s v="一般"/>
    <x v="60"/>
    <s v="自主練"/>
    <s v="-"/>
    <x v="36"/>
    <s v="-"/>
    <s v="-"/>
    <s v="-"/>
    <s v="-"/>
    <s v="-"/>
    <s v="-"/>
    <s v="自主"/>
    <x v="9"/>
    <x v="32"/>
    <s v="3W"/>
    <x v="35"/>
    <s v="-"/>
  </r>
  <r>
    <x v="1"/>
    <s v="一般"/>
    <x v="60"/>
    <s v="自主練"/>
    <s v="換算"/>
    <x v="32"/>
    <n v="8"/>
    <d v="1899-12-30T00:27:50"/>
    <s v="本社G24周"/>
    <s v="8k"/>
    <s v="-"/>
    <d v="1899-12-30T00:03:29"/>
    <s v="自主"/>
    <x v="9"/>
    <x v="32"/>
    <s v="3W"/>
    <x v="35"/>
    <s v="-"/>
  </r>
  <r>
    <x v="57"/>
    <s v="一般"/>
    <x v="61"/>
    <s v="自主練"/>
    <s v="実測"/>
    <x v="4"/>
    <n v="2.35"/>
    <d v="1899-12-30T00:08:47"/>
    <s v="スポセン1周"/>
    <s v="2k"/>
    <d v="1899-12-30T00:08:47"/>
    <d v="1899-12-30T00:03:44"/>
    <s v="公式"/>
    <x v="9"/>
    <x v="32"/>
    <s v="3W"/>
    <x v="35"/>
    <d v="1899-12-30T00:11:04"/>
  </r>
  <r>
    <x v="4"/>
    <s v="一般"/>
    <x v="62"/>
    <s v="公式練習"/>
    <s v="実測"/>
    <x v="39"/>
    <n v="2.85"/>
    <d v="1899-12-30T00:10:35"/>
    <s v="スポセン2.8km"/>
    <s v="2k"/>
    <d v="1899-12-30T00:08:24"/>
    <d v="1899-12-30T00:03:43"/>
    <s v="公式"/>
    <x v="9"/>
    <x v="32"/>
    <s v="3W"/>
    <x v="35"/>
    <d v="1899-12-30T00:10:35"/>
  </r>
  <r>
    <x v="28"/>
    <s v="一般"/>
    <x v="62"/>
    <s v="公式練習"/>
    <s v="実測"/>
    <x v="39"/>
    <n v="2.85"/>
    <d v="1899-12-30T00:10:49"/>
    <s v="スポセン2.8km"/>
    <s v="2k"/>
    <d v="1899-12-30T00:08:35"/>
    <d v="1899-12-30T00:03:48"/>
    <s v="公式"/>
    <x v="9"/>
    <x v="32"/>
    <s v="3W"/>
    <x v="35"/>
    <d v="1899-12-30T00:10:49"/>
  </r>
  <r>
    <x v="43"/>
    <s v="一般"/>
    <x v="62"/>
    <s v="公式練習"/>
    <s v="実測"/>
    <x v="39"/>
    <n v="2.85"/>
    <d v="1899-12-30T00:11:18"/>
    <s v="スポセン2.8km"/>
    <s v="2k"/>
    <d v="1899-12-30T00:08:58"/>
    <d v="1899-12-30T00:03:58"/>
    <s v="公式"/>
    <x v="9"/>
    <x v="32"/>
    <s v="3W"/>
    <x v="35"/>
    <d v="1899-12-30T00:11:18"/>
  </r>
  <r>
    <x v="26"/>
    <s v="一般"/>
    <x v="62"/>
    <s v="公式練習"/>
    <s v="実測"/>
    <x v="39"/>
    <n v="2.85"/>
    <d v="1899-12-30T00:18:07"/>
    <s v="スポセン2.8km"/>
    <s v="2k"/>
    <d v="1899-12-30T00:14:22"/>
    <d v="1899-12-30T00:06:21"/>
    <s v="公式"/>
    <x v="9"/>
    <x v="32"/>
    <s v="3W"/>
    <x v="35"/>
    <d v="1899-12-30T00:18:07"/>
  </r>
  <r>
    <x v="37"/>
    <s v="シニア"/>
    <x v="62"/>
    <s v="公式練習"/>
    <s v="実測"/>
    <x v="39"/>
    <n v="2.85"/>
    <d v="1899-12-30T00:12:26"/>
    <s v="スポセン2.8km"/>
    <s v="2k"/>
    <d v="1899-12-30T00:09:52"/>
    <d v="1899-12-30T00:04:22"/>
    <s v="公式"/>
    <x v="9"/>
    <x v="32"/>
    <s v="3W"/>
    <x v="35"/>
    <d v="1899-12-30T00:12:26"/>
  </r>
  <r>
    <x v="62"/>
    <s v="女性"/>
    <x v="62"/>
    <s v="公式練習"/>
    <s v="-"/>
    <x v="36"/>
    <s v="-"/>
    <s v="-"/>
    <s v="-"/>
    <s v="-"/>
    <s v="-"/>
    <s v="-"/>
    <s v="公式"/>
    <x v="9"/>
    <x v="32"/>
    <s v="3W"/>
    <x v="35"/>
    <s v="-"/>
  </r>
  <r>
    <x v="74"/>
    <s v="女性"/>
    <x v="62"/>
    <s v="公式練習"/>
    <s v="-"/>
    <x v="36"/>
    <s v="-"/>
    <s v="-"/>
    <s v="-"/>
    <s v="-"/>
    <s v="-"/>
    <s v="-"/>
    <s v="公式"/>
    <x v="9"/>
    <x v="32"/>
    <s v="3W"/>
    <x v="35"/>
    <s v="-"/>
  </r>
  <r>
    <x v="22"/>
    <s v="一般"/>
    <x v="62"/>
    <s v="自主練"/>
    <s v="換算"/>
    <x v="34"/>
    <n v="2.6"/>
    <d v="1899-12-30T00:12:17"/>
    <s v="他コース"/>
    <s v="2k"/>
    <d v="1899-12-30T00:11:17"/>
    <d v="1899-12-30T00:04:43"/>
    <s v="自主"/>
    <x v="9"/>
    <x v="32"/>
    <s v="3W"/>
    <x v="35"/>
    <d v="1899-12-30T00:14:14"/>
  </r>
  <r>
    <x v="0"/>
    <s v="一般"/>
    <x v="63"/>
    <s v="諏訪湖ハーフ"/>
    <s v="-"/>
    <x v="40"/>
    <n v="21.0975"/>
    <d v="1899-12-30T01:12:27"/>
    <s v="ハーフマラソン"/>
    <s v="20k"/>
    <s v="-"/>
    <d v="1899-12-30T00:03:26"/>
    <s v="自主"/>
    <x v="9"/>
    <x v="33"/>
    <s v="4W"/>
    <x v="36"/>
    <s v="-"/>
  </r>
  <r>
    <x v="1"/>
    <s v="一般"/>
    <x v="63"/>
    <s v="諏訪湖ハーフ"/>
    <s v="-"/>
    <x v="40"/>
    <n v="21.0975"/>
    <d v="1899-12-30T01:18:25"/>
    <s v="ハーフマラソン"/>
    <s v="20k"/>
    <s v="-"/>
    <d v="1899-12-30T00:03:43"/>
    <s v="自主"/>
    <x v="9"/>
    <x v="33"/>
    <s v="4W"/>
    <x v="36"/>
    <s v="-"/>
  </r>
  <r>
    <x v="33"/>
    <s v="一般"/>
    <x v="63"/>
    <s v="諏訪湖ハーフ"/>
    <s v="-"/>
    <x v="40"/>
    <n v="21.0975"/>
    <d v="1899-12-30T01:24:14"/>
    <s v="ハーフマラソン"/>
    <s v="20k"/>
    <s v="-"/>
    <d v="1899-12-30T00:04:00"/>
    <s v="自主"/>
    <x v="9"/>
    <x v="33"/>
    <s v="4W"/>
    <x v="36"/>
    <s v="-"/>
  </r>
  <r>
    <x v="2"/>
    <s v="一般"/>
    <x v="63"/>
    <s v="諏訪湖ハーフ"/>
    <s v="-"/>
    <x v="40"/>
    <n v="21.0975"/>
    <d v="1899-12-30T01:38:45"/>
    <s v="ハーフマラソン"/>
    <s v="20k"/>
    <s v="-"/>
    <d v="1899-12-30T00:04:41"/>
    <s v="自主"/>
    <x v="9"/>
    <x v="33"/>
    <s v="4W"/>
    <x v="36"/>
    <s v="-"/>
  </r>
  <r>
    <x v="24"/>
    <s v="一般"/>
    <x v="63"/>
    <s v="諏訪湖ハーフ"/>
    <s v="-"/>
    <x v="40"/>
    <n v="21.0975"/>
    <d v="1899-12-30T01:48:49"/>
    <s v="ハーフマラソン"/>
    <s v="20k"/>
    <s v="-"/>
    <d v="1899-12-30T00:05:09"/>
    <s v="自主"/>
    <x v="9"/>
    <x v="33"/>
    <s v="4W"/>
    <x v="36"/>
    <s v="-"/>
  </r>
  <r>
    <x v="25"/>
    <s v="一般"/>
    <x v="63"/>
    <s v="諏訪湖ハーフ"/>
    <s v="-"/>
    <x v="40"/>
    <n v="21.0975"/>
    <d v="1899-12-30T01:51:06"/>
    <s v="ハーフマラソン"/>
    <s v="20k"/>
    <s v="-"/>
    <d v="1899-12-30T00:05:16"/>
    <s v="自主"/>
    <x v="9"/>
    <x v="33"/>
    <s v="4W"/>
    <x v="36"/>
    <s v="-"/>
  </r>
  <r>
    <x v="15"/>
    <s v="女性"/>
    <x v="63"/>
    <s v="諏訪湖ハーフ"/>
    <s v="-"/>
    <x v="40"/>
    <n v="21.0975"/>
    <d v="1899-12-30T01:58:38"/>
    <s v="ハーフマラソン"/>
    <s v="20k"/>
    <s v="-"/>
    <d v="1899-12-30T00:05:37"/>
    <s v="自主"/>
    <x v="9"/>
    <x v="33"/>
    <s v="4W"/>
    <x v="36"/>
    <s v="-"/>
  </r>
  <r>
    <x v="31"/>
    <s v="シニア"/>
    <x v="63"/>
    <s v="諏訪湖ハーフ"/>
    <s v="-"/>
    <x v="40"/>
    <n v="21.0975"/>
    <d v="1899-12-30T02:02:57"/>
    <s v="ハーフマラソン"/>
    <s v="20k"/>
    <s v="-"/>
    <d v="1899-12-30T00:05:50"/>
    <s v="自主"/>
    <x v="9"/>
    <x v="33"/>
    <s v="4W"/>
    <x v="36"/>
    <s v="-"/>
  </r>
  <r>
    <x v="40"/>
    <s v="一般"/>
    <x v="64"/>
    <s v="自主練"/>
    <s v="換算"/>
    <x v="6"/>
    <n v="3"/>
    <d v="1899-12-30T00:12:25"/>
    <s v="本社G9周"/>
    <s v="3k"/>
    <d v="1899-12-30T00:09:41"/>
    <d v="1899-12-30T00:04:08"/>
    <s v="自主"/>
    <x v="9"/>
    <x v="33"/>
    <s v="4W"/>
    <x v="36"/>
    <d v="1899-12-30T00:12:13"/>
  </r>
  <r>
    <x v="0"/>
    <s v="一般"/>
    <x v="65"/>
    <s v="公式練習"/>
    <s v="実測"/>
    <x v="39"/>
    <n v="2.85"/>
    <d v="1899-12-30T00:08:58"/>
    <s v="スポセン2.8km"/>
    <s v="2k"/>
    <d v="1899-12-30T00:07:07"/>
    <d v="1899-12-30T00:03:09"/>
    <s v="公式"/>
    <x v="9"/>
    <x v="33"/>
    <s v="4W"/>
    <x v="36"/>
    <d v="1899-12-30T00:08:58"/>
  </r>
  <r>
    <x v="1"/>
    <s v="一般"/>
    <x v="65"/>
    <s v="公式練習"/>
    <s v="実測"/>
    <x v="39"/>
    <n v="2.85"/>
    <d v="1899-12-30T00:09:27"/>
    <s v="スポセン2.8km"/>
    <s v="2k"/>
    <d v="1899-12-30T00:07:30"/>
    <d v="1899-12-30T00:03:19"/>
    <s v="公式"/>
    <x v="9"/>
    <x v="33"/>
    <s v="4W"/>
    <x v="36"/>
    <d v="1899-12-30T00:09:27"/>
  </r>
  <r>
    <x v="28"/>
    <s v="一般"/>
    <x v="65"/>
    <s v="公式練習"/>
    <s v="実測"/>
    <x v="39"/>
    <n v="2.85"/>
    <d v="1899-12-30T00:10:57"/>
    <s v="スポセン2.8km"/>
    <s v="2k"/>
    <d v="1899-12-30T00:08:41"/>
    <d v="1899-12-30T00:03:51"/>
    <s v="公式"/>
    <x v="9"/>
    <x v="33"/>
    <s v="4W"/>
    <x v="36"/>
    <d v="1899-12-30T00:10:57"/>
  </r>
  <r>
    <x v="43"/>
    <s v="一般"/>
    <x v="65"/>
    <s v="公式練習"/>
    <s v="実測"/>
    <x v="39"/>
    <n v="2.85"/>
    <d v="1899-12-30T00:10:45"/>
    <s v="スポセン2.8km"/>
    <s v="2k"/>
    <d v="1899-12-30T00:08:32"/>
    <d v="1899-12-30T00:03:46"/>
    <s v="公式"/>
    <x v="9"/>
    <x v="33"/>
    <s v="4W"/>
    <x v="36"/>
    <d v="1899-12-30T00:10:45"/>
  </r>
  <r>
    <x v="24"/>
    <s v="一般"/>
    <x v="65"/>
    <s v="公式練習"/>
    <s v="実測"/>
    <x v="39"/>
    <n v="2.85"/>
    <d v="1899-12-30T00:12:00"/>
    <s v="スポセン2.8km"/>
    <s v="2k"/>
    <d v="1899-12-30T00:09:31"/>
    <d v="1899-12-30T00:04:13"/>
    <s v="公式"/>
    <x v="9"/>
    <x v="33"/>
    <s v="4W"/>
    <x v="36"/>
    <d v="1899-12-30T00:12:00"/>
  </r>
  <r>
    <x v="25"/>
    <s v="一般"/>
    <x v="65"/>
    <s v="公式練習"/>
    <s v="実測"/>
    <x v="39"/>
    <n v="2.85"/>
    <d v="1899-12-30T00:11:13"/>
    <s v="スポセン2.8km"/>
    <s v="2k"/>
    <d v="1899-12-30T00:08:54"/>
    <d v="1899-12-30T00:03:56"/>
    <s v="公式"/>
    <x v="9"/>
    <x v="33"/>
    <s v="4W"/>
    <x v="36"/>
    <d v="1899-12-30T00:11:13"/>
  </r>
  <r>
    <x v="16"/>
    <s v="一般"/>
    <x v="65"/>
    <s v="公式練習"/>
    <s v="実測"/>
    <x v="39"/>
    <n v="2.85"/>
    <d v="1899-12-30T00:11:19"/>
    <s v="スポセン2.8km"/>
    <s v="2k"/>
    <d v="1899-12-30T00:08:59"/>
    <d v="1899-12-30T00:03:58"/>
    <s v="公式"/>
    <x v="9"/>
    <x v="33"/>
    <s v="4W"/>
    <x v="36"/>
    <d v="1899-12-30T00:11:19"/>
  </r>
  <r>
    <x v="36"/>
    <s v="一般"/>
    <x v="65"/>
    <s v="公式練習"/>
    <s v="実測"/>
    <x v="39"/>
    <n v="2.85"/>
    <d v="1899-12-30T00:10:40"/>
    <s v="スポセン2.8km"/>
    <s v="2k"/>
    <d v="1899-12-30T00:08:28"/>
    <d v="1899-12-30T00:03:45"/>
    <s v="公式"/>
    <x v="9"/>
    <x v="33"/>
    <s v="4W"/>
    <x v="36"/>
    <d v="1899-12-30T00:10:40"/>
  </r>
  <r>
    <x v="73"/>
    <s v="一般"/>
    <x v="65"/>
    <s v="公式練習"/>
    <s v="実測"/>
    <x v="39"/>
    <n v="2.85"/>
    <d v="1899-12-30T00:10:40"/>
    <s v="スポセン2.8km"/>
    <s v="2k"/>
    <d v="1899-12-30T00:08:28"/>
    <d v="1899-12-30T00:03:45"/>
    <s v="公式"/>
    <x v="9"/>
    <x v="33"/>
    <s v="4W"/>
    <x v="36"/>
    <d v="1899-12-30T00:10:40"/>
  </r>
  <r>
    <x v="6"/>
    <s v="一般"/>
    <x v="65"/>
    <s v="公式練習"/>
    <s v="実測"/>
    <x v="39"/>
    <n v="2.85"/>
    <d v="1899-12-30T00:12:43"/>
    <s v="スポセン2.8km"/>
    <s v="2k"/>
    <d v="1899-12-30T00:10:05"/>
    <d v="1899-12-30T00:04:28"/>
    <s v="公式"/>
    <x v="9"/>
    <x v="33"/>
    <s v="4W"/>
    <x v="36"/>
    <d v="1899-12-30T00:12:43"/>
  </r>
  <r>
    <x v="38"/>
    <s v="一般"/>
    <x v="65"/>
    <s v="公式練習"/>
    <s v="実測"/>
    <x v="39"/>
    <n v="2.85"/>
    <d v="1899-12-30T00:11:57"/>
    <s v="スポセン2.8km"/>
    <s v="2k"/>
    <d v="1899-12-30T00:09:29"/>
    <d v="1899-12-30T00:04:12"/>
    <s v="公式"/>
    <x v="9"/>
    <x v="33"/>
    <s v="4W"/>
    <x v="36"/>
    <d v="1899-12-30T00:11:57"/>
  </r>
  <r>
    <x v="19"/>
    <s v="一般"/>
    <x v="65"/>
    <s v="公式練習"/>
    <s v="実測"/>
    <x v="39"/>
    <n v="2.85"/>
    <d v="1899-12-30T00:12:35"/>
    <s v="スポセン2.8km"/>
    <s v="2k"/>
    <d v="1899-12-30T00:09:59"/>
    <d v="1899-12-30T00:04:25"/>
    <s v="公式"/>
    <x v="9"/>
    <x v="33"/>
    <s v="4W"/>
    <x v="36"/>
    <d v="1899-12-30T00:12:35"/>
  </r>
  <r>
    <x v="78"/>
    <s v="一般"/>
    <x v="65"/>
    <s v="公式練習"/>
    <s v="実測"/>
    <x v="39"/>
    <n v="2.85"/>
    <d v="1899-12-30T00:12:43"/>
    <s v="スポセン2.8km"/>
    <s v="2k"/>
    <d v="1899-12-30T00:10:05"/>
    <d v="1899-12-30T00:04:28"/>
    <s v="公式"/>
    <x v="9"/>
    <x v="33"/>
    <s v="4W"/>
    <x v="36"/>
    <d v="1899-12-30T00:12:43"/>
  </r>
  <r>
    <x v="11"/>
    <s v="一般"/>
    <x v="65"/>
    <s v="公式練習"/>
    <s v="実測"/>
    <x v="39"/>
    <n v="2.85"/>
    <d v="1899-12-30T00:12:41"/>
    <s v="スポセン2.8km"/>
    <s v="2k"/>
    <d v="1899-12-30T00:10:04"/>
    <d v="1899-12-30T00:04:27"/>
    <s v="公式"/>
    <x v="9"/>
    <x v="33"/>
    <s v="4W"/>
    <x v="36"/>
    <d v="1899-12-30T00:12:41"/>
  </r>
  <r>
    <x v="15"/>
    <s v="一般"/>
    <x v="65"/>
    <s v="公式練習"/>
    <s v="実測"/>
    <x v="39"/>
    <n v="2.85"/>
    <d v="1899-12-30T00:12:59"/>
    <s v="スポセン2.8km"/>
    <s v="2k"/>
    <d v="1899-12-30T00:10:18"/>
    <d v="1899-12-30T00:04:33"/>
    <s v="公式"/>
    <x v="9"/>
    <x v="33"/>
    <s v="4W"/>
    <x v="36"/>
    <d v="1899-12-30T00:12:59"/>
  </r>
  <r>
    <x v="77"/>
    <s v="一般"/>
    <x v="65"/>
    <s v="公式練習"/>
    <s v="実測"/>
    <x v="39"/>
    <n v="2.85"/>
    <d v="1899-12-30T00:15:06"/>
    <s v="スポセン2.8km"/>
    <s v="2k"/>
    <d v="1899-12-30T00:11:59"/>
    <d v="1899-12-30T00:05:18"/>
    <s v="公式"/>
    <x v="9"/>
    <x v="33"/>
    <s v="4W"/>
    <x v="36"/>
    <d v="1899-12-30T00:15:06"/>
  </r>
  <r>
    <x v="54"/>
    <s v="一般"/>
    <x v="65"/>
    <s v="公式練習"/>
    <s v="実測"/>
    <x v="39"/>
    <n v="2.85"/>
    <d v="1899-12-30T00:15:16"/>
    <s v="スポセン2.8km"/>
    <s v="2k"/>
    <d v="1899-12-30T00:12:06"/>
    <d v="1899-12-30T00:05:21"/>
    <s v="公式"/>
    <x v="9"/>
    <x v="33"/>
    <s v="4W"/>
    <x v="36"/>
    <d v="1899-12-30T00:15:16"/>
  </r>
  <r>
    <x v="65"/>
    <s v="一般"/>
    <x v="65"/>
    <s v="公式練習"/>
    <s v="ー"/>
    <x v="41"/>
    <s v="ー"/>
    <s v="ー"/>
    <s v="ー"/>
    <s v="ー"/>
    <s v="-"/>
    <s v="ー"/>
    <s v="公式"/>
    <x v="9"/>
    <x v="33"/>
    <s v="4W"/>
    <x v="36"/>
    <s v="-"/>
  </r>
  <r>
    <x v="44"/>
    <s v="一般"/>
    <x v="65"/>
    <s v="公式練習"/>
    <s v="ー"/>
    <x v="41"/>
    <s v="ー"/>
    <s v="ー"/>
    <s v="ー"/>
    <s v="ー"/>
    <s v="-"/>
    <s v="ー"/>
    <s v="公式"/>
    <x v="9"/>
    <x v="33"/>
    <s v="4W"/>
    <x v="36"/>
    <s v="-"/>
  </r>
  <r>
    <x v="0"/>
    <s v="一般"/>
    <x v="66"/>
    <s v="公式練習"/>
    <s v="ー"/>
    <x v="41"/>
    <s v="ー"/>
    <s v="ー"/>
    <s v="ー"/>
    <s v="ー"/>
    <s v="-"/>
    <s v="ー"/>
    <s v="公式"/>
    <x v="9"/>
    <x v="33"/>
    <s v="4W"/>
    <x v="36"/>
    <s v="-"/>
  </r>
  <r>
    <x v="1"/>
    <s v="一般"/>
    <x v="66"/>
    <s v="公式練習"/>
    <s v="ー"/>
    <x v="41"/>
    <s v="ー"/>
    <s v="ー"/>
    <s v="ー"/>
    <s v="ー"/>
    <s v="-"/>
    <s v="ー"/>
    <s v="公式"/>
    <x v="9"/>
    <x v="33"/>
    <s v="4W"/>
    <x v="36"/>
    <s v="-"/>
  </r>
  <r>
    <x v="28"/>
    <s v="一般"/>
    <x v="66"/>
    <s v="公式練習"/>
    <s v="ー"/>
    <x v="41"/>
    <s v="ー"/>
    <s v="ー"/>
    <s v="ー"/>
    <s v="ー"/>
    <s v="-"/>
    <s v="ー"/>
    <s v="公式"/>
    <x v="9"/>
    <x v="33"/>
    <s v="4W"/>
    <x v="36"/>
    <s v="-"/>
  </r>
  <r>
    <x v="24"/>
    <s v="一般"/>
    <x v="66"/>
    <s v="公式練習"/>
    <s v="ー"/>
    <x v="41"/>
    <s v="ー"/>
    <s v="ー"/>
    <s v="ー"/>
    <s v="ー"/>
    <s v="-"/>
    <s v="ー"/>
    <s v="公式"/>
    <x v="9"/>
    <x v="33"/>
    <s v="4W"/>
    <x v="36"/>
    <s v="-"/>
  </r>
  <r>
    <x v="0"/>
    <s v="一般"/>
    <x v="67"/>
    <s v="公式練習"/>
    <s v="ー"/>
    <x v="41"/>
    <s v="ー"/>
    <s v="ー"/>
    <s v="ー"/>
    <s v="ー"/>
    <s v="-"/>
    <s v="ー"/>
    <s v="公式"/>
    <x v="10"/>
    <x v="34"/>
    <s v="1W"/>
    <x v="37"/>
    <s v="-"/>
  </r>
  <r>
    <x v="1"/>
    <s v="一般"/>
    <x v="67"/>
    <s v="公式練習"/>
    <s v="実測"/>
    <x v="39"/>
    <n v="2.85"/>
    <d v="1899-12-30T00:09:23"/>
    <s v="スポセン2.8km"/>
    <s v="2k"/>
    <d v="1899-12-30T00:07:27"/>
    <d v="1899-12-30T00:03:18"/>
    <s v="公式"/>
    <x v="10"/>
    <x v="34"/>
    <s v="1W"/>
    <x v="37"/>
    <d v="1899-12-30T00:09:23"/>
  </r>
  <r>
    <x v="73"/>
    <s v="一般"/>
    <x v="67"/>
    <s v="公式練習"/>
    <s v="実測"/>
    <x v="39"/>
    <n v="2.85"/>
    <d v="1899-12-30T00:10:29"/>
    <s v="スポセン2.8km"/>
    <s v="2k"/>
    <d v="1899-12-30T00:08:19"/>
    <d v="1899-12-30T00:03:41"/>
    <s v="公式"/>
    <x v="10"/>
    <x v="34"/>
    <s v="1W"/>
    <x v="37"/>
    <d v="1899-12-30T00:10:29"/>
  </r>
  <r>
    <x v="43"/>
    <s v="一般"/>
    <x v="67"/>
    <s v="公式練習"/>
    <s v="実測"/>
    <x v="39"/>
    <n v="2.85"/>
    <d v="1899-12-30T00:10:30"/>
    <s v="スポセン2.8km"/>
    <s v="2k"/>
    <d v="1899-12-30T00:08:20"/>
    <d v="1899-12-30T00:03:41"/>
    <s v="公式"/>
    <x v="10"/>
    <x v="34"/>
    <s v="1W"/>
    <x v="37"/>
    <d v="1899-12-30T00:10:30"/>
  </r>
  <r>
    <x v="57"/>
    <s v="一般"/>
    <x v="67"/>
    <s v="公式練習"/>
    <s v="実測"/>
    <x v="39"/>
    <n v="2.85"/>
    <d v="1899-12-30T00:10:45"/>
    <s v="スポセン2.8km"/>
    <s v="2k"/>
    <d v="1899-12-30T00:08:32"/>
    <d v="1899-12-30T00:03:46"/>
    <s v="公式"/>
    <x v="10"/>
    <x v="34"/>
    <s v="1W"/>
    <x v="37"/>
    <d v="1899-12-30T00:10:45"/>
  </r>
  <r>
    <x v="25"/>
    <s v="一般"/>
    <x v="67"/>
    <s v="公式練習"/>
    <s v="実測"/>
    <x v="39"/>
    <n v="2.85"/>
    <d v="1899-12-30T00:11:13"/>
    <s v="スポセン2.8km"/>
    <s v="2k"/>
    <d v="1899-12-30T00:08:54"/>
    <d v="1899-12-30T00:03:56"/>
    <s v="公式"/>
    <x v="10"/>
    <x v="34"/>
    <s v="1W"/>
    <x v="37"/>
    <d v="1899-12-30T00:11:13"/>
  </r>
  <r>
    <x v="16"/>
    <s v="一般"/>
    <x v="67"/>
    <s v="公式練習"/>
    <s v="実測"/>
    <x v="39"/>
    <n v="2.85"/>
    <d v="1899-12-30T00:11:22"/>
    <s v="スポセン2.8km"/>
    <s v="2k"/>
    <d v="1899-12-30T00:09:01"/>
    <d v="1899-12-30T00:03:59"/>
    <s v="公式"/>
    <x v="10"/>
    <x v="34"/>
    <s v="1W"/>
    <x v="37"/>
    <d v="1899-12-30T00:11:22"/>
  </r>
  <r>
    <x v="19"/>
    <s v="一般"/>
    <x v="67"/>
    <s v="公式練習"/>
    <s v="実測"/>
    <x v="39"/>
    <n v="2.85"/>
    <d v="1899-12-30T00:12:30"/>
    <s v="スポセン2.8km"/>
    <s v="2k"/>
    <d v="1899-12-30T00:09:55"/>
    <d v="1899-12-30T00:04:23"/>
    <s v="公式"/>
    <x v="10"/>
    <x v="34"/>
    <s v="1W"/>
    <x v="37"/>
    <d v="1899-12-30T00:12:30"/>
  </r>
  <r>
    <x v="11"/>
    <s v="女性"/>
    <x v="67"/>
    <s v="公式練習"/>
    <s v="実測"/>
    <x v="39"/>
    <n v="2.85"/>
    <d v="1899-12-30T00:12:37"/>
    <s v="スポセン2.8km"/>
    <s v="2k"/>
    <d v="1899-12-30T00:10:00"/>
    <d v="1899-12-30T00:04:26"/>
    <s v="公式"/>
    <x v="10"/>
    <x v="34"/>
    <s v="1W"/>
    <x v="37"/>
    <d v="1899-12-30T00:12:37"/>
  </r>
  <r>
    <x v="79"/>
    <s v="シニア"/>
    <x v="67"/>
    <s v="公式練習"/>
    <s v="実測"/>
    <x v="39"/>
    <n v="2.85"/>
    <d v="1899-12-30T00:12:51"/>
    <s v="スポセン2.8km"/>
    <s v="2k"/>
    <d v="1899-12-30T00:10:11"/>
    <d v="1899-12-30T00:04:31"/>
    <s v="公式"/>
    <x v="10"/>
    <x v="34"/>
    <s v="1W"/>
    <x v="37"/>
    <d v="1899-12-30T00:12:51"/>
  </r>
  <r>
    <x v="66"/>
    <s v="シニア"/>
    <x v="67"/>
    <s v="公式練習"/>
    <s v="実測"/>
    <x v="39"/>
    <n v="2.85"/>
    <d v="1899-12-30T00:13:33"/>
    <s v="スポセン2.8km"/>
    <s v="2k"/>
    <d v="1899-12-30T00:10:45"/>
    <d v="1899-12-30T00:04:45"/>
    <s v="公式"/>
    <x v="10"/>
    <x v="34"/>
    <s v="1W"/>
    <x v="37"/>
    <d v="1899-12-30T00:13:33"/>
  </r>
  <r>
    <x v="35"/>
    <s v="シニア"/>
    <x v="67"/>
    <s v="公式練習"/>
    <s v="実測"/>
    <x v="39"/>
    <n v="2.85"/>
    <d v="1899-12-30T00:13:34"/>
    <s v="スポセン2.8km"/>
    <s v="2k"/>
    <d v="1899-12-30T00:10:46"/>
    <d v="1899-12-30T00:04:46"/>
    <s v="公式"/>
    <x v="10"/>
    <x v="34"/>
    <s v="1W"/>
    <x v="37"/>
    <d v="1899-12-30T00:13:34"/>
  </r>
  <r>
    <x v="3"/>
    <s v="シニア"/>
    <x v="67"/>
    <s v="公式練習"/>
    <s v="実測"/>
    <x v="39"/>
    <n v="2.85"/>
    <d v="1899-12-30T00:13:41"/>
    <s v="スポセン2.8km"/>
    <s v="2k"/>
    <d v="1899-12-30T00:10:51"/>
    <d v="1899-12-30T00:04:48"/>
    <s v="公式"/>
    <x v="10"/>
    <x v="34"/>
    <s v="1W"/>
    <x v="37"/>
    <d v="1899-12-30T00:13:41"/>
  </r>
  <r>
    <x v="54"/>
    <s v="女性"/>
    <x v="67"/>
    <s v="公式練習"/>
    <s v="実測"/>
    <x v="39"/>
    <n v="2.85"/>
    <d v="1899-12-30T00:14:34"/>
    <s v="スポセン2.8km"/>
    <s v="2k"/>
    <d v="1899-12-30T00:11:33"/>
    <d v="1899-12-30T00:05:07"/>
    <s v="公式"/>
    <x v="10"/>
    <x v="34"/>
    <s v="1W"/>
    <x v="37"/>
    <d v="1899-12-30T00:14:34"/>
  </r>
  <r>
    <x v="44"/>
    <s v="シニア"/>
    <x v="67"/>
    <s v="公式練習"/>
    <s v="ー"/>
    <x v="41"/>
    <s v="ー"/>
    <s v="ー"/>
    <s v="ー"/>
    <s v="ー"/>
    <s v="-"/>
    <s v="ー"/>
    <s v="公式"/>
    <x v="10"/>
    <x v="34"/>
    <s v="1W"/>
    <x v="37"/>
    <s v="-"/>
  </r>
  <r>
    <x v="24"/>
    <s v="一般"/>
    <x v="67"/>
    <s v="公式練習"/>
    <s v="ー"/>
    <x v="41"/>
    <s v="ー"/>
    <s v="ー"/>
    <s v="ー"/>
    <s v="ー"/>
    <s v="-"/>
    <s v="ー"/>
    <s v="公式"/>
    <x v="10"/>
    <x v="34"/>
    <s v="1W"/>
    <x v="37"/>
    <s v="-"/>
  </r>
  <r>
    <x v="1"/>
    <s v="一般"/>
    <x v="68"/>
    <s v="河口湖合宿"/>
    <s v="ー"/>
    <x v="42"/>
    <n v="22.4"/>
    <d v="1899-12-30T01:32:32"/>
    <s v="ー"/>
    <s v="ー"/>
    <s v="-"/>
    <d v="1899-12-30T00:04:08"/>
    <s v="公式"/>
    <x v="10"/>
    <x v="34"/>
    <s v="1W"/>
    <x v="37"/>
    <s v="-"/>
  </r>
  <r>
    <x v="16"/>
    <s v="一般"/>
    <x v="68"/>
    <s v="河口湖合宿"/>
    <s v="ー"/>
    <x v="42"/>
    <n v="17.899999999999999"/>
    <d v="1899-12-30T01:26:26"/>
    <s v="ー"/>
    <s v="ー"/>
    <s v="-"/>
    <d v="1899-12-30T00:04:50"/>
    <s v="公式"/>
    <x v="10"/>
    <x v="34"/>
    <s v="1W"/>
    <x v="37"/>
    <s v="-"/>
  </r>
  <r>
    <x v="0"/>
    <s v="一般"/>
    <x v="68"/>
    <s v="河口湖合宿"/>
    <s v="ー"/>
    <x v="42"/>
    <n v="17.899999999999999"/>
    <d v="1899-12-30T01:26:26"/>
    <s v="ー"/>
    <s v="ー"/>
    <s v="-"/>
    <d v="1899-12-30T00:04:50"/>
    <s v="公式"/>
    <x v="10"/>
    <x v="34"/>
    <s v="1W"/>
    <x v="37"/>
    <s v="-"/>
  </r>
  <r>
    <x v="2"/>
    <s v="一般"/>
    <x v="68"/>
    <s v="河口湖合宿"/>
    <s v="ー"/>
    <x v="42"/>
    <n v="17.899999999999999"/>
    <d v="1899-12-30T01:26:26"/>
    <s v="ー"/>
    <s v="ー"/>
    <s v="-"/>
    <d v="1899-12-30T00:04:50"/>
    <s v="公式"/>
    <x v="10"/>
    <x v="34"/>
    <s v="1W"/>
    <x v="37"/>
    <s v="-"/>
  </r>
  <r>
    <x v="25"/>
    <s v="一般"/>
    <x v="68"/>
    <s v="河口湖合宿"/>
    <s v="ー"/>
    <x v="42"/>
    <n v="17.899999999999999"/>
    <d v="1899-12-30T01:26:26"/>
    <s v="ー"/>
    <s v="ー"/>
    <s v="-"/>
    <d v="1899-12-30T00:04:50"/>
    <s v="公式"/>
    <x v="10"/>
    <x v="34"/>
    <s v="1W"/>
    <x v="37"/>
    <s v="-"/>
  </r>
  <r>
    <x v="39"/>
    <s v="一般"/>
    <x v="68"/>
    <s v="河口湖合宿"/>
    <s v="ー"/>
    <x v="42"/>
    <n v="17.899999999999999"/>
    <d v="1899-12-30T01:30:00"/>
    <s v="ー"/>
    <s v="ー"/>
    <s v="-"/>
    <d v="1899-12-30T00:05:02"/>
    <s v="公式"/>
    <x v="10"/>
    <x v="34"/>
    <s v="1W"/>
    <x v="37"/>
    <s v="-"/>
  </r>
  <r>
    <x v="3"/>
    <s v="シニア"/>
    <x v="68"/>
    <s v="河口湖合宿"/>
    <s v="ー"/>
    <x v="42"/>
    <n v="17.72"/>
    <d v="1899-12-30T01:44:44"/>
    <s v="ー"/>
    <s v="ー"/>
    <s v="-"/>
    <d v="1899-12-30T00:05:55"/>
    <s v="公式"/>
    <x v="10"/>
    <x v="34"/>
    <s v="1W"/>
    <x v="37"/>
    <s v="-"/>
  </r>
  <r>
    <x v="31"/>
    <s v="シニア"/>
    <x v="68"/>
    <s v="河口湖合宿"/>
    <s v="ー"/>
    <x v="42"/>
    <n v="17.899999999999999"/>
    <d v="1899-12-30T01:53:17"/>
    <s v="ー"/>
    <s v="ー"/>
    <s v="-"/>
    <d v="1899-12-30T00:06:20"/>
    <s v="公式"/>
    <x v="10"/>
    <x v="34"/>
    <s v="1W"/>
    <x v="37"/>
    <s v="-"/>
  </r>
  <r>
    <x v="56"/>
    <s v="シニア"/>
    <x v="68"/>
    <s v="河口湖合宿"/>
    <s v="ー"/>
    <x v="42"/>
    <n v="18.420000000000002"/>
    <d v="1899-12-30T02:29:14"/>
    <s v="ー"/>
    <s v="ー"/>
    <s v="-"/>
    <d v="1899-12-30T00:08:06"/>
    <s v="公式"/>
    <x v="10"/>
    <x v="34"/>
    <s v="1W"/>
    <x v="37"/>
    <s v="-"/>
  </r>
  <r>
    <x v="26"/>
    <s v="一般"/>
    <x v="68"/>
    <s v="河口湖合宿"/>
    <s v="ー"/>
    <x v="42"/>
    <n v="15.4"/>
    <d v="1899-12-30T02:23:56"/>
    <s v="ー"/>
    <s v="ー"/>
    <s v="-"/>
    <d v="1899-12-30T00:09:21"/>
    <s v="公式"/>
    <x v="10"/>
    <x v="34"/>
    <s v="1W"/>
    <x v="37"/>
    <s v="-"/>
  </r>
  <r>
    <x v="19"/>
    <s v="一般"/>
    <x v="68"/>
    <s v="河口湖合宿"/>
    <s v="ー"/>
    <x v="42"/>
    <n v="10"/>
    <d v="1899-12-30T00:52:00"/>
    <s v="ー"/>
    <s v="ー"/>
    <s v="-"/>
    <d v="1899-12-30T00:05:12"/>
    <s v="公式"/>
    <x v="10"/>
    <x v="34"/>
    <s v="1W"/>
    <x v="37"/>
    <s v="-"/>
  </r>
  <r>
    <x v="71"/>
    <s v="一般"/>
    <x v="68"/>
    <s v="河口湖合宿"/>
    <s v="ー"/>
    <x v="42"/>
    <s v="-"/>
    <s v="-"/>
    <s v="ー"/>
    <s v="ー"/>
    <s v="-"/>
    <e v="#VALUE!"/>
    <s v="公式"/>
    <x v="10"/>
    <x v="34"/>
    <s v="1W"/>
    <x v="37"/>
    <s v="-"/>
  </r>
  <r>
    <x v="1"/>
    <s v="一般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16"/>
    <s v="一般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0"/>
    <s v="一般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2"/>
    <s v="一般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25"/>
    <s v="一般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39"/>
    <s v="一般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3"/>
    <s v="シニア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31"/>
    <s v="シニア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56"/>
    <s v="シニア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26"/>
    <s v="一般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19"/>
    <s v="一般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71"/>
    <s v="一般"/>
    <x v="69"/>
    <s v="河口湖合宿"/>
    <s v="ー"/>
    <x v="42"/>
    <s v="-"/>
    <s v="-"/>
    <s v="ー"/>
    <s v="ー"/>
    <s v="-"/>
    <s v="ー"/>
    <s v="公式"/>
    <x v="10"/>
    <x v="35"/>
    <s v="1W"/>
    <x v="37"/>
    <s v="-"/>
  </r>
  <r>
    <x v="0"/>
    <s v="一般"/>
    <x v="70"/>
    <s v="公式練習"/>
    <s v="ー"/>
    <x v="32"/>
    <n v="8"/>
    <d v="1899-12-30T00:30:27"/>
    <s v="本社G24周"/>
    <s v="8k"/>
    <s v="-"/>
    <d v="1899-12-30T00:03:48"/>
    <s v="公式"/>
    <x v="10"/>
    <x v="35"/>
    <s v="2W"/>
    <x v="38"/>
    <s v="-"/>
  </r>
  <r>
    <x v="1"/>
    <s v="一般"/>
    <x v="70"/>
    <s v="公式練習"/>
    <s v="ー"/>
    <x v="32"/>
    <n v="8"/>
    <d v="1899-12-30T00:30:32"/>
    <s v="本社G24周"/>
    <s v="8k"/>
    <s v="-"/>
    <d v="1899-12-30T00:03:49"/>
    <s v="公式"/>
    <x v="10"/>
    <x v="35"/>
    <s v="2W"/>
    <x v="38"/>
    <s v="-"/>
  </r>
  <r>
    <x v="4"/>
    <s v="一般"/>
    <x v="70"/>
    <s v="公式練習"/>
    <s v="ー"/>
    <x v="32"/>
    <n v="8"/>
    <d v="1899-12-30T00:31:20"/>
    <s v="本社G24周"/>
    <s v="8k"/>
    <s v="-"/>
    <d v="1899-12-30T00:03:55"/>
    <s v="公式"/>
    <x v="10"/>
    <x v="35"/>
    <s v="2W"/>
    <x v="38"/>
    <s v="-"/>
  </r>
  <r>
    <x v="28"/>
    <s v="一般"/>
    <x v="70"/>
    <s v="公式練習"/>
    <s v="ー"/>
    <x v="32"/>
    <n v="8"/>
    <d v="1899-12-30T00:31:40"/>
    <s v="本社G24周"/>
    <s v="8k"/>
    <s v="-"/>
    <d v="1899-12-30T00:03:58"/>
    <s v="公式"/>
    <x v="10"/>
    <x v="35"/>
    <s v="2W"/>
    <x v="38"/>
    <s v="-"/>
  </r>
  <r>
    <x v="38"/>
    <s v="一般"/>
    <x v="70"/>
    <s v="公式練習"/>
    <s v="ー"/>
    <x v="32"/>
    <n v="8"/>
    <d v="1899-12-30T00:32:36"/>
    <s v="本社G24周"/>
    <s v="8k"/>
    <s v="-"/>
    <d v="1899-12-30T00:04:05"/>
    <s v="公式"/>
    <x v="10"/>
    <x v="35"/>
    <s v="2W"/>
    <x v="38"/>
    <s v="-"/>
  </r>
  <r>
    <x v="36"/>
    <s v="一般"/>
    <x v="70"/>
    <s v="公式練習"/>
    <s v="ー"/>
    <x v="32"/>
    <n v="6"/>
    <d v="1899-12-30T00:23:56"/>
    <s v="本社G24周"/>
    <s v="6k"/>
    <s v="-"/>
    <d v="1899-12-30T00:03:59"/>
    <s v="公式"/>
    <x v="10"/>
    <x v="35"/>
    <s v="2W"/>
    <x v="38"/>
    <s v="-"/>
  </r>
  <r>
    <x v="16"/>
    <s v="一般"/>
    <x v="70"/>
    <s v="公式練習"/>
    <s v="ー"/>
    <x v="32"/>
    <n v="5"/>
    <d v="1899-12-30T00:20:09"/>
    <s v="本社G24周"/>
    <s v="5k"/>
    <d v="1899-12-30T00:08:54"/>
    <d v="1899-12-30T00:04:02"/>
    <s v="公式"/>
    <x v="10"/>
    <x v="35"/>
    <s v="2W"/>
    <x v="38"/>
    <d v="1899-12-30T00:11:14"/>
  </r>
  <r>
    <x v="25"/>
    <s v="一般"/>
    <x v="70"/>
    <s v="公式練習"/>
    <s v="ー"/>
    <x v="6"/>
    <n v="3"/>
    <d v="1899-12-30T00:11:30"/>
    <s v="本社G9周"/>
    <s v="3k"/>
    <d v="1899-12-30T00:08:58"/>
    <d v="1899-12-30T00:03:50"/>
    <s v="公式"/>
    <x v="10"/>
    <x v="35"/>
    <s v="2W"/>
    <x v="38"/>
    <d v="1899-12-30T00:11:19"/>
  </r>
  <r>
    <x v="40"/>
    <s v="一般"/>
    <x v="70"/>
    <s v="公式練習"/>
    <s v="ー"/>
    <x v="6"/>
    <n v="3"/>
    <d v="1899-12-30T00:12:00"/>
    <s v="本社G9周"/>
    <s v="3k"/>
    <d v="1899-12-30T00:09:22"/>
    <d v="1899-12-30T00:04:00"/>
    <s v="公式"/>
    <x v="10"/>
    <x v="35"/>
    <s v="2W"/>
    <x v="38"/>
    <d v="1899-12-30T00:11:48"/>
  </r>
  <r>
    <x v="54"/>
    <s v="女性"/>
    <x v="70"/>
    <s v="公式練習"/>
    <s v="ー"/>
    <x v="34"/>
    <n v="2.9"/>
    <d v="1899-12-30T00:13:46"/>
    <s v="他コース"/>
    <s v="3k"/>
    <d v="1899-12-30T00:11:21"/>
    <d v="1899-12-30T00:04:45"/>
    <s v="公式"/>
    <x v="10"/>
    <x v="35"/>
    <s v="2W"/>
    <x v="38"/>
    <d v="1899-12-30T00:14:18"/>
  </r>
  <r>
    <x v="11"/>
    <s v="女性"/>
    <x v="70"/>
    <s v="公式練習"/>
    <s v="ー"/>
    <x v="27"/>
    <n v="5"/>
    <s v="22分？"/>
    <s v="本社G15周"/>
    <s v="5k"/>
    <e v="#VALUE!"/>
    <e v="#VALUE!"/>
    <s v="公式"/>
    <x v="10"/>
    <x v="35"/>
    <s v="2W"/>
    <x v="38"/>
    <s v="-"/>
  </r>
  <r>
    <x v="15"/>
    <s v="女性"/>
    <x v="70"/>
    <s v="公式練習"/>
    <s v="ー"/>
    <x v="41"/>
    <s v="ー"/>
    <s v="ー"/>
    <s v="ー"/>
    <s v="ー"/>
    <s v="-"/>
    <s v="ー"/>
    <s v="公式"/>
    <x v="10"/>
    <x v="35"/>
    <s v="2W"/>
    <x v="38"/>
    <s v="-"/>
  </r>
  <r>
    <x v="19"/>
    <s v="一般"/>
    <x v="70"/>
    <s v="公式練習"/>
    <s v="ー"/>
    <x v="41"/>
    <s v="ー"/>
    <s v="ー"/>
    <s v="ー"/>
    <s v="ー"/>
    <s v="-"/>
    <s v="ー"/>
    <s v="公式"/>
    <x v="10"/>
    <x v="35"/>
    <s v="2W"/>
    <x v="38"/>
    <s v="-"/>
  </r>
  <r>
    <x v="22"/>
    <s v="一般"/>
    <x v="70"/>
    <s v="公式練習"/>
    <s v="ー"/>
    <x v="41"/>
    <s v="ー"/>
    <s v="ー"/>
    <s v="ー"/>
    <s v="ー"/>
    <s v="-"/>
    <s v="ー"/>
    <s v="公式"/>
    <x v="10"/>
    <x v="35"/>
    <s v="2W"/>
    <x v="38"/>
    <s v="-"/>
  </r>
  <r>
    <x v="50"/>
    <s v="シニア"/>
    <x v="70"/>
    <s v="公式練習"/>
    <s v="ー"/>
    <x v="41"/>
    <s v="ー"/>
    <s v="ー"/>
    <s v="ー"/>
    <s v="ー"/>
    <s v="-"/>
    <s v="ー"/>
    <s v="公式"/>
    <x v="10"/>
    <x v="35"/>
    <s v="2W"/>
    <x v="38"/>
    <s v="-"/>
  </r>
  <r>
    <x v="61"/>
    <s v="一般"/>
    <x v="70"/>
    <s v="公式練習"/>
    <s v="ー"/>
    <x v="41"/>
    <s v="ー"/>
    <s v="ー"/>
    <s v="ー"/>
    <s v="ー"/>
    <s v="-"/>
    <s v="ー"/>
    <s v="公式"/>
    <x v="10"/>
    <x v="35"/>
    <s v="2W"/>
    <x v="38"/>
    <s v="-"/>
  </r>
  <r>
    <x v="18"/>
    <s v="一般"/>
    <x v="70"/>
    <s v="公式練習"/>
    <s v="ー"/>
    <x v="41"/>
    <s v="ー"/>
    <s v="ー"/>
    <s v="ー"/>
    <s v="ー"/>
    <s v="-"/>
    <s v="ー"/>
    <s v="公式"/>
    <x v="10"/>
    <x v="35"/>
    <s v="2W"/>
    <x v="38"/>
    <s v="-"/>
  </r>
  <r>
    <x v="69"/>
    <s v="一般"/>
    <x v="70"/>
    <s v="公式練習"/>
    <s v="ー"/>
    <x v="41"/>
    <s v="ー"/>
    <s v="ー"/>
    <s v="ー"/>
    <s v="ー"/>
    <s v="-"/>
    <s v="ー"/>
    <s v="公式"/>
    <x v="10"/>
    <x v="35"/>
    <s v="2W"/>
    <x v="38"/>
    <s v="-"/>
  </r>
  <r>
    <x v="44"/>
    <s v="シニア"/>
    <x v="70"/>
    <s v="公式練習"/>
    <s v="ー"/>
    <x v="41"/>
    <s v="ー"/>
    <s v="ー"/>
    <s v="ー"/>
    <s v="ー"/>
    <s v="-"/>
    <s v="ー"/>
    <s v="公式"/>
    <x v="10"/>
    <x v="35"/>
    <s v="2W"/>
    <x v="38"/>
    <s v="-"/>
  </r>
  <r>
    <x v="1"/>
    <s v="一般"/>
    <x v="71"/>
    <s v="公式練習"/>
    <s v="実測"/>
    <x v="39"/>
    <n v="2.85"/>
    <d v="1899-12-30T00:09:28"/>
    <s v="スポセン2.8km"/>
    <s v="3k"/>
    <d v="1899-12-30T00:07:30"/>
    <d v="1899-12-30T00:03:19"/>
    <s v="公式"/>
    <x v="10"/>
    <x v="36"/>
    <s v="2W"/>
    <x v="38"/>
    <d v="1899-12-30T00:09:28"/>
  </r>
  <r>
    <x v="28"/>
    <s v="一般"/>
    <x v="71"/>
    <s v="公式練習"/>
    <s v="実測"/>
    <x v="39"/>
    <n v="2.85"/>
    <d v="1899-12-30T00:10:26"/>
    <s v="スポセン2.8km"/>
    <s v="3k"/>
    <d v="1899-12-30T00:08:16"/>
    <d v="1899-12-30T00:03:40"/>
    <s v="公式"/>
    <x v="10"/>
    <x v="36"/>
    <s v="2W"/>
    <x v="38"/>
    <d v="1899-12-30T00:10:26"/>
  </r>
  <r>
    <x v="36"/>
    <s v="一般"/>
    <x v="71"/>
    <s v="公式練習"/>
    <s v="実測"/>
    <x v="39"/>
    <n v="2.85"/>
    <d v="1899-12-30T00:10:35"/>
    <s v="スポセン2.8km"/>
    <s v="3k"/>
    <d v="1899-12-30T00:08:24"/>
    <d v="1899-12-30T00:03:43"/>
    <s v="公式"/>
    <x v="10"/>
    <x v="36"/>
    <s v="2W"/>
    <x v="38"/>
    <d v="1899-12-30T00:10:35"/>
  </r>
  <r>
    <x v="16"/>
    <s v="一般"/>
    <x v="71"/>
    <s v="公式練習"/>
    <s v="実測"/>
    <x v="39"/>
    <n v="2.85"/>
    <d v="1899-12-30T00:10:50"/>
    <s v="スポセン2.8km"/>
    <s v="3k"/>
    <d v="1899-12-30T00:08:36"/>
    <d v="1899-12-30T00:03:48"/>
    <s v="公式"/>
    <x v="10"/>
    <x v="36"/>
    <s v="2W"/>
    <x v="38"/>
    <d v="1899-12-30T00:10:50"/>
  </r>
  <r>
    <x v="73"/>
    <s v="一般"/>
    <x v="71"/>
    <s v="公式練習"/>
    <s v="実測"/>
    <x v="39"/>
    <n v="2.85"/>
    <d v="1899-12-30T00:10:57"/>
    <s v="スポセン2.8km"/>
    <s v="3k"/>
    <d v="1899-12-30T00:08:41"/>
    <d v="1899-12-30T00:03:51"/>
    <s v="公式"/>
    <x v="10"/>
    <x v="36"/>
    <s v="2W"/>
    <x v="38"/>
    <d v="1899-12-30T00:10:57"/>
  </r>
  <r>
    <x v="2"/>
    <s v="一般"/>
    <x v="71"/>
    <s v="公式練習"/>
    <s v="実測"/>
    <x v="39"/>
    <n v="2.85"/>
    <d v="1899-12-30T00:10:58"/>
    <s v="スポセン2.8km"/>
    <s v="3k"/>
    <d v="1899-12-30T00:08:42"/>
    <d v="1899-12-30T00:03:51"/>
    <s v="公式"/>
    <x v="10"/>
    <x v="36"/>
    <s v="2W"/>
    <x v="38"/>
    <d v="1899-12-30T00:10:58"/>
  </r>
  <r>
    <x v="25"/>
    <s v="一般"/>
    <x v="71"/>
    <s v="公式練習"/>
    <s v="実測"/>
    <x v="39"/>
    <n v="2.85"/>
    <d v="1899-12-30T00:11:26"/>
    <s v="スポセン2.8km"/>
    <s v="3k"/>
    <d v="1899-12-30T00:09:04"/>
    <d v="1899-12-30T00:04:01"/>
    <s v="公式"/>
    <x v="10"/>
    <x v="36"/>
    <s v="2W"/>
    <x v="38"/>
    <d v="1899-12-30T00:11:26"/>
  </r>
  <r>
    <x v="38"/>
    <s v="一般"/>
    <x v="71"/>
    <s v="公式練習"/>
    <s v="実測"/>
    <x v="39"/>
    <n v="2.85"/>
    <d v="1899-12-30T00:11:35"/>
    <s v="スポセン2.8km"/>
    <s v="3k"/>
    <d v="1899-12-30T00:09:11"/>
    <d v="1899-12-30T00:04:04"/>
    <s v="公式"/>
    <x v="10"/>
    <x v="36"/>
    <s v="2W"/>
    <x v="38"/>
    <d v="1899-12-30T00:11:35"/>
  </r>
  <r>
    <x v="24"/>
    <s v="一般"/>
    <x v="71"/>
    <s v="公式練習"/>
    <s v="実測"/>
    <x v="39"/>
    <n v="2.85"/>
    <d v="1899-12-30T00:11:58"/>
    <s v="スポセン2.8km"/>
    <s v="3k"/>
    <d v="1899-12-30T00:09:29"/>
    <d v="1899-12-30T00:04:12"/>
    <s v="公式"/>
    <x v="10"/>
    <x v="36"/>
    <s v="2W"/>
    <x v="38"/>
    <d v="1899-12-30T00:11:58"/>
  </r>
  <r>
    <x v="37"/>
    <s v="シニア"/>
    <x v="71"/>
    <s v="公式練習"/>
    <s v="実測"/>
    <x v="39"/>
    <n v="2.85"/>
    <d v="1899-12-30T00:12:13"/>
    <s v="スポセン2.8km"/>
    <s v="3k"/>
    <d v="1899-12-30T00:09:41"/>
    <d v="1899-12-30T00:04:17"/>
    <s v="公式"/>
    <x v="10"/>
    <x v="36"/>
    <s v="2W"/>
    <x v="38"/>
    <d v="1899-12-30T00:12:13"/>
  </r>
  <r>
    <x v="54"/>
    <s v="女性"/>
    <x v="71"/>
    <s v="公式練習"/>
    <s v="実測"/>
    <x v="39"/>
    <n v="2.85"/>
    <d v="1899-12-30T00:13:57"/>
    <s v="スポセン2.8km"/>
    <s v="3k"/>
    <d v="1899-12-30T00:11:04"/>
    <d v="1899-12-30T00:04:54"/>
    <s v="公式"/>
    <x v="10"/>
    <x v="36"/>
    <s v="2W"/>
    <x v="38"/>
    <d v="1899-12-30T00:13:57"/>
  </r>
  <r>
    <x v="56"/>
    <s v="シニア"/>
    <x v="71"/>
    <s v="公式練習"/>
    <s v="実測"/>
    <x v="39"/>
    <n v="2.85"/>
    <d v="1899-12-30T00:15:19"/>
    <s v="スポセン2.8km"/>
    <s v="3k"/>
    <d v="1899-12-30T00:12:09"/>
    <d v="1899-12-30T00:05:22"/>
    <s v="公式"/>
    <x v="10"/>
    <x v="36"/>
    <s v="2W"/>
    <x v="38"/>
    <d v="1899-12-30T00:15:19"/>
  </r>
  <r>
    <x v="26"/>
    <s v="一般"/>
    <x v="71"/>
    <s v="公式練習"/>
    <s v="ー"/>
    <x v="41"/>
    <s v="ー"/>
    <s v="ー"/>
    <s v="ー"/>
    <s v="ー"/>
    <s v="-"/>
    <s v="ー"/>
    <s v="公式"/>
    <x v="10"/>
    <x v="36"/>
    <s v="2W"/>
    <x v="38"/>
    <s v="-"/>
  </r>
  <r>
    <x v="80"/>
    <s v="一般"/>
    <x v="72"/>
    <s v="公式練習"/>
    <s v="ー"/>
    <x v="32"/>
    <n v="8"/>
    <d v="1899-12-30T00:30:55"/>
    <s v="ー"/>
    <s v="ー"/>
    <s v="-"/>
    <s v="ー"/>
    <s v="公式"/>
    <x v="10"/>
    <x v="36"/>
    <s v="3W"/>
    <x v="39"/>
    <s v="-"/>
  </r>
  <r>
    <x v="0"/>
    <s v="一般"/>
    <x v="72"/>
    <s v="公式練習"/>
    <s v="ー"/>
    <x v="43"/>
    <n v="8.33"/>
    <d v="1899-12-30T00:34:37"/>
    <s v="ー"/>
    <s v="ー"/>
    <s v="-"/>
    <s v="ー"/>
    <s v="公式"/>
    <x v="10"/>
    <x v="36"/>
    <s v="3W"/>
    <x v="39"/>
    <s v="-"/>
  </r>
  <r>
    <x v="1"/>
    <s v="一般"/>
    <x v="72"/>
    <s v="公式練習"/>
    <s v="ー"/>
    <x v="32"/>
    <n v="8"/>
    <d v="1899-12-30T00:30:59"/>
    <s v="ー"/>
    <s v="ー"/>
    <s v="-"/>
    <s v="ー"/>
    <s v="公式"/>
    <x v="10"/>
    <x v="36"/>
    <s v="3W"/>
    <x v="39"/>
    <s v="-"/>
  </r>
  <r>
    <x v="28"/>
    <s v="一般"/>
    <x v="72"/>
    <s v="公式練習"/>
    <s v="ー"/>
    <x v="32"/>
    <n v="8"/>
    <d v="1899-12-30T00:32:04"/>
    <s v="ー"/>
    <s v="ー"/>
    <s v="-"/>
    <s v="ー"/>
    <s v="公式"/>
    <x v="10"/>
    <x v="36"/>
    <s v="3W"/>
    <x v="39"/>
    <s v="-"/>
  </r>
  <r>
    <x v="43"/>
    <s v="一般"/>
    <x v="72"/>
    <s v="公式練習"/>
    <s v="ー"/>
    <x v="32"/>
    <n v="8"/>
    <d v="1899-12-30T00:32:10"/>
    <s v="ー"/>
    <s v="ー"/>
    <s v="-"/>
    <s v="ー"/>
    <s v="公式"/>
    <x v="10"/>
    <x v="36"/>
    <s v="3W"/>
    <x v="39"/>
    <s v="-"/>
  </r>
  <r>
    <x v="73"/>
    <s v="一般"/>
    <x v="72"/>
    <s v="公式練習"/>
    <s v="ー"/>
    <x v="32"/>
    <n v="8"/>
    <d v="1899-12-30T00:32:10"/>
    <s v="ー"/>
    <s v="ー"/>
    <s v="-"/>
    <s v="ー"/>
    <s v="公式"/>
    <x v="10"/>
    <x v="36"/>
    <s v="3W"/>
    <x v="39"/>
    <s v="-"/>
  </r>
  <r>
    <x v="36"/>
    <s v="一般"/>
    <x v="72"/>
    <s v="公式練習"/>
    <s v="ー"/>
    <x v="32"/>
    <n v="8"/>
    <d v="1899-12-30T00:32:21"/>
    <s v="ー"/>
    <s v="ー"/>
    <s v="-"/>
    <s v="ー"/>
    <s v="公式"/>
    <x v="10"/>
    <x v="36"/>
    <s v="3W"/>
    <x v="39"/>
    <s v="-"/>
  </r>
  <r>
    <x v="25"/>
    <s v="一般"/>
    <x v="72"/>
    <s v="公式練習"/>
    <s v="ー"/>
    <x v="44"/>
    <n v="7"/>
    <d v="1899-12-30T00:28:00"/>
    <s v="ー"/>
    <s v="ー"/>
    <s v="-"/>
    <s v="ー"/>
    <s v="公式"/>
    <x v="10"/>
    <x v="36"/>
    <s v="3W"/>
    <x v="39"/>
    <s v="-"/>
  </r>
  <r>
    <x v="38"/>
    <s v="一般"/>
    <x v="72"/>
    <s v="公式練習"/>
    <s v="ー"/>
    <x v="45"/>
    <n v="4"/>
    <d v="1899-12-30T00:16:30"/>
    <s v="ー"/>
    <s v="ー"/>
    <s v="-"/>
    <s v="ー"/>
    <s v="公式"/>
    <x v="10"/>
    <x v="36"/>
    <s v="3W"/>
    <x v="39"/>
    <s v="-"/>
  </r>
  <r>
    <x v="35"/>
    <s v="シニア"/>
    <x v="72"/>
    <s v="公式練習"/>
    <s v="ー"/>
    <x v="46"/>
    <n v="3.3"/>
    <d v="1899-12-30T00:15:59"/>
    <s v="ー"/>
    <s v="ー"/>
    <s v="-"/>
    <s v="ー"/>
    <s v="公式"/>
    <x v="10"/>
    <x v="36"/>
    <s v="3W"/>
    <x v="39"/>
    <s v="-"/>
  </r>
  <r>
    <x v="70"/>
    <s v="一般"/>
    <x v="72"/>
    <s v="公式練習"/>
    <s v="ー"/>
    <x v="47"/>
    <n v="2"/>
    <d v="1899-12-30T00:08:20"/>
    <s v="ー"/>
    <s v="ー"/>
    <s v="-"/>
    <s v="ー"/>
    <s v="公式"/>
    <x v="10"/>
    <x v="36"/>
    <s v="3W"/>
    <x v="39"/>
    <s v="-"/>
  </r>
  <r>
    <x v="3"/>
    <s v="シニア"/>
    <x v="72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54"/>
    <s v="女性"/>
    <x v="72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81"/>
    <s v="シニア"/>
    <x v="72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65"/>
    <s v="女性"/>
    <x v="72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44"/>
    <s v="シニア"/>
    <x v="72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82"/>
    <s v="シニア"/>
    <x v="72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83"/>
    <s v="一般"/>
    <x v="72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0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1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33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4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28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43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36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25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2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24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38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22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11"/>
    <s v="女性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84"/>
    <s v="女性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19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37"/>
    <s v="シニア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56"/>
    <s v="シニア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85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54"/>
    <s v="女性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50"/>
    <s v="シニア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44"/>
    <s v="シニア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62"/>
    <s v="女性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55"/>
    <s v="一般"/>
    <x v="73"/>
    <s v="公式練習"/>
    <s v="ー"/>
    <x v="41"/>
    <s v="ー"/>
    <s v="ー"/>
    <s v="ー"/>
    <s v="ー"/>
    <s v="-"/>
    <s v="ー"/>
    <s v="公式"/>
    <x v="10"/>
    <x v="36"/>
    <s v="3W"/>
    <x v="39"/>
    <s v="-"/>
  </r>
  <r>
    <x v="0"/>
    <s v="一般"/>
    <x v="74"/>
    <s v="公式練習"/>
    <s v="ー"/>
    <x v="11"/>
    <n v="10"/>
    <d v="1899-12-30T00:38:19"/>
    <s v="本社G30周"/>
    <s v="10k"/>
    <d v="1899-12-30T00:08:28"/>
    <d v="1899-12-30T00:03:50"/>
    <s v="公式"/>
    <x v="10"/>
    <x v="37"/>
    <s v="4W"/>
    <x v="40"/>
    <d v="1899-12-30T00:10:41"/>
  </r>
  <r>
    <x v="1"/>
    <s v="一般"/>
    <x v="74"/>
    <s v="公式練習"/>
    <s v="ー"/>
    <x v="32"/>
    <n v="8"/>
    <d v="1899-12-30T00:31:07"/>
    <s v="本社G24周"/>
    <s v="8k"/>
    <d v="1899-12-30T00:08:36"/>
    <d v="1899-12-30T00:03:53"/>
    <s v="公式"/>
    <x v="10"/>
    <x v="37"/>
    <s v="4W"/>
    <x v="40"/>
    <d v="1899-12-30T00:10:50"/>
  </r>
  <r>
    <x v="4"/>
    <s v="一般"/>
    <x v="74"/>
    <s v="公式練習"/>
    <s v="ー"/>
    <x v="32"/>
    <n v="8"/>
    <d v="1899-12-30T00:31:36"/>
    <s v="本社G24周"/>
    <s v="8k"/>
    <d v="1899-12-30T00:08:44"/>
    <d v="1899-12-30T00:03:57"/>
    <s v="公式"/>
    <x v="10"/>
    <x v="37"/>
    <s v="4W"/>
    <x v="40"/>
    <d v="1899-12-30T00:11:00"/>
  </r>
  <r>
    <x v="73"/>
    <s v="一般"/>
    <x v="74"/>
    <s v="公式練習"/>
    <s v="ー"/>
    <x v="32"/>
    <n v="8"/>
    <d v="1899-12-30T00:31:58"/>
    <s v="本社G24周"/>
    <s v="8k"/>
    <d v="1899-12-30T00:08:50"/>
    <d v="1899-12-30T00:04:00"/>
    <s v="公式"/>
    <x v="10"/>
    <x v="37"/>
    <s v="4W"/>
    <x v="40"/>
    <d v="1899-12-30T00:11:08"/>
  </r>
  <r>
    <x v="28"/>
    <s v="一般"/>
    <x v="74"/>
    <s v="公式練習"/>
    <s v="ー"/>
    <x v="32"/>
    <n v="8"/>
    <d v="1899-12-30T00:31:58"/>
    <s v="本社G24周"/>
    <s v="8k"/>
    <d v="1899-12-30T00:08:50"/>
    <d v="1899-12-30T00:04:00"/>
    <s v="公式"/>
    <x v="10"/>
    <x v="37"/>
    <s v="4W"/>
    <x v="40"/>
    <d v="1899-12-30T00:11:08"/>
  </r>
  <r>
    <x v="36"/>
    <s v="一般"/>
    <x v="74"/>
    <s v="公式練習"/>
    <s v="ー"/>
    <x v="32"/>
    <n v="8"/>
    <d v="1899-12-30T00:32:19"/>
    <s v="本社G24周"/>
    <s v="8k"/>
    <d v="1899-12-30T00:08:56"/>
    <d v="1899-12-30T00:04:02"/>
    <s v="公式"/>
    <x v="10"/>
    <x v="37"/>
    <s v="4W"/>
    <x v="40"/>
    <d v="1899-12-30T00:11:15"/>
  </r>
  <r>
    <x v="57"/>
    <s v="一般"/>
    <x v="74"/>
    <s v="公式練習"/>
    <s v="ー"/>
    <x v="32"/>
    <n v="8"/>
    <d v="1899-12-30T00:32:22"/>
    <s v="本社G24周"/>
    <s v="8k"/>
    <d v="1899-12-30T00:08:56"/>
    <d v="1899-12-30T00:04:03"/>
    <s v="公式"/>
    <x v="10"/>
    <x v="37"/>
    <s v="4W"/>
    <x v="40"/>
    <d v="1899-12-30T00:11:16"/>
  </r>
  <r>
    <x v="43"/>
    <s v="一般"/>
    <x v="74"/>
    <s v="公式練習"/>
    <s v="ー"/>
    <x v="32"/>
    <n v="8"/>
    <d v="1899-12-30T00:32:36"/>
    <s v="本社G24周"/>
    <s v="8k"/>
    <d v="1899-12-30T00:09:00"/>
    <d v="1899-12-30T00:04:05"/>
    <s v="公式"/>
    <x v="10"/>
    <x v="37"/>
    <s v="4W"/>
    <x v="40"/>
    <d v="1899-12-30T00:11:21"/>
  </r>
  <r>
    <x v="25"/>
    <s v="一般"/>
    <x v="74"/>
    <s v="公式練習"/>
    <s v="ー"/>
    <x v="32"/>
    <n v="8"/>
    <d v="1899-12-30T00:32:52"/>
    <s v="本社G24周"/>
    <s v="8k"/>
    <d v="1899-12-30T00:09:05"/>
    <d v="1899-12-30T00:04:07"/>
    <s v="公式"/>
    <x v="10"/>
    <x v="37"/>
    <s v="4W"/>
    <x v="40"/>
    <d v="1899-12-30T00:11:27"/>
  </r>
  <r>
    <x v="39"/>
    <s v="一般"/>
    <x v="74"/>
    <s v="公式練習"/>
    <s v="ー"/>
    <x v="32"/>
    <n v="8"/>
    <d v="1899-12-30T00:37:28"/>
    <s v="本社G24周"/>
    <s v="8k"/>
    <d v="1899-12-30T00:10:21"/>
    <d v="1899-12-30T00:04:41"/>
    <s v="公式"/>
    <x v="10"/>
    <x v="37"/>
    <s v="4W"/>
    <x v="40"/>
    <d v="1899-12-30T00:13:03"/>
  </r>
  <r>
    <x v="16"/>
    <s v="一般"/>
    <x v="74"/>
    <s v="公式練習"/>
    <s v="ー"/>
    <x v="48"/>
    <n v="6"/>
    <d v="1899-12-30T00:24:33"/>
    <s v="本社G24周"/>
    <s v="8k"/>
    <d v="1899-12-30T00:09:03"/>
    <d v="1899-12-30T00:04:05"/>
    <s v="公式"/>
    <x v="10"/>
    <x v="37"/>
    <s v="4W"/>
    <x v="40"/>
    <d v="1899-12-30T00:11:24"/>
  </r>
  <r>
    <x v="19"/>
    <s v="一般"/>
    <x v="74"/>
    <s v="公式練習"/>
    <s v="ー"/>
    <x v="45"/>
    <n v="4"/>
    <d v="1899-12-30T00:16:33"/>
    <s v="本社G24周"/>
    <s v="8k"/>
    <d v="1899-12-30T00:09:53"/>
    <d v="1899-12-30T00:04:08"/>
    <s v="公式"/>
    <x v="10"/>
    <x v="37"/>
    <s v="4W"/>
    <x v="40"/>
    <d v="1899-12-30T00:12:28"/>
  </r>
  <r>
    <x v="22"/>
    <s v="一般"/>
    <x v="74"/>
    <s v="公式練習"/>
    <s v="ー"/>
    <x v="47"/>
    <n v="2"/>
    <d v="1899-12-30T00:08:20"/>
    <s v="本社G24周"/>
    <s v="8k"/>
    <d v="1899-12-30T00:09:58"/>
    <d v="1899-12-30T00:04:10"/>
    <s v="公式"/>
    <x v="10"/>
    <x v="37"/>
    <s v="4W"/>
    <x v="40"/>
    <d v="1899-12-30T00:12:33"/>
  </r>
  <r>
    <x v="11"/>
    <s v="女性"/>
    <x v="74"/>
    <s v="公式練習"/>
    <s v="ー"/>
    <x v="6"/>
    <n v="3"/>
    <d v="1899-12-30T00:12:54"/>
    <s v="本社G9周"/>
    <s v="3k"/>
    <d v="1899-12-30T00:10:04"/>
    <d v="1899-12-30T00:04:18"/>
    <s v="公式"/>
    <x v="10"/>
    <x v="37"/>
    <s v="4W"/>
    <x v="40"/>
    <d v="1899-12-30T00:12:41"/>
  </r>
  <r>
    <x v="6"/>
    <s v="一般"/>
    <x v="74"/>
    <s v="公式練習"/>
    <s v="ー"/>
    <x v="6"/>
    <n v="3"/>
    <d v="1899-12-30T00:12:56"/>
    <s v="本社G9周"/>
    <s v="3k"/>
    <d v="1899-12-30T00:10:05"/>
    <d v="1899-12-30T00:04:19"/>
    <s v="公式"/>
    <x v="10"/>
    <x v="37"/>
    <s v="4W"/>
    <x v="40"/>
    <d v="1899-12-30T00:12:43"/>
  </r>
  <r>
    <x v="86"/>
    <s v="女性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78"/>
    <s v="女性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77"/>
    <s v="女性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87"/>
    <s v="一般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18"/>
    <s v="一般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61"/>
    <s v="一般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63"/>
    <s v="一般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55"/>
    <s v="一般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88"/>
    <s v="女性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59"/>
    <s v="シニア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65"/>
    <s v="女性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44"/>
    <s v="女性"/>
    <x v="74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0"/>
    <s v="一般"/>
    <x v="75"/>
    <s v="公式練習"/>
    <s v="実測"/>
    <x v="39"/>
    <n v="2.85"/>
    <d v="1899-12-30T00:08:57"/>
    <s v="スポセン2.8km"/>
    <s v="3k"/>
    <d v="1899-12-30T00:07:06"/>
    <d v="1899-12-30T00:03:08"/>
    <s v="公式"/>
    <x v="10"/>
    <x v="37"/>
    <s v="4W"/>
    <x v="40"/>
    <d v="1899-12-30T00:08:57"/>
  </r>
  <r>
    <x v="1"/>
    <s v="一般"/>
    <x v="75"/>
    <s v="公式練習"/>
    <s v="実測"/>
    <x v="39"/>
    <n v="2.85"/>
    <d v="1899-12-30T00:09:14"/>
    <s v="スポセン2.8km"/>
    <s v="3k"/>
    <d v="1899-12-30T00:07:19"/>
    <d v="1899-12-30T00:03:14"/>
    <s v="公式"/>
    <x v="10"/>
    <x v="37"/>
    <s v="4W"/>
    <x v="40"/>
    <d v="1899-12-30T00:09:14"/>
  </r>
  <r>
    <x v="33"/>
    <s v="一般"/>
    <x v="75"/>
    <s v="公式練習"/>
    <s v="実測"/>
    <x v="39"/>
    <n v="2.85"/>
    <d v="1899-12-30T00:09:23"/>
    <s v="スポセン2.8km"/>
    <s v="3k"/>
    <d v="1899-12-30T00:07:27"/>
    <d v="1899-12-30T00:03:18"/>
    <s v="公式"/>
    <x v="10"/>
    <x v="37"/>
    <s v="4W"/>
    <x v="40"/>
    <d v="1899-12-30T00:09:23"/>
  </r>
  <r>
    <x v="4"/>
    <s v="一般"/>
    <x v="75"/>
    <s v="公式練習"/>
    <s v="実測"/>
    <x v="39"/>
    <n v="2.85"/>
    <d v="1899-12-30T00:10:14"/>
    <s v="スポセン2.8km"/>
    <s v="3k"/>
    <d v="1899-12-30T00:08:07"/>
    <d v="1899-12-30T00:03:35"/>
    <s v="公式"/>
    <x v="10"/>
    <x v="37"/>
    <s v="4W"/>
    <x v="40"/>
    <d v="1899-12-30T00:10:14"/>
  </r>
  <r>
    <x v="28"/>
    <s v="一般"/>
    <x v="75"/>
    <s v="公式練習"/>
    <s v="実測"/>
    <x v="39"/>
    <n v="2.85"/>
    <d v="1899-12-30T00:10:19"/>
    <s v="スポセン2.8km"/>
    <s v="3k"/>
    <d v="1899-12-30T00:08:11"/>
    <d v="1899-12-30T00:03:37"/>
    <s v="公式"/>
    <x v="10"/>
    <x v="37"/>
    <s v="4W"/>
    <x v="40"/>
    <d v="1899-12-30T00:10:19"/>
  </r>
  <r>
    <x v="73"/>
    <s v="一般"/>
    <x v="75"/>
    <s v="公式練習"/>
    <s v="実測"/>
    <x v="39"/>
    <n v="2.85"/>
    <d v="1899-12-30T00:10:21"/>
    <s v="スポセン2.8km"/>
    <s v="3k"/>
    <d v="1899-12-30T00:08:13"/>
    <d v="1899-12-30T00:03:38"/>
    <s v="公式"/>
    <x v="10"/>
    <x v="37"/>
    <s v="4W"/>
    <x v="40"/>
    <d v="1899-12-30T00:10:21"/>
  </r>
  <r>
    <x v="2"/>
    <s v="一般"/>
    <x v="75"/>
    <s v="公式練習"/>
    <s v="実測"/>
    <x v="39"/>
    <n v="2.85"/>
    <d v="1899-12-30T00:11:08"/>
    <s v="スポセン2.8km"/>
    <s v="3k"/>
    <d v="1899-12-30T00:08:50"/>
    <d v="1899-12-30T00:03:54"/>
    <s v="公式"/>
    <x v="10"/>
    <x v="37"/>
    <s v="4W"/>
    <x v="40"/>
    <d v="1899-12-30T00:11:08"/>
  </r>
  <r>
    <x v="11"/>
    <s v="女性"/>
    <x v="75"/>
    <s v="公式練習"/>
    <s v="実測"/>
    <x v="39"/>
    <n v="2.85"/>
    <d v="1899-12-30T00:12:08"/>
    <s v="スポセン2.8km"/>
    <s v="3k"/>
    <d v="1899-12-30T00:09:37"/>
    <d v="1899-12-30T00:04:15"/>
    <s v="公式"/>
    <x v="10"/>
    <x v="37"/>
    <s v="4W"/>
    <x v="40"/>
    <d v="1899-12-30T00:12:08"/>
  </r>
  <r>
    <x v="37"/>
    <s v="シニア"/>
    <x v="75"/>
    <s v="公式練習"/>
    <s v="実測"/>
    <x v="39"/>
    <n v="2.85"/>
    <d v="1899-12-30T00:12:09"/>
    <s v="スポセン2.8km"/>
    <s v="3k"/>
    <d v="1899-12-30T00:09:38"/>
    <d v="1899-12-30T00:04:16"/>
    <s v="公式"/>
    <x v="10"/>
    <x v="37"/>
    <s v="4W"/>
    <x v="40"/>
    <d v="1899-12-30T00:12:09"/>
  </r>
  <r>
    <x v="81"/>
    <s v="シニア"/>
    <x v="75"/>
    <s v="公式練習"/>
    <s v="実測"/>
    <x v="39"/>
    <n v="2.85"/>
    <d v="1899-12-30T00:12:17"/>
    <s v="スポセン2.8km"/>
    <s v="3k"/>
    <d v="1899-12-30T00:09:45"/>
    <d v="1899-12-30T00:04:19"/>
    <s v="公式"/>
    <x v="10"/>
    <x v="37"/>
    <s v="4W"/>
    <x v="40"/>
    <d v="1899-12-30T00:12:17"/>
  </r>
  <r>
    <x v="66"/>
    <s v="シニア"/>
    <x v="75"/>
    <s v="公式練習"/>
    <s v="実測"/>
    <x v="39"/>
    <n v="2.85"/>
    <d v="1899-12-30T00:12:35"/>
    <s v="スポセン2.8km"/>
    <s v="3k"/>
    <d v="1899-12-30T00:09:59"/>
    <d v="1899-12-30T00:04:25"/>
    <s v="公式"/>
    <x v="10"/>
    <x v="37"/>
    <s v="4W"/>
    <x v="40"/>
    <d v="1899-12-30T00:12:35"/>
  </r>
  <r>
    <x v="89"/>
    <s v="シニア"/>
    <x v="75"/>
    <s v="公式練習"/>
    <s v="実測"/>
    <x v="39"/>
    <n v="2.85"/>
    <d v="1899-12-30T00:13:33"/>
    <s v="スポセン2.8km"/>
    <s v="3k"/>
    <d v="1899-12-30T00:10:45"/>
    <d v="1899-12-30T00:04:45"/>
    <s v="公式"/>
    <x v="10"/>
    <x v="37"/>
    <s v="4W"/>
    <x v="40"/>
    <d v="1899-12-30T00:13:33"/>
  </r>
  <r>
    <x v="86"/>
    <s v="女性"/>
    <x v="75"/>
    <s v="公式練習"/>
    <s v="実測"/>
    <x v="39"/>
    <n v="2.85"/>
    <d v="1899-12-30T00:15:01"/>
    <s v="スポセン2.8km"/>
    <s v="3k"/>
    <d v="1899-12-30T00:11:55"/>
    <d v="1899-12-30T00:05:16"/>
    <s v="公式"/>
    <x v="10"/>
    <x v="37"/>
    <s v="4W"/>
    <x v="40"/>
    <d v="1899-12-30T00:15:01"/>
  </r>
  <r>
    <x v="15"/>
    <s v="女性"/>
    <x v="75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75"/>
    <s v="女性"/>
    <x v="75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69"/>
    <s v="一般"/>
    <x v="75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90"/>
    <s v="女性"/>
    <x v="75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82"/>
    <s v="シニア"/>
    <x v="75"/>
    <s v="公式練習"/>
    <s v="ー"/>
    <x v="41"/>
    <s v="ー"/>
    <s v="ー"/>
    <s v="ー"/>
    <s v="ー"/>
    <s v="ー"/>
    <s v="ー"/>
    <s v="公式"/>
    <x v="10"/>
    <x v="37"/>
    <s v="4W"/>
    <x v="40"/>
    <s v="-"/>
  </r>
  <r>
    <x v="91"/>
    <m/>
    <x v="76"/>
    <m/>
    <m/>
    <x v="49"/>
    <m/>
    <m/>
    <m/>
    <m/>
    <m/>
    <m/>
    <m/>
    <x v="11"/>
    <x v="38"/>
    <m/>
    <x v="4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">
  <r>
    <x v="0"/>
    <s v="一般"/>
    <x v="0"/>
    <s v="オンライン駅伝#1"/>
    <s v="実測"/>
    <x v="0"/>
    <n v="2.35"/>
    <d v="1899-12-30T00:08:04"/>
    <s v="スポセン1周"/>
    <s v="2k"/>
    <d v="1899-12-30T00:08:04"/>
    <d v="1899-12-30T00:03:26"/>
    <s v="非公式"/>
    <x v="0"/>
    <n v="6"/>
    <s v="1W"/>
    <s v="2月1W"/>
    <d v="1899-12-30T00:10:10"/>
  </r>
  <r>
    <x v="1"/>
    <s v="シニア"/>
    <x v="0"/>
    <s v="オンライン駅伝#1"/>
    <s v="換算"/>
    <x v="1"/>
    <n v="2.0299999999999998"/>
    <d v="1899-12-30T00:11:01"/>
    <s v="他"/>
    <s v="2k"/>
    <d v="1899-12-30T00:12:58"/>
    <d v="1899-12-30T00:05:26"/>
    <s v="非公式"/>
    <x v="0"/>
    <n v="6"/>
    <s v="1W"/>
    <s v="2月1W"/>
    <d v="1899-12-30T00:16:21"/>
  </r>
  <r>
    <x v="2"/>
    <s v="一般"/>
    <x v="0"/>
    <s v="オンライン駅伝#1"/>
    <s v="換算"/>
    <x v="1"/>
    <n v="2.5099999999999998"/>
    <d v="1899-12-30T00:10:49"/>
    <s v="他"/>
    <s v="2k"/>
    <d v="1899-12-30T00:10:18"/>
    <d v="1899-12-30T00:04:19"/>
    <s v="非公式"/>
    <x v="0"/>
    <n v="6"/>
    <s v="1W"/>
    <s v="2月1W"/>
    <d v="1899-12-30T00:12:59"/>
  </r>
  <r>
    <x v="3"/>
    <s v="一般"/>
    <x v="0"/>
    <s v="オンライン駅伝#1"/>
    <s v="換算"/>
    <x v="1"/>
    <n v="2.5"/>
    <d v="1899-12-30T00:13:32"/>
    <s v="他"/>
    <s v="2k"/>
    <d v="1899-12-30T00:12:56"/>
    <d v="1899-12-30T00:05:25"/>
    <s v="非公式"/>
    <x v="0"/>
    <n v="6"/>
    <s v="1W"/>
    <s v="2月1W"/>
    <d v="1899-12-30T00:16:19"/>
  </r>
  <r>
    <x v="4"/>
    <s v="一般"/>
    <x v="0"/>
    <s v="オンライン駅伝#1"/>
    <s v="換算"/>
    <x v="2"/>
    <n v="2.2999999999999998"/>
    <d v="1899-12-30T00:09:21"/>
    <s v="中総1周"/>
    <s v="2k"/>
    <d v="1899-12-30T00:09:02"/>
    <d v="1899-12-30T00:04:04"/>
    <s v="非公式"/>
    <x v="0"/>
    <n v="6"/>
    <s v="1W"/>
    <s v="2月1W"/>
    <d v="1899-12-30T00:11:23"/>
  </r>
  <r>
    <x v="5"/>
    <s v="一般"/>
    <x v="0"/>
    <s v="オンライン駅伝#1"/>
    <s v="換算"/>
    <x v="1"/>
    <n v="2.5099999999999998"/>
    <d v="1899-12-30T00:13:24"/>
    <s v="他"/>
    <s v="2k"/>
    <d v="1899-12-30T00:12:46"/>
    <d v="1899-12-30T00:05:20"/>
    <s v="非公式"/>
    <x v="0"/>
    <n v="6"/>
    <s v="1W"/>
    <s v="2月1W"/>
    <d v="1899-12-30T00:16:05"/>
  </r>
  <r>
    <x v="6"/>
    <s v="一般"/>
    <x v="0"/>
    <s v="オンライン駅伝#1"/>
    <s v="実測"/>
    <x v="0"/>
    <n v="2.35"/>
    <d v="1899-12-30T00:10:27"/>
    <s v="スポセン1周"/>
    <s v="2k"/>
    <d v="1899-12-30T00:10:27"/>
    <d v="1899-12-30T00:04:27"/>
    <s v="非公式"/>
    <x v="0"/>
    <n v="6"/>
    <s v="1W"/>
    <s v="2月1W"/>
    <d v="1899-12-30T00:13:11"/>
  </r>
  <r>
    <x v="7"/>
    <s v="シニア"/>
    <x v="0"/>
    <s v="オンライン駅伝#1"/>
    <s v="換算"/>
    <x v="1"/>
    <n v="2.88"/>
    <d v="1899-12-30T00:13:27"/>
    <s v="他"/>
    <s v="2k"/>
    <d v="1899-12-30T00:11:10"/>
    <d v="1899-12-30T00:04:40"/>
    <s v="非公式"/>
    <x v="0"/>
    <n v="6"/>
    <s v="1W"/>
    <s v="2月1W"/>
    <d v="1899-12-30T00:14:04"/>
  </r>
  <r>
    <x v="8"/>
    <s v="一般"/>
    <x v="0"/>
    <s v="オンライン駅伝#1"/>
    <s v="換算"/>
    <x v="1"/>
    <n v="4.0199999999999996"/>
    <d v="1899-12-30T00:17:50"/>
    <s v="他"/>
    <s v="4k"/>
    <d v="1899-12-30T00:10:36"/>
    <d v="1899-12-30T00:04:26"/>
    <s v="非公式"/>
    <x v="0"/>
    <n v="6"/>
    <s v="1W"/>
    <s v="2月1W"/>
    <d v="1899-12-30T00:13:22"/>
  </r>
  <r>
    <x v="9"/>
    <s v="シニア"/>
    <x v="0"/>
    <s v="オンライン駅伝#1"/>
    <s v="実測"/>
    <x v="0"/>
    <n v="2.35"/>
    <d v="1899-12-30T00:11:46"/>
    <s v="スポセン1周"/>
    <s v="2k"/>
    <d v="1899-12-30T00:11:46"/>
    <d v="1899-12-30T00:05:00"/>
    <s v="非公式"/>
    <x v="0"/>
    <n v="6"/>
    <s v="1W"/>
    <s v="2月1W"/>
    <d v="1899-12-30T00:14:50"/>
  </r>
  <r>
    <x v="10"/>
    <s v="一般"/>
    <x v="0"/>
    <s v="オンライン駅伝#1"/>
    <s v="換算"/>
    <x v="1"/>
    <n v="2.41"/>
    <d v="1899-12-30T00:11:21"/>
    <s v="他"/>
    <s v="2k"/>
    <d v="1899-12-30T00:11:15"/>
    <d v="1899-12-30T00:04:43"/>
    <s v="非公式"/>
    <x v="0"/>
    <n v="6"/>
    <s v="1W"/>
    <s v="2月1W"/>
    <d v="1899-12-30T00:14:12"/>
  </r>
  <r>
    <x v="11"/>
    <s v="シニア"/>
    <x v="0"/>
    <s v="オンライン駅伝#1"/>
    <s v="換算"/>
    <x v="1"/>
    <n v="2.7"/>
    <d v="1899-12-30T00:19:42"/>
    <s v="他"/>
    <s v="2k"/>
    <d v="1899-12-30T00:17:26"/>
    <d v="1899-12-30T00:07:18"/>
    <s v="非公式"/>
    <x v="0"/>
    <n v="6"/>
    <s v="1W"/>
    <s v="2月1W"/>
    <d v="1899-12-30T00:21:59"/>
  </r>
  <r>
    <x v="12"/>
    <s v="一般"/>
    <x v="0"/>
    <s v="オンライン駅伝#1"/>
    <s v="換算"/>
    <x v="3"/>
    <n v="3.1"/>
    <d v="1899-12-30T00:15:23"/>
    <s v="技術部1周"/>
    <s v="3k"/>
    <d v="1899-12-30T00:11:21"/>
    <d v="1899-12-30T00:04:58"/>
    <s v="非公式"/>
    <x v="0"/>
    <n v="6"/>
    <s v="1W"/>
    <s v="2月1W"/>
    <d v="1899-12-30T00:14:18"/>
  </r>
  <r>
    <x v="13"/>
    <s v="一般"/>
    <x v="0"/>
    <s v="オンライン駅伝#1"/>
    <s v="換算"/>
    <x v="3"/>
    <n v="3.1"/>
    <d v="1899-12-30T00:14:21"/>
    <s v="技術部1周"/>
    <s v="3k"/>
    <d v="1899-12-30T00:10:35"/>
    <d v="1899-12-30T00:04:38"/>
    <s v="非公式"/>
    <x v="0"/>
    <n v="6"/>
    <s v="1W"/>
    <s v="2月1W"/>
    <d v="1899-12-30T00:13:21"/>
  </r>
  <r>
    <x v="14"/>
    <s v="一般"/>
    <x v="0"/>
    <s v="オンライン駅伝#1"/>
    <s v="換算"/>
    <x v="1"/>
    <n v="2.42"/>
    <d v="1899-12-30T00:11:58"/>
    <s v="他"/>
    <s v="2k"/>
    <d v="1899-12-30T00:11:49"/>
    <d v="1899-12-30T00:04:57"/>
    <s v="非公式"/>
    <x v="0"/>
    <n v="6"/>
    <s v="1W"/>
    <s v="2月1W"/>
    <d v="1899-12-30T00:14:54"/>
  </r>
  <r>
    <x v="15"/>
    <s v="一般"/>
    <x v="0"/>
    <s v="オンライン駅伝#1"/>
    <s v="換算"/>
    <x v="2"/>
    <n v="2.2999999999999998"/>
    <d v="1899-12-30T00:10:20"/>
    <s v="中総1周"/>
    <s v="2k"/>
    <d v="1899-12-30T00:09:59"/>
    <d v="1899-12-30T00:04:30"/>
    <s v="非公式"/>
    <x v="0"/>
    <n v="6"/>
    <s v="1W"/>
    <s v="2月1W"/>
    <d v="1899-12-30T00:12:35"/>
  </r>
  <r>
    <x v="16"/>
    <s v="女性"/>
    <x v="0"/>
    <s v="オンライン駅伝#1"/>
    <s v="換算"/>
    <x v="1"/>
    <n v="2.91"/>
    <d v="1899-12-30T00:16:22"/>
    <s v="他"/>
    <s v="2k"/>
    <d v="1899-12-30T00:13:27"/>
    <d v="1899-12-30T00:05:37"/>
    <s v="非公式"/>
    <x v="0"/>
    <n v="6"/>
    <s v="1W"/>
    <s v="2月1W"/>
    <d v="1899-12-30T00:16:57"/>
  </r>
  <r>
    <x v="17"/>
    <s v="一般"/>
    <x v="0"/>
    <s v="オンライン駅伝#1"/>
    <s v="換算"/>
    <x v="4"/>
    <n v="4.7"/>
    <d v="1899-12-30T00:19:24"/>
    <s v="スポセン２周"/>
    <s v="5k"/>
    <d v="1899-12-30T00:08:52"/>
    <d v="1899-12-30T00:04:08"/>
    <s v="非公式"/>
    <x v="0"/>
    <n v="6"/>
    <s v="1W"/>
    <s v="2月1W"/>
    <d v="1899-12-30T00:11:11"/>
  </r>
  <r>
    <x v="18"/>
    <s v="一般"/>
    <x v="0"/>
    <s v="オンライン駅伝#1"/>
    <s v="実測"/>
    <x v="0"/>
    <n v="2.35"/>
    <d v="1899-12-30T00:08:52"/>
    <s v="スポセン1周"/>
    <s v="2k"/>
    <d v="1899-12-30T00:08:52"/>
    <d v="1899-12-30T00:03:46"/>
    <s v="非公式"/>
    <x v="0"/>
    <n v="6"/>
    <s v="1W"/>
    <s v="2月1W"/>
    <d v="1899-12-30T00:11:11"/>
  </r>
  <r>
    <x v="19"/>
    <s v="シニア"/>
    <x v="0"/>
    <s v="オンライン駅伝#1"/>
    <s v="換算"/>
    <x v="1"/>
    <n v="2.48"/>
    <d v="1899-12-30T00:12:01"/>
    <s v="他"/>
    <s v="2k"/>
    <d v="1899-12-30T00:11:35"/>
    <d v="1899-12-30T00:04:51"/>
    <s v="非公式"/>
    <x v="0"/>
    <n v="6"/>
    <s v="1W"/>
    <s v="2月1W"/>
    <d v="1899-12-30T00:14:36"/>
  </r>
  <r>
    <x v="20"/>
    <s v="一般"/>
    <x v="0"/>
    <s v="オンライン駅伝#1"/>
    <s v="換算"/>
    <x v="1"/>
    <n v="2.75"/>
    <d v="1899-12-30T00:14:07"/>
    <s v="他"/>
    <s v="2k"/>
    <d v="1899-12-30T00:12:16"/>
    <d v="1899-12-30T00:05:08"/>
    <s v="非公式"/>
    <x v="0"/>
    <n v="6"/>
    <s v="1W"/>
    <s v="2月1W"/>
    <d v="1899-12-30T00:15:28"/>
  </r>
  <r>
    <x v="21"/>
    <s v="一般"/>
    <x v="0"/>
    <s v="オンライン駅伝#1"/>
    <s v="実測"/>
    <x v="0"/>
    <n v="2.35"/>
    <d v="1899-12-30T00:09:41"/>
    <s v="スポセン1周"/>
    <s v="2k"/>
    <d v="1899-12-30T00:09:41"/>
    <d v="1899-12-30T00:04:07"/>
    <s v="非公式"/>
    <x v="0"/>
    <n v="6"/>
    <s v="1W"/>
    <s v="2月1W"/>
    <d v="1899-12-30T00:12:13"/>
  </r>
  <r>
    <x v="22"/>
    <s v="一般"/>
    <x v="0"/>
    <s v="オンライン駅伝#1"/>
    <s v="換算"/>
    <x v="1"/>
    <n v="3.42"/>
    <d v="1899-12-30T00:18:42"/>
    <s v="他"/>
    <s v="3k"/>
    <d v="1899-12-30T00:13:04"/>
    <d v="1899-12-30T00:05:28"/>
    <s v="非公式"/>
    <x v="0"/>
    <n v="6"/>
    <s v="1W"/>
    <s v="2月1W"/>
    <d v="1899-12-30T00:16:29"/>
  </r>
  <r>
    <x v="23"/>
    <s v="シニア"/>
    <x v="0"/>
    <s v="オンライン駅伝#1"/>
    <s v="換算"/>
    <x v="1"/>
    <n v="2.62"/>
    <d v="1899-12-30T00:12:16"/>
    <s v="他"/>
    <s v="2k"/>
    <d v="1899-12-30T00:11:11"/>
    <d v="1899-12-30T00:04:41"/>
    <s v="非公式"/>
    <x v="0"/>
    <n v="6"/>
    <s v="1W"/>
    <s v="2月1W"/>
    <d v="1899-12-30T00:14:07"/>
  </r>
  <r>
    <x v="24"/>
    <s v="一般"/>
    <x v="0"/>
    <s v="オンライン駅伝#1"/>
    <s v="実測"/>
    <x v="0"/>
    <n v="2.35"/>
    <d v="1899-12-30T00:07:44"/>
    <s v="スポセン1周"/>
    <s v="2k"/>
    <d v="1899-12-30T00:07:44"/>
    <d v="1899-12-30T00:03:17"/>
    <s v="非公式"/>
    <x v="0"/>
    <n v="6"/>
    <s v="1W"/>
    <s v="2月1W"/>
    <d v="1899-12-30T00:09:45"/>
  </r>
  <r>
    <x v="24"/>
    <s v="一般"/>
    <x v="1"/>
    <s v="オンライン駅伝#2箱根"/>
    <s v="ー"/>
    <x v="5"/>
    <n v="20.010000000000002"/>
    <d v="1899-12-30T01:23:21"/>
    <s v="他"/>
    <s v="20k"/>
    <s v="-"/>
    <d v="1899-12-30T00:04:10"/>
    <s v="非公式"/>
    <x v="0"/>
    <n v="7"/>
    <s v="1W"/>
    <s v="2月1W"/>
    <s v="ー"/>
  </r>
  <r>
    <x v="24"/>
    <s v="一般"/>
    <x v="2"/>
    <s v="オンライン駅伝#2箱根"/>
    <s v="ー"/>
    <x v="6"/>
    <n v="21.15"/>
    <d v="1899-12-30T01:26:11"/>
    <s v="スポセン９周"/>
    <s v="20k"/>
    <s v="-"/>
    <d v="1899-12-30T00:04:04"/>
    <s v="非公式"/>
    <x v="0"/>
    <n v="7"/>
    <s v="2W"/>
    <s v="2月2W"/>
    <s v="ー"/>
  </r>
  <r>
    <x v="2"/>
    <s v="一般"/>
    <x v="3"/>
    <s v="オンライン駅伝#2"/>
    <s v="実測"/>
    <x v="0"/>
    <n v="2.35"/>
    <d v="1899-12-30T00:09:31"/>
    <s v="スポセン1周"/>
    <s v="2k"/>
    <d v="1899-12-30T00:09:31"/>
    <d v="1899-12-30T00:04:03"/>
    <s v="非公式"/>
    <x v="1"/>
    <n v="11"/>
    <s v="2W"/>
    <s v="3月2W"/>
    <d v="1899-12-30T00:12:00"/>
  </r>
  <r>
    <x v="25"/>
    <s v="一般"/>
    <x v="3"/>
    <s v="オンライン駅伝#2"/>
    <s v="換算"/>
    <x v="1"/>
    <n v="2.4"/>
    <d v="1899-12-30T00:12:35"/>
    <s v="他"/>
    <s v="2k"/>
    <d v="1899-12-30T00:12:32"/>
    <d v="1899-12-30T00:05:15"/>
    <s v="非公式"/>
    <x v="1"/>
    <n v="11"/>
    <s v="2W"/>
    <s v="3月2W"/>
    <d v="1899-12-30T00:15:48"/>
  </r>
  <r>
    <x v="3"/>
    <s v="一般"/>
    <x v="3"/>
    <s v="オンライン駅伝#2"/>
    <s v="換算"/>
    <x v="1"/>
    <n v="2.5"/>
    <d v="1899-12-30T00:13:24"/>
    <s v="他"/>
    <s v="2k"/>
    <d v="1899-12-30T00:12:49"/>
    <d v="1899-12-30T00:05:22"/>
    <s v="非公式"/>
    <x v="1"/>
    <n v="11"/>
    <s v="2W"/>
    <s v="3月2W"/>
    <d v="1899-12-30T00:16:09"/>
  </r>
  <r>
    <x v="4"/>
    <s v="一般"/>
    <x v="3"/>
    <s v="オンライン駅伝#2"/>
    <s v="換算"/>
    <x v="7"/>
    <n v="3"/>
    <d v="1899-12-30T00:11:54"/>
    <s v="本社G9周"/>
    <s v="3k"/>
    <d v="1899-12-30T00:09:17"/>
    <d v="1899-12-30T00:03:58"/>
    <s v="非公式"/>
    <x v="1"/>
    <n v="11"/>
    <s v="2W"/>
    <s v="3月2W"/>
    <d v="1899-12-30T00:11:42"/>
  </r>
  <r>
    <x v="5"/>
    <s v="一般"/>
    <x v="3"/>
    <s v="オンライン駅伝#2"/>
    <s v="換算"/>
    <x v="1"/>
    <n v="3.37"/>
    <d v="1899-12-30T00:17:00"/>
    <s v="他"/>
    <s v="3k"/>
    <d v="1899-12-30T00:12:03"/>
    <d v="1899-12-30T00:05:03"/>
    <s v="非公式"/>
    <x v="1"/>
    <n v="11"/>
    <s v="2W"/>
    <s v="3月2W"/>
    <d v="1899-12-30T00:15:12"/>
  </r>
  <r>
    <x v="6"/>
    <s v="一般"/>
    <x v="3"/>
    <s v="オンライン駅伝#2"/>
    <s v="実測"/>
    <x v="0"/>
    <n v="2.35"/>
    <d v="1899-12-30T00:10:27"/>
    <s v="スポセン1周"/>
    <s v="2k"/>
    <d v="1899-12-30T00:10:27"/>
    <d v="1899-12-30T00:04:27"/>
    <s v="非公式"/>
    <x v="1"/>
    <n v="11"/>
    <s v="2W"/>
    <s v="3月2W"/>
    <d v="1899-12-30T00:13:11"/>
  </r>
  <r>
    <x v="7"/>
    <s v="シニア"/>
    <x v="3"/>
    <s v="オンライン駅伝#2"/>
    <s v="換算"/>
    <x v="1"/>
    <n v="2.56"/>
    <d v="1899-12-30T00:11:10"/>
    <s v="他"/>
    <s v="2k"/>
    <d v="1899-12-30T00:10:26"/>
    <d v="1899-12-30T00:04:22"/>
    <s v="非公式"/>
    <x v="1"/>
    <n v="11"/>
    <s v="2W"/>
    <s v="3月2W"/>
    <d v="1899-12-30T00:13:09"/>
  </r>
  <r>
    <x v="8"/>
    <s v="一般"/>
    <x v="3"/>
    <s v="オンライン駅伝#2"/>
    <s v="換算"/>
    <x v="1"/>
    <n v="3.71"/>
    <d v="1899-12-30T00:16:49"/>
    <s v="他"/>
    <s v="3k"/>
    <d v="1899-12-30T00:10:50"/>
    <d v="1899-12-30T00:04:32"/>
    <s v="非公式"/>
    <x v="1"/>
    <n v="11"/>
    <s v="2W"/>
    <s v="3月2W"/>
    <d v="1899-12-30T00:13:40"/>
  </r>
  <r>
    <x v="9"/>
    <s v="シニア"/>
    <x v="3"/>
    <s v="オンライン駅伝#2"/>
    <s v="換算"/>
    <x v="1"/>
    <n v="2.56"/>
    <d v="1899-12-30T00:12:35"/>
    <s v="他"/>
    <s v="2k"/>
    <d v="1899-12-30T00:11:45"/>
    <d v="1899-12-30T00:04:55"/>
    <s v="非公式"/>
    <x v="1"/>
    <n v="11"/>
    <s v="2W"/>
    <s v="3月2W"/>
    <d v="1899-12-30T00:14:49"/>
  </r>
  <r>
    <x v="10"/>
    <s v="一般"/>
    <x v="3"/>
    <s v="オンライン駅伝#2"/>
    <s v="換算"/>
    <x v="1"/>
    <n v="2.42"/>
    <d v="1899-12-30T00:11:06"/>
    <s v="他"/>
    <s v="2k"/>
    <d v="1899-12-30T00:10:58"/>
    <d v="1899-12-30T00:04:35"/>
    <s v="非公式"/>
    <x v="1"/>
    <n v="11"/>
    <s v="2W"/>
    <s v="3月2W"/>
    <d v="1899-12-30T00:13:49"/>
  </r>
  <r>
    <x v="11"/>
    <s v="シニア"/>
    <x v="3"/>
    <s v="オンライン駅伝#2"/>
    <s v="換算"/>
    <x v="1"/>
    <n v="2.7"/>
    <d v="1899-12-30T00:17:08"/>
    <s v="他"/>
    <s v="2k"/>
    <d v="1899-12-30T00:15:10"/>
    <d v="1899-12-30T00:06:21"/>
    <s v="非公式"/>
    <x v="1"/>
    <n v="11"/>
    <s v="2W"/>
    <s v="3月2W"/>
    <d v="1899-12-30T00:19:07"/>
  </r>
  <r>
    <x v="12"/>
    <s v="一般"/>
    <x v="3"/>
    <s v="オンライン駅伝#2"/>
    <s v="換算"/>
    <x v="1"/>
    <n v="2.4"/>
    <d v="1899-12-30T00:11:49"/>
    <s v="他"/>
    <s v="2k"/>
    <d v="1899-12-30T00:11:46"/>
    <d v="1899-12-30T00:04:55"/>
    <s v="非公式"/>
    <x v="1"/>
    <n v="11"/>
    <s v="2W"/>
    <s v="3月2W"/>
    <d v="1899-12-30T00:14:50"/>
  </r>
  <r>
    <x v="13"/>
    <s v="一般"/>
    <x v="3"/>
    <s v="オンライン駅伝#2"/>
    <s v="換算"/>
    <x v="3"/>
    <n v="3.1"/>
    <d v="1899-12-30T00:13:57"/>
    <s v="技術部1周"/>
    <s v="3k"/>
    <d v="1899-12-30T00:10:17"/>
    <d v="1899-12-30T00:04:30"/>
    <s v="非公式"/>
    <x v="1"/>
    <n v="11"/>
    <s v="2W"/>
    <s v="3月2W"/>
    <d v="1899-12-30T00:12:58"/>
  </r>
  <r>
    <x v="26"/>
    <s v="シニア"/>
    <x v="3"/>
    <s v="オンライン駅伝#2"/>
    <s v="換算"/>
    <x v="1"/>
    <n v="3.04"/>
    <d v="1899-12-30T00:15:39"/>
    <s v="他"/>
    <s v="3k"/>
    <d v="1899-12-30T00:12:18"/>
    <d v="1899-12-30T00:05:09"/>
    <s v="非公式"/>
    <x v="1"/>
    <n v="11"/>
    <s v="2W"/>
    <s v="3月2W"/>
    <d v="1899-12-30T00:15:31"/>
  </r>
  <r>
    <x v="14"/>
    <s v="一般"/>
    <x v="3"/>
    <s v="オンライン駅伝#2"/>
    <s v="換算"/>
    <x v="1"/>
    <n v="2.48"/>
    <d v="1899-12-30T00:11:34"/>
    <s v="他"/>
    <s v="2k"/>
    <d v="1899-12-30T00:11:09"/>
    <d v="1899-12-30T00:04:40"/>
    <s v="非公式"/>
    <x v="1"/>
    <n v="11"/>
    <s v="2W"/>
    <s v="3月2W"/>
    <d v="1899-12-30T00:14:03"/>
  </r>
  <r>
    <x v="16"/>
    <s v="女性"/>
    <x v="3"/>
    <s v="オンライン駅伝#2"/>
    <s v="換算"/>
    <x v="1"/>
    <n v="2.5"/>
    <d v="1899-12-30T00:13:38"/>
    <s v="他"/>
    <s v="2k"/>
    <d v="1899-12-30T00:13:02"/>
    <d v="1899-12-30T00:05:27"/>
    <s v="非公式"/>
    <x v="1"/>
    <n v="11"/>
    <s v="2W"/>
    <s v="3月2W"/>
    <d v="1899-12-30T00:16:26"/>
  </r>
  <r>
    <x v="17"/>
    <s v="一般"/>
    <x v="3"/>
    <s v="オンライン駅伝#2"/>
    <s v="換算"/>
    <x v="1"/>
    <n v="2.42"/>
    <d v="1899-12-30T00:09:12"/>
    <s v="他"/>
    <s v="2k"/>
    <d v="1899-12-30T00:09:05"/>
    <d v="1899-12-30T00:03:48"/>
    <s v="非公式"/>
    <x v="1"/>
    <n v="11"/>
    <s v="2W"/>
    <s v="3月2W"/>
    <d v="1899-12-30T00:11:27"/>
  </r>
  <r>
    <x v="18"/>
    <s v="一般"/>
    <x v="3"/>
    <s v="オンライン駅伝#2"/>
    <s v="実測"/>
    <x v="0"/>
    <n v="2.35"/>
    <d v="1899-12-30T00:08:31"/>
    <s v="スポセン1周"/>
    <s v="2k"/>
    <d v="1899-12-30T00:08:31"/>
    <d v="1899-12-30T00:03:37"/>
    <s v="非公式"/>
    <x v="1"/>
    <n v="11"/>
    <s v="2W"/>
    <s v="3月2W"/>
    <d v="1899-12-30T00:10:44"/>
  </r>
  <r>
    <x v="19"/>
    <s v="シニア"/>
    <x v="3"/>
    <s v="オンライン駅伝#2"/>
    <s v="換算"/>
    <x v="1"/>
    <n v="2.2599999999999998"/>
    <d v="1899-12-30T00:10:24"/>
    <s v="他"/>
    <s v="2k"/>
    <d v="1899-12-30T00:11:00"/>
    <d v="1899-12-30T00:04:36"/>
    <s v="非公式"/>
    <x v="1"/>
    <n v="11"/>
    <s v="2W"/>
    <s v="3月2W"/>
    <d v="1899-12-30T00:13:52"/>
  </r>
  <r>
    <x v="20"/>
    <s v="一般"/>
    <x v="3"/>
    <s v="オンライン駅伝#2"/>
    <s v="換算"/>
    <x v="1"/>
    <n v="2.79"/>
    <d v="1899-12-30T00:13:37"/>
    <s v="他"/>
    <s v="2k"/>
    <d v="1899-12-30T00:11:40"/>
    <d v="1899-12-30T00:04:53"/>
    <s v="非公式"/>
    <x v="1"/>
    <n v="11"/>
    <s v="2W"/>
    <s v="3月2W"/>
    <d v="1899-12-30T00:14:42"/>
  </r>
  <r>
    <x v="21"/>
    <s v="一般"/>
    <x v="3"/>
    <s v="オンライン駅伝#2"/>
    <s v="実測"/>
    <x v="0"/>
    <n v="2.35"/>
    <d v="1899-12-30T00:09:31"/>
    <s v="スポセン1周"/>
    <s v="2k"/>
    <d v="1899-12-30T00:09:31"/>
    <d v="1899-12-30T00:04:03"/>
    <s v="非公式"/>
    <x v="1"/>
    <n v="11"/>
    <s v="2W"/>
    <s v="3月2W"/>
    <d v="1899-12-30T00:12:00"/>
  </r>
  <r>
    <x v="24"/>
    <s v="一般"/>
    <x v="3"/>
    <s v="オンライン駅伝#2"/>
    <s v="実測"/>
    <x v="0"/>
    <n v="2.35"/>
    <d v="1899-12-30T00:07:54"/>
    <s v="スポセン1周"/>
    <s v="2k"/>
    <d v="1899-12-30T00:07:54"/>
    <d v="1899-12-30T00:03:22"/>
    <s v="非公式"/>
    <x v="1"/>
    <n v="11"/>
    <s v="2W"/>
    <s v="3月2W"/>
    <d v="1899-12-30T00:09:58"/>
  </r>
  <r>
    <x v="6"/>
    <s v="一般"/>
    <x v="4"/>
    <s v="オンライン駅伝#2箱根"/>
    <s v="ー"/>
    <x v="5"/>
    <n v="20"/>
    <d v="1899-12-30T02:27:47"/>
    <s v="他"/>
    <s v="20k"/>
    <s v="-"/>
    <d v="1899-12-30T00:07:23"/>
    <s v="非公式"/>
    <x v="1"/>
    <n v="14"/>
    <s v="4W"/>
    <s v="3月4W"/>
    <s v="ー"/>
  </r>
  <r>
    <x v="7"/>
    <s v="シニア"/>
    <x v="4"/>
    <s v="オンライン駅伝#2箱根"/>
    <s v="ー"/>
    <x v="8"/>
    <n v="20.5"/>
    <d v="1899-12-30T01:40:42"/>
    <s v="三好池5周"/>
    <s v="20k"/>
    <s v="-"/>
    <d v="1899-12-30T00:04:55"/>
    <s v="非公式"/>
    <x v="1"/>
    <n v="14"/>
    <s v="4W"/>
    <s v="3月4W"/>
    <s v="ー"/>
  </r>
  <r>
    <x v="9"/>
    <s v="シニア"/>
    <x v="4"/>
    <s v="オンライン駅伝#2箱根"/>
    <s v="ー"/>
    <x v="5"/>
    <n v="20.010000000000002"/>
    <d v="1899-12-30T02:17:43"/>
    <s v="他"/>
    <s v="20k"/>
    <s v="-"/>
    <d v="1899-12-30T00:06:53"/>
    <s v="非公式"/>
    <x v="1"/>
    <n v="14"/>
    <s v="4W"/>
    <s v="3月4W"/>
    <s v="ー"/>
  </r>
  <r>
    <x v="27"/>
    <s v="女性"/>
    <x v="4"/>
    <s v="オンライン駅伝#2箱根"/>
    <s v="ー"/>
    <x v="9"/>
    <n v="20.05"/>
    <d v="1899-12-30T01:44:28"/>
    <s v="本社G60周"/>
    <s v="20k"/>
    <s v="-"/>
    <d v="1899-12-30T00:05:13"/>
    <s v="非公式"/>
    <x v="1"/>
    <n v="14"/>
    <s v="4W"/>
    <s v="3月4W"/>
    <s v="ー"/>
  </r>
  <r>
    <x v="11"/>
    <s v="シニア"/>
    <x v="4"/>
    <s v="オンライン駅伝#2箱根"/>
    <s v="ー"/>
    <x v="5"/>
    <n v="20.100000000000001"/>
    <d v="1899-12-30T02:59:26"/>
    <s v="他"/>
    <s v="20k"/>
    <s v="-"/>
    <d v="1899-12-30T00:08:56"/>
    <s v="非公式"/>
    <x v="1"/>
    <n v="14"/>
    <s v="4W"/>
    <s v="3月4W"/>
    <s v="ー"/>
  </r>
  <r>
    <x v="12"/>
    <s v="一般"/>
    <x v="4"/>
    <s v="オンライン駅伝#2箱根"/>
    <s v="ー"/>
    <x v="5"/>
    <n v="20.010000000000002"/>
    <d v="1899-12-30T02:25:58"/>
    <s v="他"/>
    <s v="20k"/>
    <s v="-"/>
    <d v="1899-12-30T00:07:18"/>
    <s v="非公式"/>
    <x v="1"/>
    <n v="14"/>
    <s v="4W"/>
    <s v="3月4W"/>
    <s v="ー"/>
  </r>
  <r>
    <x v="18"/>
    <s v="一般"/>
    <x v="4"/>
    <s v="オンライン駅伝#2箱根"/>
    <s v="ー"/>
    <x v="10"/>
    <n v="21.15"/>
    <d v="1899-12-30T01:32:10"/>
    <s v="スポセン９周"/>
    <s v="20k"/>
    <s v="-"/>
    <d v="1899-12-30T00:04:21"/>
    <s v="非公式"/>
    <x v="1"/>
    <n v="14"/>
    <s v="4W"/>
    <s v="3月4W"/>
    <s v="ー"/>
  </r>
  <r>
    <x v="21"/>
    <s v="一般"/>
    <x v="4"/>
    <s v="オンライン駅伝#2箱根"/>
    <s v="ー"/>
    <x v="11"/>
    <n v="21.65"/>
    <d v="1899-12-30T01:55:30"/>
    <s v="愛知池３周"/>
    <s v="20k"/>
    <s v="-"/>
    <d v="1899-12-30T00:05:20"/>
    <s v="非公式"/>
    <x v="1"/>
    <n v="14"/>
    <s v="4W"/>
    <s v="3月4W"/>
    <s v="ー"/>
  </r>
  <r>
    <x v="24"/>
    <s v="一般"/>
    <x v="4"/>
    <s v="オンライン駅伝#2箱根"/>
    <s v="ー"/>
    <x v="10"/>
    <n v="21.15"/>
    <d v="1899-12-30T01:26:11"/>
    <s v="スポセン９周"/>
    <s v="20k"/>
    <s v="-"/>
    <d v="1899-12-30T00:04:04"/>
    <s v="非公式"/>
    <x v="1"/>
    <n v="14"/>
    <s v="4W"/>
    <s v="3月4W"/>
    <s v="ー"/>
  </r>
  <r>
    <x v="0"/>
    <s v="一般"/>
    <x v="5"/>
    <s v="オンライン駅伝#3"/>
    <s v="実測"/>
    <x v="0"/>
    <n v="2.35"/>
    <d v="1899-12-30T00:07:50"/>
    <s v="スポセン1周"/>
    <s v="2k"/>
    <d v="1899-12-30T00:07:50"/>
    <d v="1899-12-30T00:03:20"/>
    <s v="非公式"/>
    <x v="2"/>
    <n v="16"/>
    <s v="3W"/>
    <s v="4月3W"/>
    <d v="1899-12-30T00:09:53"/>
  </r>
  <r>
    <x v="5"/>
    <s v="一般"/>
    <x v="5"/>
    <s v="オンライン駅伝#3"/>
    <s v="換算"/>
    <x v="1"/>
    <n v="2.35"/>
    <d v="1899-12-30T00:10:49"/>
    <s v="他"/>
    <s v="2k"/>
    <d v="1899-12-30T00:11:00"/>
    <d v="1899-12-30T00:04:36"/>
    <s v="非公式"/>
    <x v="2"/>
    <n v="16"/>
    <s v="3W"/>
    <s v="4月3W"/>
    <d v="1899-12-30T00:13:52"/>
  </r>
  <r>
    <x v="6"/>
    <s v="一般"/>
    <x v="5"/>
    <s v="オンライン駅伝#3"/>
    <s v="実測"/>
    <x v="0"/>
    <n v="2.35"/>
    <d v="1899-12-30T00:10:21"/>
    <s v="スポセン1周"/>
    <s v="2k"/>
    <d v="1899-12-30T00:10:21"/>
    <d v="1899-12-30T00:04:24"/>
    <s v="非公式"/>
    <x v="2"/>
    <n v="16"/>
    <s v="3W"/>
    <s v="4月3W"/>
    <d v="1899-12-30T00:13:03"/>
  </r>
  <r>
    <x v="7"/>
    <s v="シニア"/>
    <x v="5"/>
    <s v="オンライン駅伝#3"/>
    <s v="換算"/>
    <x v="1"/>
    <n v="2.91"/>
    <d v="1899-12-30T00:13:04"/>
    <s v="他"/>
    <s v="2k"/>
    <d v="1899-12-30T00:10:44"/>
    <d v="1899-12-30T00:04:29"/>
    <s v="非公式"/>
    <x v="2"/>
    <n v="16"/>
    <s v="3W"/>
    <s v="4月3W"/>
    <d v="1899-12-30T00:13:32"/>
  </r>
  <r>
    <x v="8"/>
    <s v="一般"/>
    <x v="5"/>
    <s v="オンライン駅伝#3"/>
    <s v="換算"/>
    <x v="1"/>
    <n v="3.94"/>
    <d v="1899-12-30T00:18:11"/>
    <s v="他"/>
    <s v="3k"/>
    <d v="1899-12-30T00:11:02"/>
    <d v="1899-12-30T00:04:37"/>
    <s v="非公式"/>
    <x v="2"/>
    <n v="16"/>
    <s v="3W"/>
    <s v="4月3W"/>
    <d v="1899-12-30T00:13:54"/>
  </r>
  <r>
    <x v="9"/>
    <s v="シニア"/>
    <x v="5"/>
    <s v="オンライン駅伝#3"/>
    <s v="実測"/>
    <x v="0"/>
    <n v="2.35"/>
    <d v="1899-12-30T00:11:50"/>
    <s v="スポセン1周"/>
    <s v="2k"/>
    <d v="1899-12-30T00:11:50"/>
    <d v="1899-12-30T00:05:02"/>
    <s v="非公式"/>
    <x v="2"/>
    <n v="16"/>
    <s v="3W"/>
    <s v="4月3W"/>
    <d v="1899-12-30T00:14:55"/>
  </r>
  <r>
    <x v="10"/>
    <s v="一般"/>
    <x v="5"/>
    <s v="オンライン駅伝#3"/>
    <s v="換算"/>
    <x v="1"/>
    <n v="2.58"/>
    <d v="1899-12-30T00:11:26"/>
    <s v="他"/>
    <s v="2k"/>
    <d v="1899-12-30T00:10:35"/>
    <d v="1899-12-30T00:04:26"/>
    <s v="非公式"/>
    <x v="2"/>
    <n v="16"/>
    <s v="3W"/>
    <s v="4月3W"/>
    <d v="1899-12-30T00:13:21"/>
  </r>
  <r>
    <x v="28"/>
    <s v="一般"/>
    <x v="5"/>
    <s v="オンライン駅伝#3"/>
    <s v="換算"/>
    <x v="1"/>
    <n v="2.5099999999999998"/>
    <d v="1899-12-30T00:13:09"/>
    <s v="他"/>
    <s v="2k"/>
    <d v="1899-12-30T00:12:31"/>
    <d v="1899-12-30T00:05:14"/>
    <s v="非公式"/>
    <x v="2"/>
    <n v="16"/>
    <s v="3W"/>
    <s v="4月3W"/>
    <d v="1899-12-30T00:15:47"/>
  </r>
  <r>
    <x v="12"/>
    <s v="一般"/>
    <x v="5"/>
    <s v="オンライン駅伝#3"/>
    <s v="実測"/>
    <x v="0"/>
    <n v="2.35"/>
    <d v="1899-12-30T00:12:00"/>
    <s v="スポセン1周"/>
    <s v="2k"/>
    <d v="1899-12-30T00:12:00"/>
    <d v="1899-12-30T00:05:06"/>
    <s v="非公式"/>
    <x v="2"/>
    <n v="16"/>
    <s v="3W"/>
    <s v="4月3W"/>
    <d v="1899-12-30T00:15:08"/>
  </r>
  <r>
    <x v="29"/>
    <s v="シニア"/>
    <x v="5"/>
    <s v="オンライン駅伝#3"/>
    <s v="換算"/>
    <x v="12"/>
    <n v="6.1"/>
    <d v="1899-12-30T00:26:17"/>
    <s v="他"/>
    <s v="5k"/>
    <d v="1899-12-30T00:09:31"/>
    <d v="1899-12-30T00:04:19"/>
    <s v="非公式"/>
    <x v="2"/>
    <n v="16"/>
    <s v="3W"/>
    <s v="4月3W"/>
    <d v="1899-12-30T00:12:00"/>
  </r>
  <r>
    <x v="13"/>
    <s v="一般"/>
    <x v="5"/>
    <s v="オンライン駅伝#3"/>
    <s v="換算"/>
    <x v="3"/>
    <n v="3.1"/>
    <d v="1899-12-30T00:14:41"/>
    <s v="技術部1周"/>
    <s v="3k"/>
    <d v="1899-12-30T00:10:50"/>
    <d v="1899-12-30T00:04:44"/>
    <s v="非公式"/>
    <x v="2"/>
    <n v="16"/>
    <s v="3W"/>
    <s v="4月3W"/>
    <d v="1899-12-30T00:13:39"/>
  </r>
  <r>
    <x v="14"/>
    <s v="一般"/>
    <x v="5"/>
    <s v="オンライン駅伝#3"/>
    <s v="換算"/>
    <x v="1"/>
    <n v="2.5099999999999998"/>
    <d v="1899-12-30T00:11:52"/>
    <s v="他"/>
    <s v="2k"/>
    <d v="1899-12-30T00:11:18"/>
    <d v="1899-12-30T00:04:44"/>
    <s v="非公式"/>
    <x v="2"/>
    <n v="16"/>
    <s v="3W"/>
    <s v="4月3W"/>
    <d v="1899-12-30T00:14:15"/>
  </r>
  <r>
    <x v="17"/>
    <s v="一般"/>
    <x v="5"/>
    <s v="オンライン駅伝#3"/>
    <s v="換算"/>
    <x v="1"/>
    <n v="2.42"/>
    <d v="1899-12-30T00:09:20"/>
    <s v="他"/>
    <s v="2k"/>
    <d v="1899-12-30T00:09:13"/>
    <d v="1899-12-30T00:03:51"/>
    <s v="非公式"/>
    <x v="2"/>
    <n v="16"/>
    <s v="3W"/>
    <s v="4月3W"/>
    <d v="1899-12-30T00:11:37"/>
  </r>
  <r>
    <x v="18"/>
    <s v="一般"/>
    <x v="5"/>
    <s v="オンライン駅伝#3"/>
    <s v="実測"/>
    <x v="0"/>
    <n v="2.35"/>
    <d v="1899-12-30T00:08:18"/>
    <s v="スポセン1周"/>
    <s v="2k"/>
    <d v="1899-12-30T00:08:18"/>
    <d v="1899-12-30T00:03:32"/>
    <s v="非公式"/>
    <x v="2"/>
    <n v="16"/>
    <s v="3W"/>
    <s v="4月3W"/>
    <d v="1899-12-30T00:10:28"/>
  </r>
  <r>
    <x v="19"/>
    <s v="シニア"/>
    <x v="5"/>
    <s v="オンライン駅伝#3"/>
    <s v="換算"/>
    <x v="1"/>
    <n v="2.46"/>
    <d v="1899-12-30T00:11:22"/>
    <s v="他"/>
    <s v="2k"/>
    <d v="1899-12-30T00:11:03"/>
    <d v="1899-12-30T00:04:37"/>
    <s v="非公式"/>
    <x v="2"/>
    <n v="16"/>
    <s v="3W"/>
    <s v="4月3W"/>
    <d v="1899-12-30T00:13:55"/>
  </r>
  <r>
    <x v="21"/>
    <s v="一般"/>
    <x v="5"/>
    <s v="オンライン駅伝#3"/>
    <s v="実測"/>
    <x v="0"/>
    <n v="2.35"/>
    <d v="1899-12-30T00:09:37"/>
    <s v="スポセン1周"/>
    <s v="2k"/>
    <d v="1899-12-30T00:09:37"/>
    <d v="1899-12-30T00:04:06"/>
    <s v="非公式"/>
    <x v="2"/>
    <n v="16"/>
    <s v="3W"/>
    <s v="4月3W"/>
    <d v="1899-12-30T00:12:08"/>
  </r>
  <r>
    <x v="30"/>
    <s v="シニア"/>
    <x v="5"/>
    <s v="オンライン駅伝#3"/>
    <s v="換算"/>
    <x v="12"/>
    <n v="7"/>
    <d v="1899-12-30T00:48:00"/>
    <s v="他"/>
    <s v="5k"/>
    <d v="1899-12-30T00:15:09"/>
    <d v="1899-12-30T00:06:51"/>
    <s v="非公式"/>
    <x v="2"/>
    <n v="16"/>
    <s v="3W"/>
    <s v="4月3W"/>
    <d v="1899-12-30T00:19:06"/>
  </r>
  <r>
    <x v="24"/>
    <s v="一般"/>
    <x v="5"/>
    <s v="オンライン駅伝#3"/>
    <s v="換算"/>
    <x v="12"/>
    <n v="5"/>
    <d v="1899-12-30T00:17:45"/>
    <s v="他"/>
    <s v="5k"/>
    <d v="1899-12-30T00:07:51"/>
    <d v="1899-12-30T00:03:33"/>
    <s v="非公式"/>
    <x v="2"/>
    <n v="16"/>
    <s v="3W"/>
    <s v="4月3W"/>
    <d v="1899-12-30T00:09:54"/>
  </r>
  <r>
    <x v="1"/>
    <s v="シニア"/>
    <x v="6"/>
    <s v="オンライン駅伝#4"/>
    <s v="換算"/>
    <x v="1"/>
    <n v="2.1"/>
    <d v="1899-12-30T00:10:43"/>
    <s v="他"/>
    <s v="2k"/>
    <d v="1899-12-30T00:12:12"/>
    <d v="1899-12-30T00:05:06"/>
    <s v="非公式"/>
    <x v="3"/>
    <n v="24"/>
    <s v="1W"/>
    <s v="6月1W"/>
    <d v="1899-12-30T00:15:23"/>
  </r>
  <r>
    <x v="2"/>
    <s v="一般"/>
    <x v="6"/>
    <s v="オンライン駅伝#4"/>
    <s v="換算"/>
    <x v="1"/>
    <n v="2.5"/>
    <d v="1899-12-30T00:11:33"/>
    <s v="他"/>
    <s v="2k"/>
    <d v="1899-12-30T00:11:03"/>
    <d v="1899-12-30T00:04:37"/>
    <s v="非公式"/>
    <x v="3"/>
    <n v="24"/>
    <s v="1W"/>
    <s v="6月1W"/>
    <d v="1899-12-30T00:13:55"/>
  </r>
  <r>
    <x v="6"/>
    <s v="一般"/>
    <x v="6"/>
    <s v="オンライン駅伝#4"/>
    <s v="換算"/>
    <x v="1"/>
    <n v="3.68"/>
    <d v="1899-12-30T00:19:11"/>
    <s v="他"/>
    <s v="3k"/>
    <d v="1899-12-30T00:12:28"/>
    <d v="1899-12-30T00:05:13"/>
    <s v="非公式"/>
    <x v="3"/>
    <n v="24"/>
    <s v="1W"/>
    <s v="6月1W"/>
    <d v="1899-12-30T00:15:43"/>
  </r>
  <r>
    <x v="7"/>
    <s v="シニア"/>
    <x v="6"/>
    <s v="オンライン駅伝#4"/>
    <s v="換算"/>
    <x v="1"/>
    <n v="2.9"/>
    <d v="1899-12-30T00:12:58"/>
    <s v="他"/>
    <s v="2k"/>
    <d v="1899-12-30T00:10:41"/>
    <d v="1899-12-30T00:04:28"/>
    <s v="非公式"/>
    <x v="3"/>
    <n v="24"/>
    <s v="1W"/>
    <s v="6月1W"/>
    <d v="1899-12-30T00:13:28"/>
  </r>
  <r>
    <x v="8"/>
    <s v="一般"/>
    <x v="6"/>
    <s v="オンライン駅伝#4"/>
    <s v="換算"/>
    <x v="1"/>
    <n v="3.02"/>
    <d v="1899-12-30T00:14:58"/>
    <s v="他"/>
    <s v="3k"/>
    <d v="1899-12-30T00:11:51"/>
    <d v="1899-12-30T00:04:57"/>
    <s v="非公式"/>
    <x v="3"/>
    <n v="24"/>
    <s v="1W"/>
    <s v="6月1W"/>
    <d v="1899-12-30T00:14:56"/>
  </r>
  <r>
    <x v="9"/>
    <s v="シニア"/>
    <x v="6"/>
    <s v="オンライン駅伝#4"/>
    <s v="実測"/>
    <x v="0"/>
    <n v="2.35"/>
    <d v="1899-12-30T00:11:36"/>
    <s v="スポセン1周"/>
    <s v="2k"/>
    <d v="1899-12-30T00:11:36"/>
    <d v="1899-12-30T00:04:56"/>
    <s v="非公式"/>
    <x v="3"/>
    <n v="24"/>
    <s v="1W"/>
    <s v="6月1W"/>
    <d v="1899-12-30T00:14:38"/>
  </r>
  <r>
    <x v="27"/>
    <s v="女性"/>
    <x v="6"/>
    <s v="オンライン駅伝#4"/>
    <s v="換算"/>
    <x v="7"/>
    <n v="3"/>
    <d v="1899-12-30T00:14:28"/>
    <s v="本社G9周"/>
    <s v="3k"/>
    <d v="1899-12-30T00:11:17"/>
    <d v="1899-12-30T00:04:49"/>
    <s v="非公式"/>
    <x v="3"/>
    <n v="24"/>
    <s v="1W"/>
    <s v="6月1W"/>
    <d v="1899-12-30T00:14:13"/>
  </r>
  <r>
    <x v="10"/>
    <s v="一般"/>
    <x v="6"/>
    <s v="オンライン駅伝#4"/>
    <s v="ー"/>
    <x v="12"/>
    <n v="20"/>
    <d v="1899-12-30T01:27:36"/>
    <s v="他"/>
    <s v="20k"/>
    <s v="-"/>
    <d v="1899-12-30T00:04:23"/>
    <s v="非公式"/>
    <x v="3"/>
    <n v="24"/>
    <s v="1W"/>
    <s v="6月1W"/>
    <s v="ー"/>
  </r>
  <r>
    <x v="28"/>
    <s v="一般"/>
    <x v="6"/>
    <s v="オンライン駅伝#4"/>
    <s v="換算"/>
    <x v="1"/>
    <n v="2.5099999999999998"/>
    <d v="1899-12-30T00:12:38"/>
    <s v="他"/>
    <s v="2k"/>
    <d v="1899-12-30T00:12:02"/>
    <d v="1899-12-30T00:05:02"/>
    <s v="非公式"/>
    <x v="3"/>
    <n v="24"/>
    <s v="1W"/>
    <s v="6月1W"/>
    <d v="1899-12-30T00:15:10"/>
  </r>
  <r>
    <x v="12"/>
    <s v="一般"/>
    <x v="6"/>
    <s v="オンライン駅伝#4"/>
    <s v="換算"/>
    <x v="1"/>
    <n v="2.41"/>
    <d v="1899-12-30T00:12:15"/>
    <s v="他"/>
    <s v="2k"/>
    <d v="1899-12-30T00:12:09"/>
    <d v="1899-12-30T00:05:05"/>
    <s v="非公式"/>
    <x v="3"/>
    <n v="24"/>
    <s v="1W"/>
    <s v="6月1W"/>
    <d v="1899-12-30T00:15:19"/>
  </r>
  <r>
    <x v="29"/>
    <s v="シニア"/>
    <x v="6"/>
    <s v="オンライン駅伝#4"/>
    <s v="換算"/>
    <x v="12"/>
    <n v="6.1"/>
    <d v="1899-12-30T00:26:00"/>
    <s v="他"/>
    <s v="5k"/>
    <d v="1899-12-30T00:09:25"/>
    <d v="1899-12-30T00:04:16"/>
    <s v="非公式"/>
    <x v="3"/>
    <n v="24"/>
    <s v="1W"/>
    <s v="6月1W"/>
    <d v="1899-12-30T00:11:53"/>
  </r>
  <r>
    <x v="13"/>
    <s v="一般"/>
    <x v="6"/>
    <s v="オンライン駅伝#4"/>
    <s v="換算"/>
    <x v="3"/>
    <n v="3.1"/>
    <d v="1899-12-30T00:13:51"/>
    <s v="技術部1周"/>
    <s v="3k"/>
    <d v="1899-12-30T00:10:13"/>
    <d v="1899-12-30T00:04:28"/>
    <s v="非公式"/>
    <x v="3"/>
    <n v="24"/>
    <s v="1W"/>
    <s v="6月1W"/>
    <d v="1899-12-30T00:12:53"/>
  </r>
  <r>
    <x v="31"/>
    <s v="一般"/>
    <x v="6"/>
    <s v="オンライン駅伝#4"/>
    <s v="実測"/>
    <x v="0"/>
    <n v="2.35"/>
    <d v="1899-12-30T00:10:56"/>
    <s v="スポセン1周"/>
    <s v="2k"/>
    <d v="1899-12-30T00:10:56"/>
    <d v="1899-12-30T00:04:39"/>
    <s v="非公式"/>
    <x v="3"/>
    <n v="24"/>
    <s v="1W"/>
    <s v="6月1W"/>
    <d v="1899-12-30T00:13:47"/>
  </r>
  <r>
    <x v="17"/>
    <s v="一般"/>
    <x v="6"/>
    <s v="オンライン駅伝#4"/>
    <s v="実測"/>
    <x v="0"/>
    <n v="2.35"/>
    <d v="1899-12-30T00:09:10"/>
    <s v="スポセン1周"/>
    <s v="2k"/>
    <d v="1899-12-30T00:09:10"/>
    <d v="1899-12-30T00:03:54"/>
    <s v="非公式"/>
    <x v="3"/>
    <n v="24"/>
    <s v="1W"/>
    <s v="6月1W"/>
    <d v="1899-12-30T00:11:33"/>
  </r>
  <r>
    <x v="18"/>
    <s v="一般"/>
    <x v="6"/>
    <s v="オンライン駅伝#4"/>
    <s v="実測"/>
    <x v="0"/>
    <n v="2.35"/>
    <d v="1899-12-30T00:08:29"/>
    <s v="スポセン1周"/>
    <s v="2k"/>
    <d v="1899-12-30T00:08:29"/>
    <d v="1899-12-30T00:03:37"/>
    <s v="非公式"/>
    <x v="3"/>
    <n v="24"/>
    <s v="1W"/>
    <s v="6月1W"/>
    <d v="1899-12-30T00:10:42"/>
  </r>
  <r>
    <x v="19"/>
    <s v="シニア"/>
    <x v="6"/>
    <s v="オンライン駅伝#4"/>
    <s v="換算"/>
    <x v="1"/>
    <n v="2.2999999999999998"/>
    <d v="1899-12-30T00:10:38"/>
    <s v="他"/>
    <s v="2k"/>
    <d v="1899-12-30T00:11:03"/>
    <d v="1899-12-30T00:04:37"/>
    <s v="非公式"/>
    <x v="3"/>
    <n v="24"/>
    <s v="1W"/>
    <s v="6月1W"/>
    <d v="1899-12-30T00:13:56"/>
  </r>
  <r>
    <x v="21"/>
    <s v="一般"/>
    <x v="6"/>
    <s v="オンライン駅伝#4"/>
    <s v="実測"/>
    <x v="0"/>
    <n v="2.35"/>
    <d v="1899-12-30T00:09:51"/>
    <s v="スポセン1周"/>
    <s v="2k"/>
    <d v="1899-12-30T00:09:51"/>
    <d v="1899-12-30T00:04:11"/>
    <s v="非公式"/>
    <x v="3"/>
    <n v="24"/>
    <s v="1W"/>
    <s v="6月1W"/>
    <d v="1899-12-30T00:12:25"/>
  </r>
  <r>
    <x v="30"/>
    <s v="シニア"/>
    <x v="6"/>
    <s v="オンライン駅伝#4"/>
    <s v="換算"/>
    <x v="1"/>
    <n v="2.4"/>
    <d v="1899-12-30T00:11:37"/>
    <s v="他"/>
    <s v="2k"/>
    <d v="1899-12-30T00:11:34"/>
    <d v="1899-12-30T00:04:50"/>
    <s v="非公式"/>
    <x v="3"/>
    <n v="24"/>
    <s v="1W"/>
    <s v="6月1W"/>
    <d v="1899-12-30T00:14:35"/>
  </r>
  <r>
    <x v="22"/>
    <s v="一般"/>
    <x v="6"/>
    <s v="オンライン駅伝#4"/>
    <s v="換算"/>
    <x v="1"/>
    <n v="3.44"/>
    <d v="1899-12-30T00:20:07"/>
    <s v="他"/>
    <s v="3k"/>
    <d v="1899-12-30T00:13:59"/>
    <d v="1899-12-30T00:05:51"/>
    <s v="非公式"/>
    <x v="3"/>
    <n v="24"/>
    <s v="1W"/>
    <s v="6月1W"/>
    <d v="1899-12-30T00:17:37"/>
  </r>
  <r>
    <x v="23"/>
    <s v="シニア"/>
    <x v="6"/>
    <s v="オンライン駅伝#4"/>
    <s v="換算"/>
    <x v="1"/>
    <n v="2.5099999999999998"/>
    <d v="1899-12-30T00:11:51"/>
    <s v="他"/>
    <s v="2k"/>
    <d v="1899-12-30T00:11:17"/>
    <d v="1899-12-30T00:04:43"/>
    <s v="公式"/>
    <x v="3"/>
    <n v="24"/>
    <s v="1W"/>
    <s v="6月1W"/>
    <d v="1899-12-30T00:14:14"/>
  </r>
  <r>
    <x v="24"/>
    <s v="一般"/>
    <x v="6"/>
    <s v="オンライン駅伝#4"/>
    <s v="実測"/>
    <x v="0"/>
    <n v="2.35"/>
    <d v="1899-12-30T00:07:51"/>
    <s v="スポセン1周"/>
    <s v="2k"/>
    <d v="1899-12-30T00:07:51"/>
    <d v="1899-12-30T00:03:20"/>
    <s v="公式"/>
    <x v="3"/>
    <n v="24"/>
    <s v="1W"/>
    <s v="6月1W"/>
    <d v="1899-12-30T00:09:54"/>
  </r>
  <r>
    <x v="0"/>
    <s v="一般"/>
    <x v="7"/>
    <s v="集合練習"/>
    <s v="換算"/>
    <x v="13"/>
    <n v="4.74"/>
    <d v="1899-12-30T00:26:43"/>
    <s v="中総2周"/>
    <s v="5k"/>
    <d v="1899-12-30T00:11:47"/>
    <d v="1899-12-30T00:05:38"/>
    <s v="公式"/>
    <x v="4"/>
    <n v="28"/>
    <s v="2W"/>
    <s v="7月2W"/>
    <d v="1899-12-30T00:14:52"/>
  </r>
  <r>
    <x v="32"/>
    <s v="一般"/>
    <x v="7"/>
    <s v="集合練習"/>
    <s v="換算"/>
    <x v="2"/>
    <n v="2.37"/>
    <d v="1899-12-30T00:13:10"/>
    <s v="中総1周"/>
    <s v="2k"/>
    <d v="1899-12-30T00:12:43"/>
    <d v="1899-12-30T00:05:33"/>
    <s v="公式"/>
    <x v="4"/>
    <n v="28"/>
    <s v="2W"/>
    <s v="7月2W"/>
    <d v="1899-12-30T00:16:02"/>
  </r>
  <r>
    <x v="9"/>
    <s v="シニア"/>
    <x v="7"/>
    <s v="集合練習"/>
    <s v="ー"/>
    <x v="14"/>
    <n v="10.220000000000001"/>
    <d v="1899-12-30T01:09:56"/>
    <s v="他"/>
    <s v="10k"/>
    <s v="-"/>
    <d v="1899-12-30T00:06:51"/>
    <s v="公式"/>
    <x v="4"/>
    <n v="28"/>
    <s v="2W"/>
    <s v="7月2W"/>
    <s v="ー"/>
  </r>
  <r>
    <x v="17"/>
    <s v="一般"/>
    <x v="7"/>
    <s v="集合練習"/>
    <s v="換算"/>
    <x v="2"/>
    <n v="2.37"/>
    <d v="1899-12-30T00:09:40"/>
    <s v="中総1周"/>
    <s v="2k"/>
    <d v="1899-12-30T00:09:20"/>
    <d v="1899-12-30T00:04:05"/>
    <s v="公式"/>
    <x v="4"/>
    <n v="28"/>
    <s v="2W"/>
    <s v="7月2W"/>
    <d v="1899-12-30T00:11:46"/>
  </r>
  <r>
    <x v="24"/>
    <s v="一般"/>
    <x v="7"/>
    <s v="集合練習"/>
    <s v="換算"/>
    <x v="13"/>
    <n v="4.74"/>
    <d v="1899-12-30T00:17:54"/>
    <s v="中総2周"/>
    <s v="5k"/>
    <d v="1899-12-30T00:07:54"/>
    <d v="1899-12-30T00:03:47"/>
    <s v="公式"/>
    <x v="4"/>
    <n v="28"/>
    <s v="2W"/>
    <s v="7月2W"/>
    <d v="1899-12-30T00:09:58"/>
  </r>
  <r>
    <x v="33"/>
    <s v="一般"/>
    <x v="7"/>
    <s v="集合練習"/>
    <s v="換算"/>
    <x v="2"/>
    <n v="2.37"/>
    <d v="1899-12-30T00:14:16"/>
    <s v="中総1周"/>
    <s v="2k"/>
    <d v="1899-12-30T00:13:46"/>
    <d v="1899-12-30T00:06:01"/>
    <s v="公式"/>
    <x v="4"/>
    <n v="28"/>
    <s v="2W"/>
    <s v="7月2W"/>
    <d v="1899-12-30T00:17:22"/>
  </r>
  <r>
    <x v="34"/>
    <s v="一般"/>
    <x v="8"/>
    <s v="集合練習"/>
    <s v="換算"/>
    <x v="7"/>
    <n v="3"/>
    <d v="1899-12-30T00:14:36"/>
    <s v="本社G9周"/>
    <s v="3k"/>
    <d v="1899-12-30T00:11:23"/>
    <d v="1899-12-30T00:04:52"/>
    <s v="公式"/>
    <x v="4"/>
    <n v="29"/>
    <s v="2W"/>
    <s v="7月2W"/>
    <d v="1899-12-30T00:14:21"/>
  </r>
  <r>
    <x v="35"/>
    <s v="一般"/>
    <x v="8"/>
    <s v="集合練習"/>
    <s v="換算"/>
    <x v="7"/>
    <n v="3"/>
    <d v="1899-12-30T00:13:03"/>
    <s v="本社G9周"/>
    <s v="3k"/>
    <d v="1899-12-30T00:10:10"/>
    <d v="1899-12-30T00:04:21"/>
    <s v="公式"/>
    <x v="4"/>
    <n v="29"/>
    <s v="2W"/>
    <s v="7月2W"/>
    <d v="1899-12-30T00:12:50"/>
  </r>
  <r>
    <x v="36"/>
    <s v="一般"/>
    <x v="8"/>
    <s v="集合練習"/>
    <s v="換算"/>
    <x v="7"/>
    <n v="3"/>
    <d v="1899-12-30T00:15:43"/>
    <s v="本社G9周"/>
    <s v="3k"/>
    <d v="1899-12-30T00:12:15"/>
    <d v="1899-12-30T00:05:14"/>
    <s v="公式"/>
    <x v="4"/>
    <n v="29"/>
    <s v="2W"/>
    <s v="7月2W"/>
    <d v="1899-12-30T00:15:27"/>
  </r>
  <r>
    <x v="37"/>
    <s v="一般"/>
    <x v="8"/>
    <s v="集合練習"/>
    <s v="換算"/>
    <x v="7"/>
    <n v="3"/>
    <d v="1899-12-30T00:12:41"/>
    <s v="本社G9周"/>
    <s v="3k"/>
    <d v="1899-12-30T00:09:53"/>
    <d v="1899-12-30T00:04:14"/>
    <s v="公式"/>
    <x v="4"/>
    <n v="29"/>
    <s v="2W"/>
    <s v="7月2W"/>
    <d v="1899-12-30T00:12:28"/>
  </r>
  <r>
    <x v="31"/>
    <s v="一般"/>
    <x v="8"/>
    <s v="集合練習"/>
    <s v="換算"/>
    <x v="7"/>
    <n v="3"/>
    <d v="1899-12-30T00:14:33"/>
    <s v="本社G9周"/>
    <s v="3k"/>
    <d v="1899-12-30T00:11:21"/>
    <d v="1899-12-30T00:04:51"/>
    <s v="公式"/>
    <x v="4"/>
    <n v="29"/>
    <s v="2W"/>
    <s v="7月2W"/>
    <d v="1899-12-30T00:14:18"/>
  </r>
  <r>
    <x v="38"/>
    <s v="一般"/>
    <x v="8"/>
    <s v="集合練習"/>
    <s v="換算"/>
    <x v="7"/>
    <n v="3"/>
    <d v="1899-12-30T00:13:05"/>
    <s v="本社G9周"/>
    <s v="3k"/>
    <d v="1899-12-30T00:10:12"/>
    <d v="1899-12-30T00:04:22"/>
    <s v="公式"/>
    <x v="4"/>
    <n v="29"/>
    <s v="2W"/>
    <s v="7月2W"/>
    <d v="1899-12-30T00:12:52"/>
  </r>
  <r>
    <x v="17"/>
    <s v="一般"/>
    <x v="8"/>
    <s v="集合練習"/>
    <s v="換算"/>
    <x v="7"/>
    <n v="3"/>
    <d v="1899-12-30T00:11:30"/>
    <s v="本社G9周"/>
    <s v="3k"/>
    <d v="1899-12-30T00:08:58"/>
    <d v="1899-12-30T00:03:50"/>
    <s v="公式"/>
    <x v="4"/>
    <n v="29"/>
    <s v="2W"/>
    <s v="7月2W"/>
    <d v="1899-12-30T00:11:18"/>
  </r>
  <r>
    <x v="24"/>
    <s v="一般"/>
    <x v="8"/>
    <s v="集合練習"/>
    <s v="換算"/>
    <x v="7"/>
    <n v="3"/>
    <d v="1899-12-30T00:10:04"/>
    <s v="本社G9周"/>
    <s v="3k"/>
    <d v="1899-12-30T00:07:51"/>
    <d v="1899-12-30T00:03:21"/>
    <s v="公式"/>
    <x v="4"/>
    <n v="29"/>
    <s v="2W"/>
    <s v="7月2W"/>
    <d v="1899-12-30T00:09:54"/>
  </r>
  <r>
    <x v="4"/>
    <s v="一般"/>
    <x v="9"/>
    <s v="集合練習"/>
    <s v="換算"/>
    <x v="7"/>
    <n v="3"/>
    <d v="1899-12-30T00:12:04"/>
    <s v="本社G9周"/>
    <s v="3k"/>
    <d v="1899-12-30T00:09:24"/>
    <d v="1899-12-30T00:04:01"/>
    <s v="公式"/>
    <x v="4"/>
    <n v="30"/>
    <s v="3W"/>
    <s v="7月3W"/>
    <d v="1899-12-30T00:11:52"/>
  </r>
  <r>
    <x v="32"/>
    <s v="一般"/>
    <x v="9"/>
    <s v="集合練習"/>
    <s v="換算"/>
    <x v="7"/>
    <n v="3"/>
    <d v="1899-12-30T00:13:37"/>
    <s v="本社G9周"/>
    <s v="3k"/>
    <d v="1899-12-30T00:10:37"/>
    <d v="1899-12-30T00:04:32"/>
    <s v="公式"/>
    <x v="4"/>
    <n v="30"/>
    <s v="3W"/>
    <s v="7月3W"/>
    <d v="1899-12-30T00:13:23"/>
  </r>
  <r>
    <x v="39"/>
    <s v="一般"/>
    <x v="9"/>
    <s v="集合練習"/>
    <s v="換算"/>
    <x v="7"/>
    <n v="3"/>
    <d v="1899-12-30T00:15:00"/>
    <s v="本社G9周"/>
    <s v="3k"/>
    <d v="1899-12-30T00:11:42"/>
    <d v="1899-12-30T00:05:00"/>
    <s v="公式"/>
    <x v="4"/>
    <n v="30"/>
    <s v="3W"/>
    <s v="7月3W"/>
    <d v="1899-12-30T00:14:45"/>
  </r>
  <r>
    <x v="37"/>
    <s v="一般"/>
    <x v="9"/>
    <s v="集合練習"/>
    <s v="換算"/>
    <x v="7"/>
    <n v="3"/>
    <d v="1899-12-30T00:12:55"/>
    <s v="本社G9周"/>
    <s v="3k"/>
    <d v="1899-12-30T00:10:04"/>
    <d v="1899-12-30T00:04:18"/>
    <s v="公式"/>
    <x v="4"/>
    <n v="30"/>
    <s v="3W"/>
    <s v="7月3W"/>
    <d v="1899-12-30T00:12:42"/>
  </r>
  <r>
    <x v="12"/>
    <s v="一般"/>
    <x v="9"/>
    <s v="集合練習"/>
    <s v="換算"/>
    <x v="7"/>
    <n v="3"/>
    <d v="1899-12-30T00:17:33"/>
    <s v="本社G9周"/>
    <s v="3k"/>
    <d v="1899-12-30T00:13:41"/>
    <d v="1899-12-30T00:05:51"/>
    <s v="公式"/>
    <x v="4"/>
    <n v="30"/>
    <s v="3W"/>
    <s v="7月3W"/>
    <d v="1899-12-30T00:17:15"/>
  </r>
  <r>
    <x v="21"/>
    <s v="一般"/>
    <x v="9"/>
    <s v="集合練習"/>
    <s v="換算"/>
    <x v="7"/>
    <n v="3"/>
    <d v="1899-12-30T00:13:02"/>
    <s v="本社G9周"/>
    <s v="3k"/>
    <d v="1899-12-30T00:10:10"/>
    <d v="1899-12-30T00:04:21"/>
    <s v="公式"/>
    <x v="4"/>
    <n v="30"/>
    <s v="3W"/>
    <s v="7月3W"/>
    <d v="1899-12-30T00:12:49"/>
  </r>
  <r>
    <x v="24"/>
    <s v="一般"/>
    <x v="9"/>
    <s v="集合練習"/>
    <s v="換算"/>
    <x v="15"/>
    <n v="5"/>
    <d v="1899-12-30T00:18:09"/>
    <s v="本社G15周"/>
    <s v="5k"/>
    <d v="1899-12-30T00:08:01"/>
    <d v="1899-12-30T00:03:38"/>
    <s v="公式"/>
    <x v="4"/>
    <n v="30"/>
    <s v="3W"/>
    <s v="7月3W"/>
    <d v="1899-12-30T00:10:07"/>
  </r>
  <r>
    <x v="33"/>
    <s v="一般"/>
    <x v="9"/>
    <s v="集合練習"/>
    <s v="換算"/>
    <x v="7"/>
    <n v="3"/>
    <d v="1899-12-30T00:15:40"/>
    <s v="本社G9周"/>
    <s v="3k"/>
    <d v="1899-12-30T00:12:13"/>
    <d v="1899-12-30T00:05:13"/>
    <s v="公式"/>
    <x v="4"/>
    <n v="30"/>
    <s v="3W"/>
    <s v="7月3W"/>
    <d v="1899-12-30T00:15:24"/>
  </r>
  <r>
    <x v="0"/>
    <s v="一般"/>
    <x v="10"/>
    <s v="オンライン駅伝公式１回"/>
    <s v="実測"/>
    <x v="0"/>
    <n v="2.35"/>
    <d v="1899-12-30T00:07:58"/>
    <s v="スポセン1周"/>
    <s v="2k"/>
    <d v="1899-12-30T00:07:58"/>
    <d v="1899-12-30T00:03:23"/>
    <s v="公式"/>
    <x v="4"/>
    <n v="30"/>
    <s v="3W"/>
    <s v="7月3W"/>
    <d v="1899-12-30T00:10:03"/>
  </r>
  <r>
    <x v="34"/>
    <s v="一般"/>
    <x v="10"/>
    <s v="オンライン駅伝公式１回"/>
    <s v="実測"/>
    <x v="0"/>
    <n v="2.35"/>
    <d v="1899-12-30T00:11:29"/>
    <s v="スポセン1周"/>
    <s v="2k"/>
    <d v="1899-12-30T00:11:29"/>
    <d v="1899-12-30T00:04:53"/>
    <s v="公式"/>
    <x v="4"/>
    <n v="30"/>
    <s v="3W"/>
    <s v="7月3W"/>
    <d v="1899-12-30T00:14:29"/>
  </r>
  <r>
    <x v="40"/>
    <s v="一般"/>
    <x v="10"/>
    <s v="オンライン駅伝公式１回"/>
    <s v="実測"/>
    <x v="0"/>
    <n v="2.35"/>
    <d v="1899-12-30T00:13:42"/>
    <s v="スポセン1周"/>
    <s v="2k"/>
    <d v="1899-12-30T00:13:42"/>
    <d v="1899-12-30T00:05:50"/>
    <s v="公式"/>
    <x v="4"/>
    <n v="30"/>
    <s v="3W"/>
    <s v="7月3W"/>
    <d v="1899-12-30T00:17:16"/>
  </r>
  <r>
    <x v="3"/>
    <s v="一般"/>
    <x v="10"/>
    <s v="オンライン駅伝公式１回"/>
    <s v="換算"/>
    <x v="1"/>
    <n v="2.5099999999999998"/>
    <d v="1899-12-30T00:12:31"/>
    <s v="他"/>
    <s v="2k"/>
    <d v="1899-12-30T00:11:55"/>
    <d v="1899-12-30T00:04:59"/>
    <s v="公式"/>
    <x v="4"/>
    <n v="30"/>
    <s v="3W"/>
    <s v="7月3W"/>
    <d v="1899-12-30T00:15:02"/>
  </r>
  <r>
    <x v="4"/>
    <s v="一般"/>
    <x v="10"/>
    <s v="オンライン駅伝公式１回"/>
    <s v="実測"/>
    <x v="0"/>
    <n v="2.35"/>
    <d v="1899-12-30T00:09:08"/>
    <s v="スポセン1周"/>
    <s v="2k"/>
    <d v="1899-12-30T00:09:08"/>
    <d v="1899-12-30T00:03:53"/>
    <s v="公式"/>
    <x v="4"/>
    <n v="30"/>
    <s v="3W"/>
    <s v="7月3W"/>
    <d v="1899-12-30T00:11:31"/>
  </r>
  <r>
    <x v="41"/>
    <s v="女性"/>
    <x v="10"/>
    <s v="オンライン駅伝公式１回"/>
    <s v="換算"/>
    <x v="1"/>
    <n v="2.4300000000000002"/>
    <d v="1899-12-30T00:12:04"/>
    <s v="他"/>
    <s v="2k"/>
    <d v="1899-12-30T00:11:52"/>
    <d v="1899-12-30T00:04:58"/>
    <s v="公式"/>
    <x v="4"/>
    <n v="30"/>
    <s v="3W"/>
    <s v="7月3W"/>
    <d v="1899-12-30T00:14:58"/>
  </r>
  <r>
    <x v="42"/>
    <s v="一般"/>
    <x v="10"/>
    <s v="オンライン駅伝公式１回"/>
    <s v="換算"/>
    <x v="1"/>
    <n v="3.1"/>
    <d v="1899-12-30T00:13:12"/>
    <s v="技術部1周"/>
    <s v="3k"/>
    <d v="1899-12-30T00:09:44"/>
    <d v="1899-12-30T00:04:15"/>
    <s v="公式"/>
    <x v="4"/>
    <n v="30"/>
    <s v="3W"/>
    <s v="7月3W"/>
    <d v="1899-12-30T00:12:17"/>
  </r>
  <r>
    <x v="43"/>
    <s v="シニア"/>
    <x v="10"/>
    <s v="オンライン駅伝公式１回"/>
    <s v="換算"/>
    <x v="1"/>
    <n v="2.41"/>
    <d v="1899-12-30T00:11:12"/>
    <s v="他"/>
    <s v="2k"/>
    <d v="1899-12-30T00:11:06"/>
    <d v="1899-12-30T00:04:39"/>
    <s v="公式"/>
    <x v="4"/>
    <n v="30"/>
    <s v="3W"/>
    <s v="7月3W"/>
    <d v="1899-12-30T00:14:00"/>
  </r>
  <r>
    <x v="6"/>
    <s v="一般"/>
    <x v="10"/>
    <s v="オンライン駅伝公式１回"/>
    <s v="換算"/>
    <x v="1"/>
    <n v="2.48"/>
    <d v="1899-12-30T00:12:16"/>
    <s v="他"/>
    <s v="2k"/>
    <d v="1899-12-30T00:11:49"/>
    <d v="1899-12-30T00:04:57"/>
    <s v="公式"/>
    <x v="4"/>
    <n v="30"/>
    <s v="3W"/>
    <s v="7月3W"/>
    <d v="1899-12-30T00:14:54"/>
  </r>
  <r>
    <x v="32"/>
    <s v="一般"/>
    <x v="10"/>
    <s v="オンライン駅伝公式１回"/>
    <s v="実測"/>
    <x v="0"/>
    <n v="2.35"/>
    <d v="1899-12-30T00:09:50"/>
    <s v="スポセン1周"/>
    <s v="2k"/>
    <d v="1899-12-30T00:09:50"/>
    <d v="1899-12-30T00:04:11"/>
    <s v="公式"/>
    <x v="4"/>
    <n v="30"/>
    <s v="3W"/>
    <s v="7月3W"/>
    <d v="1899-12-30T00:12:24"/>
  </r>
  <r>
    <x v="44"/>
    <s v="シニア"/>
    <x v="10"/>
    <s v="オンライン駅伝公式１回"/>
    <s v="実測"/>
    <x v="0"/>
    <n v="2.35"/>
    <d v="1899-12-30T00:10:52"/>
    <s v="スポセン1周"/>
    <s v="2k"/>
    <d v="1899-12-30T00:10:52"/>
    <d v="1899-12-30T00:04:37"/>
    <s v="公式"/>
    <x v="4"/>
    <n v="30"/>
    <s v="3W"/>
    <s v="7月3W"/>
    <d v="1899-12-30T00:13:42"/>
  </r>
  <r>
    <x v="7"/>
    <s v="シニア"/>
    <x v="10"/>
    <s v="オンライン駅伝公式１回"/>
    <s v="換算"/>
    <x v="1"/>
    <n v="2.91"/>
    <d v="1899-12-30T00:13:23"/>
    <s v="他"/>
    <s v="2k"/>
    <d v="1899-12-30T00:11:00"/>
    <d v="1899-12-30T00:04:36"/>
    <s v="公式"/>
    <x v="4"/>
    <n v="30"/>
    <s v="3W"/>
    <s v="7月3W"/>
    <d v="1899-12-30T00:13:52"/>
  </r>
  <r>
    <x v="39"/>
    <s v="一般"/>
    <x v="10"/>
    <s v="オンライン駅伝公式１回"/>
    <s v="換算"/>
    <x v="1"/>
    <n v="2.61"/>
    <d v="1899-12-30T00:12:01"/>
    <s v="他"/>
    <s v="2k"/>
    <d v="1899-12-30T00:11:00"/>
    <d v="1899-12-30T00:04:36"/>
    <s v="公式"/>
    <x v="4"/>
    <n v="30"/>
    <s v="3W"/>
    <s v="7月3W"/>
    <d v="1899-12-30T00:13:52"/>
  </r>
  <r>
    <x v="8"/>
    <s v="一般"/>
    <x v="10"/>
    <s v="オンライン駅伝公式１回"/>
    <s v="換算"/>
    <x v="1"/>
    <n v="3.05"/>
    <d v="1899-12-30T00:15:07"/>
    <s v="他"/>
    <s v="3k"/>
    <d v="1899-12-30T00:11:51"/>
    <d v="1899-12-30T00:04:57"/>
    <s v="公式"/>
    <x v="4"/>
    <n v="30"/>
    <s v="3W"/>
    <s v="7月3W"/>
    <d v="1899-12-30T00:14:56"/>
  </r>
  <r>
    <x v="45"/>
    <s v="一般"/>
    <x v="10"/>
    <s v="オンライン駅伝公式１回"/>
    <s v="換算"/>
    <x v="1"/>
    <n v="2.42"/>
    <d v="1899-12-30T00:13:50"/>
    <s v="他"/>
    <s v="2k"/>
    <d v="1899-12-30T00:13:40"/>
    <d v="1899-12-30T00:05:43"/>
    <s v="公式"/>
    <x v="4"/>
    <n v="30"/>
    <s v="3W"/>
    <s v="7月3W"/>
    <d v="1899-12-30T00:17:14"/>
  </r>
  <r>
    <x v="46"/>
    <s v="シニア"/>
    <x v="10"/>
    <s v="オンライン駅伝公式１回"/>
    <s v="換算"/>
    <x v="1"/>
    <n v="4.47"/>
    <d v="1899-12-30T00:29:41"/>
    <s v="他"/>
    <s v="4k"/>
    <d v="1899-12-30T00:15:52"/>
    <d v="1899-12-30T00:06:38"/>
    <s v="公式"/>
    <x v="4"/>
    <n v="30"/>
    <s v="3W"/>
    <s v="7月3W"/>
    <d v="1899-12-30T00:20:01"/>
  </r>
  <r>
    <x v="9"/>
    <s v="シニア"/>
    <x v="10"/>
    <s v="オンライン駅伝公式１回"/>
    <s v="実測"/>
    <x v="0"/>
    <n v="2.35"/>
    <d v="1899-12-30T00:11:29"/>
    <s v="スポセン1周"/>
    <s v="2k"/>
    <d v="1899-12-30T00:11:29"/>
    <d v="1899-12-30T00:04:53"/>
    <s v="公式"/>
    <x v="4"/>
    <n v="30"/>
    <s v="3W"/>
    <s v="7月3W"/>
    <d v="1899-12-30T00:14:29"/>
  </r>
  <r>
    <x v="27"/>
    <s v="女性"/>
    <x v="10"/>
    <s v="オンライン駅伝公式１回"/>
    <s v="換算"/>
    <x v="1"/>
    <n v="3.1"/>
    <d v="1899-12-30T00:15:49"/>
    <s v="他"/>
    <s v="3k"/>
    <d v="1899-12-30T00:12:12"/>
    <d v="1899-12-30T00:05:06"/>
    <s v="公式"/>
    <x v="4"/>
    <n v="30"/>
    <s v="3W"/>
    <s v="7月3W"/>
    <d v="1899-12-30T00:15:23"/>
  </r>
  <r>
    <x v="10"/>
    <s v="一般"/>
    <x v="10"/>
    <s v="オンライン駅伝公式１回"/>
    <s v="換算"/>
    <x v="1"/>
    <n v="3.01"/>
    <d v="1899-12-30T00:13:02"/>
    <s v="他"/>
    <s v="3k"/>
    <d v="1899-12-30T00:10:21"/>
    <d v="1899-12-30T00:04:20"/>
    <s v="公式"/>
    <x v="4"/>
    <n v="30"/>
    <s v="3W"/>
    <s v="7月3W"/>
    <d v="1899-12-30T00:13:03"/>
  </r>
  <r>
    <x v="36"/>
    <s v="一般"/>
    <x v="10"/>
    <s v="オンライン駅伝公式１回"/>
    <s v="換算"/>
    <x v="1"/>
    <n v="2.41"/>
    <d v="1899-12-30T00:11:32"/>
    <s v="他"/>
    <s v="2k"/>
    <d v="1899-12-30T00:11:26"/>
    <d v="1899-12-30T00:04:47"/>
    <s v="公式"/>
    <x v="4"/>
    <n v="30"/>
    <s v="3W"/>
    <s v="7月3W"/>
    <d v="1899-12-30T00:14:25"/>
  </r>
  <r>
    <x v="47"/>
    <s v="シニア"/>
    <x v="10"/>
    <s v="オンライン駅伝公式１回"/>
    <s v="ー"/>
    <x v="12"/>
    <n v="20.02"/>
    <d v="1899-12-30T02:01:29"/>
    <s v="他"/>
    <s v="20k"/>
    <s v="-"/>
    <d v="1899-12-30T00:06:04"/>
    <s v="公式"/>
    <x v="4"/>
    <n v="30"/>
    <s v="3W"/>
    <s v="7月3W"/>
    <s v="ー"/>
  </r>
  <r>
    <x v="48"/>
    <s v="一般"/>
    <x v="10"/>
    <s v="オンライン駅伝公式１回"/>
    <s v="換算"/>
    <x v="1"/>
    <n v="2.44"/>
    <d v="1899-12-30T00:12:41"/>
    <s v="他"/>
    <s v="2k"/>
    <d v="1899-12-30T00:12:25"/>
    <d v="1899-12-30T00:05:12"/>
    <s v="公式"/>
    <x v="4"/>
    <n v="30"/>
    <s v="3W"/>
    <s v="7月3W"/>
    <d v="1899-12-30T00:15:40"/>
  </r>
  <r>
    <x v="37"/>
    <s v="一般"/>
    <x v="10"/>
    <s v="オンライン駅伝公式１回"/>
    <s v="実測"/>
    <x v="0"/>
    <n v="2.35"/>
    <d v="1899-12-30T00:09:22"/>
    <s v="スポセン1周"/>
    <s v="2k"/>
    <d v="1899-12-30T00:09:22"/>
    <d v="1899-12-30T00:03:59"/>
    <s v="公式"/>
    <x v="4"/>
    <n v="30"/>
    <s v="3W"/>
    <s v="7月3W"/>
    <d v="1899-12-30T00:11:49"/>
  </r>
  <r>
    <x v="28"/>
    <s v="一般"/>
    <x v="10"/>
    <s v="オンライン駅伝公式１回"/>
    <s v="換算"/>
    <x v="1"/>
    <n v="2.52"/>
    <d v="1899-12-30T00:13:05"/>
    <s v="他"/>
    <s v="2k"/>
    <d v="1899-12-30T00:12:25"/>
    <d v="1899-12-30T00:05:12"/>
    <s v="公式"/>
    <x v="4"/>
    <n v="30"/>
    <s v="3W"/>
    <s v="7月3W"/>
    <d v="1899-12-30T00:15:39"/>
  </r>
  <r>
    <x v="49"/>
    <s v="一般"/>
    <x v="10"/>
    <s v="オンライン駅伝公式１回"/>
    <s v="実測"/>
    <x v="0"/>
    <n v="2.35"/>
    <d v="1899-12-30T00:11:37"/>
    <s v="スポセン1周"/>
    <s v="2k"/>
    <d v="1899-12-30T00:11:37"/>
    <d v="1899-12-30T00:04:57"/>
    <s v="公式"/>
    <x v="4"/>
    <n v="30"/>
    <s v="3W"/>
    <s v="7月3W"/>
    <d v="1899-12-30T00:14:39"/>
  </r>
  <r>
    <x v="12"/>
    <s v="一般"/>
    <x v="10"/>
    <s v="オンライン駅伝公式１回"/>
    <s v="換算"/>
    <x v="1"/>
    <n v="2.5"/>
    <d v="1899-12-30T00:12:41"/>
    <s v="他"/>
    <s v="2k"/>
    <d v="1899-12-30T00:12:08"/>
    <d v="1899-12-30T00:05:04"/>
    <s v="公式"/>
    <x v="4"/>
    <n v="30"/>
    <s v="3W"/>
    <s v="7月3W"/>
    <d v="1899-12-30T00:15:17"/>
  </r>
  <r>
    <x v="29"/>
    <s v="シニア"/>
    <x v="10"/>
    <s v="オンライン駅伝公式１回"/>
    <s v="換算"/>
    <x v="1"/>
    <n v="4.08"/>
    <d v="1899-12-30T00:18:06"/>
    <s v="他"/>
    <s v="4k"/>
    <d v="1899-12-30T00:10:36"/>
    <d v="1899-12-30T00:04:26"/>
    <s v="公式"/>
    <x v="4"/>
    <n v="30"/>
    <s v="3W"/>
    <s v="7月3W"/>
    <d v="1899-12-30T00:13:22"/>
  </r>
  <r>
    <x v="13"/>
    <s v="一般"/>
    <x v="10"/>
    <s v="オンライン駅伝公式１回"/>
    <s v="換算"/>
    <x v="1"/>
    <n v="3.1"/>
    <d v="1899-12-30T00:14:15"/>
    <s v="他"/>
    <s v="3k"/>
    <d v="1899-12-30T00:10:59"/>
    <d v="1899-12-30T00:04:36"/>
    <s v="公式"/>
    <x v="4"/>
    <n v="30"/>
    <s v="3W"/>
    <s v="7月3W"/>
    <d v="1899-12-30T00:13:51"/>
  </r>
  <r>
    <x v="50"/>
    <s v="一般"/>
    <x v="10"/>
    <s v="オンライン駅伝公式１回"/>
    <s v="換算"/>
    <x v="1"/>
    <n v="4.1900000000000004"/>
    <d v="1899-12-30T00:22:11"/>
    <s v="他"/>
    <s v="4k"/>
    <d v="1899-12-30T00:12:39"/>
    <d v="1899-12-30T00:05:18"/>
    <s v="公式"/>
    <x v="4"/>
    <n v="30"/>
    <s v="3W"/>
    <s v="7月3W"/>
    <d v="1899-12-30T00:15:57"/>
  </r>
  <r>
    <x v="14"/>
    <s v="一般"/>
    <x v="10"/>
    <s v="オンライン駅伝公式１回"/>
    <s v="換算"/>
    <x v="1"/>
    <n v="2.44"/>
    <d v="1899-12-30T00:11:46"/>
    <s v="他"/>
    <s v="2k"/>
    <d v="1899-12-30T00:11:32"/>
    <d v="1899-12-30T00:04:49"/>
    <s v="公式"/>
    <x v="4"/>
    <n v="30"/>
    <s v="3W"/>
    <s v="7月3W"/>
    <d v="1899-12-30T00:14:32"/>
  </r>
  <r>
    <x v="51"/>
    <s v="一般"/>
    <x v="10"/>
    <s v="オンライン駅伝公式１回"/>
    <s v="換算"/>
    <x v="1"/>
    <n v="2.46"/>
    <d v="1899-12-30T00:11:50"/>
    <s v="他"/>
    <s v="2k"/>
    <d v="1899-12-30T00:11:30"/>
    <d v="1899-12-30T00:04:49"/>
    <s v="公式"/>
    <x v="4"/>
    <n v="30"/>
    <s v="3W"/>
    <s v="7月3W"/>
    <d v="1899-12-30T00:14:30"/>
  </r>
  <r>
    <x v="38"/>
    <s v="一般"/>
    <x v="10"/>
    <s v="オンライン駅伝公式１回"/>
    <s v="換算"/>
    <x v="1"/>
    <n v="2.41"/>
    <d v="1899-12-30T00:10:04"/>
    <s v="他"/>
    <s v="2k"/>
    <d v="1899-12-30T00:09:59"/>
    <d v="1899-12-30T00:04:11"/>
    <s v="公式"/>
    <x v="4"/>
    <n v="30"/>
    <s v="3W"/>
    <s v="7月3W"/>
    <d v="1899-12-30T00:12:35"/>
  </r>
  <r>
    <x v="15"/>
    <s v="一般"/>
    <x v="10"/>
    <s v="オンライン駅伝公式１回"/>
    <s v="実測"/>
    <x v="0"/>
    <n v="2.35"/>
    <d v="1899-12-30T00:09:50"/>
    <s v="スポセン1周"/>
    <s v="2k"/>
    <d v="1899-12-30T00:09:50"/>
    <d v="1899-12-30T00:04:11"/>
    <s v="公式"/>
    <x v="4"/>
    <n v="30"/>
    <s v="3W"/>
    <s v="7月3W"/>
    <d v="1899-12-30T00:12:24"/>
  </r>
  <r>
    <x v="16"/>
    <s v="女性"/>
    <x v="10"/>
    <s v="オンライン駅伝公式１回"/>
    <s v="換算"/>
    <x v="1"/>
    <n v="2.6"/>
    <d v="1899-12-30T00:15:30"/>
    <s v="他"/>
    <s v="2k"/>
    <d v="1899-12-30T00:14:15"/>
    <d v="1899-12-30T00:05:58"/>
    <s v="公式"/>
    <x v="4"/>
    <n v="30"/>
    <s v="3W"/>
    <s v="7月3W"/>
    <d v="1899-12-30T00:17:58"/>
  </r>
  <r>
    <x v="17"/>
    <s v="一般"/>
    <x v="10"/>
    <s v="オンライン駅伝公式１回"/>
    <s v="実測"/>
    <x v="0"/>
    <n v="2.35"/>
    <d v="1899-12-30T00:08:54"/>
    <s v="スポセン1周"/>
    <s v="2k"/>
    <d v="1899-12-30T00:08:54"/>
    <d v="1899-12-30T00:03:47"/>
    <s v="公式"/>
    <x v="4"/>
    <n v="30"/>
    <s v="3W"/>
    <s v="7月3W"/>
    <d v="1899-12-30T00:11:13"/>
  </r>
  <r>
    <x v="18"/>
    <s v="一般"/>
    <x v="10"/>
    <s v="オンライン駅伝公式１回"/>
    <s v="実測"/>
    <x v="0"/>
    <n v="2.35"/>
    <d v="1899-12-30T00:08:10"/>
    <s v="スポセン1周"/>
    <s v="2k"/>
    <d v="1899-12-30T00:08:10"/>
    <d v="1899-12-30T00:03:29"/>
    <s v="公式"/>
    <x v="4"/>
    <n v="30"/>
    <s v="3W"/>
    <s v="7月3W"/>
    <d v="1899-12-30T00:10:18"/>
  </r>
  <r>
    <x v="19"/>
    <s v="シニア"/>
    <x v="10"/>
    <s v="オンライン駅伝公式１回"/>
    <s v="換算"/>
    <x v="1"/>
    <n v="2.3199999999999998"/>
    <d v="1899-12-30T00:10:27"/>
    <s v="他"/>
    <s v="2k"/>
    <d v="1899-12-30T00:10:46"/>
    <d v="1899-12-30T00:04:30"/>
    <s v="公式"/>
    <x v="4"/>
    <n v="30"/>
    <s v="3W"/>
    <s v="7月3W"/>
    <d v="1899-12-30T00:13:34"/>
  </r>
  <r>
    <x v="20"/>
    <s v="一般"/>
    <x v="10"/>
    <s v="オンライン駅伝公式１回"/>
    <s v="換算"/>
    <x v="1"/>
    <n v="2.4"/>
    <d v="1899-12-30T00:12:11"/>
    <s v="他"/>
    <s v="2k"/>
    <d v="1899-12-30T00:12:08"/>
    <d v="1899-12-30T00:05:05"/>
    <s v="公式"/>
    <x v="4"/>
    <n v="30"/>
    <s v="3W"/>
    <s v="7月3W"/>
    <d v="1899-12-30T00:15:18"/>
  </r>
  <r>
    <x v="21"/>
    <s v="一般"/>
    <x v="10"/>
    <s v="オンライン駅伝公式１回"/>
    <s v="実測"/>
    <x v="0"/>
    <n v="2.35"/>
    <d v="1899-12-30T00:09:58"/>
    <s v="スポセン1周"/>
    <s v="2k"/>
    <d v="1899-12-30T00:09:58"/>
    <d v="1899-12-30T00:04:14"/>
    <s v="公式"/>
    <x v="4"/>
    <n v="30"/>
    <s v="3W"/>
    <s v="7月3W"/>
    <d v="1899-12-30T00:12:34"/>
  </r>
  <r>
    <x v="52"/>
    <s v="一般"/>
    <x v="10"/>
    <s v="オンライン駅伝公式１回"/>
    <s v="換算"/>
    <x v="1"/>
    <n v="3"/>
    <d v="1899-12-30T00:13:40"/>
    <s v="他"/>
    <s v="3k"/>
    <d v="1899-12-30T00:10:53"/>
    <d v="1899-12-30T00:04:33"/>
    <s v="公式"/>
    <x v="4"/>
    <n v="30"/>
    <s v="3W"/>
    <s v="7月3W"/>
    <d v="1899-12-30T00:13:44"/>
  </r>
  <r>
    <x v="30"/>
    <s v="シニア"/>
    <x v="10"/>
    <s v="オンライン駅伝公式１回"/>
    <s v="換算"/>
    <x v="1"/>
    <n v="2.41"/>
    <d v="1899-12-30T00:12:11"/>
    <s v="他"/>
    <s v="2k"/>
    <d v="1899-12-30T00:12:05"/>
    <d v="1899-12-30T00:05:03"/>
    <s v="公式"/>
    <x v="4"/>
    <n v="30"/>
    <s v="3W"/>
    <s v="7月3W"/>
    <d v="1899-12-30T00:15:14"/>
  </r>
  <r>
    <x v="22"/>
    <s v="一般"/>
    <x v="10"/>
    <s v="オンライン駅伝公式１回"/>
    <s v="換算"/>
    <x v="1"/>
    <n v="2.52"/>
    <d v="1899-12-30T00:10:58"/>
    <s v="他"/>
    <s v="2k"/>
    <d v="1899-12-30T00:10:24"/>
    <d v="1899-12-30T00:04:21"/>
    <s v="公式"/>
    <x v="4"/>
    <n v="30"/>
    <s v="3W"/>
    <s v="7月3W"/>
    <d v="1899-12-30T00:13:07"/>
  </r>
  <r>
    <x v="23"/>
    <s v="シニア"/>
    <x v="10"/>
    <s v="オンライン駅伝公式１回"/>
    <s v="換算"/>
    <x v="1"/>
    <n v="1.93"/>
    <d v="1899-12-30T00:09:58"/>
    <s v="他"/>
    <s v="2k"/>
    <d v="1899-12-30T00:12:21"/>
    <d v="1899-12-30T00:05:10"/>
    <s v="公式"/>
    <x v="4"/>
    <n v="30"/>
    <s v="3W"/>
    <s v="7月3W"/>
    <d v="1899-12-30T00:15:34"/>
  </r>
  <r>
    <x v="24"/>
    <s v="一般"/>
    <x v="10"/>
    <s v="オンライン駅伝公式１回"/>
    <s v="実測"/>
    <x v="0"/>
    <n v="2.35"/>
    <d v="1899-12-30T00:07:44"/>
    <s v="スポセン1周"/>
    <s v="2k"/>
    <d v="1899-12-30T00:07:44"/>
    <d v="1899-12-30T00:03:17"/>
    <s v="公式"/>
    <x v="4"/>
    <n v="30"/>
    <s v="3W"/>
    <s v="7月3W"/>
    <d v="1899-12-30T00:09:45"/>
  </r>
  <r>
    <x v="53"/>
    <s v="シニア"/>
    <x v="10"/>
    <s v="オンライン駅伝公式１回"/>
    <s v="実測"/>
    <x v="0"/>
    <n v="2.35"/>
    <d v="1899-12-30T00:12:52"/>
    <s v="スポセン1周"/>
    <s v="2k"/>
    <d v="1899-12-30T00:12:52"/>
    <d v="1899-12-30T00:05:29"/>
    <s v="公式"/>
    <x v="4"/>
    <n v="30"/>
    <s v="3W"/>
    <s v="7月3W"/>
    <d v="1899-12-30T00:16:13"/>
  </r>
  <r>
    <x v="33"/>
    <s v="一般"/>
    <x v="10"/>
    <s v="オンライン駅伝公式１回"/>
    <s v="実測"/>
    <x v="0"/>
    <n v="2.35"/>
    <d v="1899-12-30T00:11:06"/>
    <s v="スポセン1周"/>
    <s v="2k"/>
    <d v="1899-12-30T00:11:06"/>
    <d v="1899-12-30T00:04:43"/>
    <s v="公式"/>
    <x v="4"/>
    <n v="30"/>
    <s v="3W"/>
    <s v="7月3W"/>
    <d v="1899-12-30T00:14:00"/>
  </r>
  <r>
    <x v="34"/>
    <s v="一般"/>
    <x v="11"/>
    <s v="集合練習"/>
    <s v="換算"/>
    <x v="7"/>
    <n v="3"/>
    <d v="1899-12-30T00:13:52"/>
    <s v="本社G9周"/>
    <s v="3k"/>
    <d v="1899-12-30T00:10:49"/>
    <d v="1899-12-30T00:04:37"/>
    <s v="公式"/>
    <x v="4"/>
    <n v="31"/>
    <s v="4W"/>
    <s v="7月4W"/>
    <d v="1899-12-30T00:13:38"/>
  </r>
  <r>
    <x v="36"/>
    <s v="一般"/>
    <x v="11"/>
    <s v="集合練習"/>
    <s v="換算"/>
    <x v="7"/>
    <n v="3"/>
    <d v="1899-12-30T00:14:53"/>
    <s v="本社G9周"/>
    <s v="3k"/>
    <d v="1899-12-30T00:11:36"/>
    <d v="1899-12-30T00:04:58"/>
    <s v="公式"/>
    <x v="4"/>
    <n v="31"/>
    <s v="4W"/>
    <s v="7月4W"/>
    <d v="1899-12-30T00:14:38"/>
  </r>
  <r>
    <x v="37"/>
    <s v="一般"/>
    <x v="11"/>
    <s v="集合練習"/>
    <s v="換算"/>
    <x v="7"/>
    <n v="3"/>
    <d v="1899-12-30T00:12:11"/>
    <s v="本社G9周"/>
    <s v="3k"/>
    <d v="1899-12-30T00:09:30"/>
    <d v="1899-12-30T00:04:04"/>
    <s v="公式"/>
    <x v="4"/>
    <n v="31"/>
    <s v="4W"/>
    <s v="7月4W"/>
    <d v="1899-12-30T00:11:59"/>
  </r>
  <r>
    <x v="49"/>
    <s v="一般"/>
    <x v="11"/>
    <s v="集合練習"/>
    <s v="換算"/>
    <x v="7"/>
    <n v="3"/>
    <d v="1899-12-30T00:16:05"/>
    <s v="本社G9周"/>
    <s v="3k"/>
    <d v="1899-12-30T00:12:32"/>
    <d v="1899-12-30T00:05:22"/>
    <s v="公式"/>
    <x v="4"/>
    <n v="31"/>
    <s v="4W"/>
    <s v="7月4W"/>
    <d v="1899-12-30T00:15:49"/>
  </r>
  <r>
    <x v="17"/>
    <s v="一般"/>
    <x v="11"/>
    <s v="集合練習"/>
    <s v="換算"/>
    <x v="7"/>
    <n v="3"/>
    <d v="1899-12-30T00:11:22"/>
    <s v="本社G9周"/>
    <s v="3k"/>
    <d v="1899-12-30T00:08:52"/>
    <d v="1899-12-30T00:03:47"/>
    <s v="公式"/>
    <x v="4"/>
    <n v="31"/>
    <s v="4W"/>
    <s v="7月4W"/>
    <d v="1899-12-30T00:11:10"/>
  </r>
  <r>
    <x v="21"/>
    <s v="一般"/>
    <x v="11"/>
    <s v="集合練習"/>
    <s v="換算"/>
    <x v="7"/>
    <n v="3"/>
    <d v="1899-12-30T00:13:14"/>
    <s v="本社G9周"/>
    <s v="3k"/>
    <d v="1899-12-30T00:10:19"/>
    <d v="1899-12-30T00:04:25"/>
    <s v="公式"/>
    <x v="4"/>
    <n v="31"/>
    <s v="4W"/>
    <s v="7月4W"/>
    <d v="1899-12-30T00:13:01"/>
  </r>
  <r>
    <x v="52"/>
    <s v="一般"/>
    <x v="11"/>
    <s v="集合練習"/>
    <s v="換算"/>
    <x v="7"/>
    <n v="3"/>
    <d v="1899-12-30T00:13:35"/>
    <s v="本社G9周"/>
    <s v="3k"/>
    <d v="1899-12-30T00:10:35"/>
    <d v="1899-12-30T00:04:32"/>
    <s v="公式"/>
    <x v="4"/>
    <n v="31"/>
    <s v="4W"/>
    <s v="7月4W"/>
    <d v="1899-12-30T00:13:21"/>
  </r>
  <r>
    <x v="22"/>
    <s v="一般"/>
    <x v="11"/>
    <s v="集合練習"/>
    <s v="換算"/>
    <x v="7"/>
    <n v="3"/>
    <d v="1899-12-30T00:14:16"/>
    <s v="本社G9周"/>
    <s v="3k"/>
    <d v="1899-12-30T00:11:07"/>
    <d v="1899-12-30T00:04:45"/>
    <s v="公式"/>
    <x v="4"/>
    <n v="31"/>
    <s v="4W"/>
    <s v="7月4W"/>
    <d v="1899-12-30T00:14:01"/>
  </r>
  <r>
    <x v="33"/>
    <s v="一般"/>
    <x v="11"/>
    <s v="集合練習"/>
    <s v="換算"/>
    <x v="7"/>
    <n v="3"/>
    <d v="1899-12-30T00:16:23"/>
    <s v="本社G9周"/>
    <s v="3k"/>
    <d v="1899-12-30T00:12:46"/>
    <d v="1899-12-30T00:05:28"/>
    <s v="公式"/>
    <x v="4"/>
    <n v="31"/>
    <s v="4W"/>
    <s v="7月4W"/>
    <d v="1899-12-30T00:16:06"/>
  </r>
  <r>
    <x v="32"/>
    <s v="一般"/>
    <x v="12"/>
    <s v="集合練習"/>
    <s v="実測"/>
    <x v="0"/>
    <n v="2.35"/>
    <d v="1899-12-30T00:11:02"/>
    <s v="スポセン1周"/>
    <s v="2k"/>
    <d v="1899-12-30T00:11:02"/>
    <d v="1899-12-30T00:04:42"/>
    <s v="公式"/>
    <x v="4"/>
    <n v="31"/>
    <s v="4W"/>
    <s v="7月4W"/>
    <d v="1899-12-30T00:13:55"/>
  </r>
  <r>
    <x v="49"/>
    <s v="一般"/>
    <x v="12"/>
    <s v="集合練習"/>
    <s v="ー"/>
    <x v="16"/>
    <n v="7.05"/>
    <d v="1899-12-30T00:50:00"/>
    <s v="スポセン3周"/>
    <s v="7k"/>
    <s v="-"/>
    <d v="1899-12-30T00:07:06"/>
    <s v="公式"/>
    <x v="4"/>
    <n v="31"/>
    <s v="4W"/>
    <s v="7月4W"/>
    <s v="ー"/>
  </r>
  <r>
    <x v="21"/>
    <s v="一般"/>
    <x v="12"/>
    <s v="集合練習"/>
    <s v="実測"/>
    <x v="0"/>
    <n v="2.35"/>
    <d v="1899-12-30T00:11:08"/>
    <s v="スポセン1周"/>
    <s v="2k"/>
    <d v="1899-12-30T00:11:08"/>
    <d v="1899-12-30T00:04:44"/>
    <s v="公式"/>
    <x v="4"/>
    <n v="31"/>
    <s v="4W"/>
    <s v="7月4W"/>
    <d v="1899-12-30T00:14:02"/>
  </r>
  <r>
    <x v="24"/>
    <s v="一般"/>
    <x v="12"/>
    <s v="集合練習"/>
    <s v="ー"/>
    <x v="17"/>
    <n v="11.75"/>
    <d v="1899-12-30T00:51:19"/>
    <s v="スポセン5周"/>
    <s v="12k"/>
    <s v="-"/>
    <d v="1899-12-30T00:04:22"/>
    <s v="公式"/>
    <x v="4"/>
    <n v="31"/>
    <s v="4W"/>
    <s v="7月4W"/>
    <s v="ー"/>
  </r>
  <r>
    <x v="0"/>
    <s v="一般"/>
    <x v="13"/>
    <s v="集合練習"/>
    <s v="換算"/>
    <x v="18"/>
    <n v="3.66"/>
    <d v="1899-12-30T00:13:03"/>
    <s v="他"/>
    <s v="3k"/>
    <d v="1899-12-30T00:08:19"/>
    <d v="1899-12-30T00:03:34"/>
    <s v="公式"/>
    <x v="5"/>
    <n v="32"/>
    <s v="1W"/>
    <s v="8月1W"/>
    <d v="1899-12-30T00:10:30"/>
  </r>
  <r>
    <x v="34"/>
    <s v="一般"/>
    <x v="13"/>
    <s v="集合練習"/>
    <s v="換算"/>
    <x v="7"/>
    <n v="3"/>
    <d v="1899-12-30T00:13:50"/>
    <s v="本社G9周"/>
    <s v="3k"/>
    <d v="1899-12-30T00:10:47"/>
    <d v="1899-12-30T00:04:37"/>
    <s v="公式"/>
    <x v="5"/>
    <n v="32"/>
    <s v="1W"/>
    <s v="8月1W"/>
    <d v="1899-12-30T00:13:36"/>
  </r>
  <r>
    <x v="36"/>
    <s v="一般"/>
    <x v="13"/>
    <s v="集合練習"/>
    <s v="換算"/>
    <x v="7"/>
    <n v="3"/>
    <d v="1899-12-30T00:14:43"/>
    <s v="本社G9周"/>
    <s v="3k"/>
    <d v="1899-12-30T00:11:28"/>
    <d v="1899-12-30T00:04:54"/>
    <s v="公式"/>
    <x v="5"/>
    <n v="32"/>
    <s v="1W"/>
    <s v="8月1W"/>
    <d v="1899-12-30T00:14:28"/>
  </r>
  <r>
    <x v="37"/>
    <s v="一般"/>
    <x v="13"/>
    <s v="集合練習"/>
    <s v="換算"/>
    <x v="7"/>
    <n v="3"/>
    <d v="1899-12-30T00:12:30"/>
    <s v="本社G9周"/>
    <s v="3k"/>
    <d v="1899-12-30T00:09:45"/>
    <d v="1899-12-30T00:04:10"/>
    <s v="公式"/>
    <x v="5"/>
    <n v="32"/>
    <s v="1W"/>
    <s v="8月1W"/>
    <d v="1899-12-30T00:12:17"/>
  </r>
  <r>
    <x v="17"/>
    <s v="一般"/>
    <x v="13"/>
    <s v="集合練習"/>
    <s v="換算"/>
    <x v="7"/>
    <n v="3"/>
    <d v="1899-12-30T00:11:26"/>
    <s v="本社G9周"/>
    <s v="3k"/>
    <d v="1899-12-30T00:08:55"/>
    <d v="1899-12-30T00:03:49"/>
    <s v="公式"/>
    <x v="5"/>
    <n v="32"/>
    <s v="1W"/>
    <s v="8月1W"/>
    <d v="1899-12-30T00:11:14"/>
  </r>
  <r>
    <x v="21"/>
    <s v="一般"/>
    <x v="13"/>
    <s v="集合練習"/>
    <s v="換算"/>
    <x v="7"/>
    <n v="3"/>
    <d v="1899-12-30T00:12:56"/>
    <s v="本社G9周"/>
    <s v="3k"/>
    <d v="1899-12-30T00:10:05"/>
    <d v="1899-12-30T00:04:19"/>
    <s v="公式"/>
    <x v="5"/>
    <n v="32"/>
    <s v="1W"/>
    <s v="8月1W"/>
    <d v="1899-12-30T00:12:43"/>
  </r>
  <r>
    <x v="52"/>
    <s v="一般"/>
    <x v="13"/>
    <s v="集合練習"/>
    <s v="換算"/>
    <x v="7"/>
    <n v="3"/>
    <d v="1899-12-30T00:13:06"/>
    <s v="本社G9周"/>
    <s v="3k"/>
    <d v="1899-12-30T00:10:13"/>
    <d v="1899-12-30T00:04:22"/>
    <s v="公式"/>
    <x v="5"/>
    <n v="32"/>
    <s v="1W"/>
    <s v="8月1W"/>
    <d v="1899-12-30T00:12:53"/>
  </r>
  <r>
    <x v="24"/>
    <s v="一般"/>
    <x v="13"/>
    <s v="集合練習"/>
    <s v="換算"/>
    <x v="15"/>
    <n v="5"/>
    <d v="1899-12-30T00:17:59"/>
    <s v="本社G15周"/>
    <s v="5k"/>
    <d v="1899-12-30T00:07:57"/>
    <d v="1899-12-30T00:03:36"/>
    <s v="公式"/>
    <x v="5"/>
    <n v="32"/>
    <s v="1W"/>
    <s v="8月1W"/>
    <d v="1899-12-30T00:10:01"/>
  </r>
  <r>
    <x v="13"/>
    <s v="一般"/>
    <x v="14"/>
    <s v="集合練習"/>
    <s v="実測"/>
    <x v="0"/>
    <n v="2.35"/>
    <d v="1899-12-30T00:10:36"/>
    <s v="スポセン1周"/>
    <s v="2k"/>
    <d v="1899-12-30T00:10:36"/>
    <d v="1899-12-30T00:04:31"/>
    <s v="公式"/>
    <x v="5"/>
    <n v="32"/>
    <s v="1W"/>
    <s v="8月1W"/>
    <d v="1899-12-30T00:13:22"/>
  </r>
  <r>
    <x v="21"/>
    <s v="一般"/>
    <x v="14"/>
    <s v="集合練習"/>
    <s v="換算"/>
    <x v="4"/>
    <n v="4.7"/>
    <d v="1899-12-30T00:22:44"/>
    <s v="スポセン２周"/>
    <s v="5k"/>
    <d v="1899-12-30T00:10:23"/>
    <d v="1899-12-30T00:04:50"/>
    <s v="公式"/>
    <x v="5"/>
    <n v="32"/>
    <s v="1W"/>
    <s v="8月1W"/>
    <d v="1899-12-30T00:13:06"/>
  </r>
  <r>
    <x v="24"/>
    <s v="一般"/>
    <x v="14"/>
    <s v="集合練習"/>
    <s v="ー"/>
    <x v="17"/>
    <n v="11.75"/>
    <d v="1899-12-30T00:48:18"/>
    <s v="スポセン5周"/>
    <s v="12k"/>
    <s v="-"/>
    <d v="1899-12-30T00:04:07"/>
    <s v="公式"/>
    <x v="5"/>
    <n v="32"/>
    <s v="1W"/>
    <s v="8月1W"/>
    <s v="ー"/>
  </r>
  <r>
    <x v="36"/>
    <s v="一般"/>
    <x v="15"/>
    <s v="集合練習"/>
    <s v="換算"/>
    <x v="7"/>
    <n v="3"/>
    <d v="1899-12-30T00:14:51"/>
    <s v="本社G9周"/>
    <s v="3k"/>
    <d v="1899-12-30T00:11:35"/>
    <d v="1899-12-30T00:04:57"/>
    <s v="公式"/>
    <x v="5"/>
    <n v="33"/>
    <s v="2W"/>
    <s v="8月2W"/>
    <d v="1899-12-30T00:14:36"/>
  </r>
  <r>
    <x v="37"/>
    <s v="一般"/>
    <x v="15"/>
    <s v="集合練習"/>
    <s v="換算"/>
    <x v="7"/>
    <n v="3"/>
    <d v="1899-12-30T00:12:22"/>
    <s v="本社G9周"/>
    <s v="3k"/>
    <d v="1899-12-30T00:09:39"/>
    <d v="1899-12-30T00:04:07"/>
    <s v="公式"/>
    <x v="5"/>
    <n v="33"/>
    <s v="2W"/>
    <s v="8月2W"/>
    <d v="1899-12-30T00:12:09"/>
  </r>
  <r>
    <x v="21"/>
    <s v="一般"/>
    <x v="15"/>
    <s v="集合練習"/>
    <s v="換算"/>
    <x v="7"/>
    <n v="3"/>
    <d v="1899-12-30T00:12:58"/>
    <s v="本社G9周"/>
    <s v="3k"/>
    <d v="1899-12-30T00:10:07"/>
    <d v="1899-12-30T00:04:19"/>
    <s v="公式"/>
    <x v="5"/>
    <n v="33"/>
    <s v="2W"/>
    <s v="8月2W"/>
    <d v="1899-12-30T00:12:45"/>
  </r>
  <r>
    <x v="24"/>
    <s v="一般"/>
    <x v="15"/>
    <s v="集合練習"/>
    <s v="換算"/>
    <x v="7"/>
    <n v="3"/>
    <d v="1899-12-30T00:10:18"/>
    <s v="本社G9周"/>
    <s v="3k"/>
    <d v="1899-12-30T00:08:02"/>
    <d v="1899-12-30T00:03:26"/>
    <s v="公式"/>
    <x v="5"/>
    <n v="33"/>
    <s v="2W"/>
    <s v="8月2W"/>
    <d v="1899-12-30T00:10:08"/>
  </r>
  <r>
    <x v="34"/>
    <s v="一般"/>
    <x v="16"/>
    <s v="集合練習"/>
    <s v="換算"/>
    <x v="7"/>
    <n v="3"/>
    <d v="1899-12-30T00:13:12"/>
    <s v="本社G9周"/>
    <s v="3k"/>
    <d v="1899-12-30T00:10:17"/>
    <d v="1899-12-30T00:04:24"/>
    <s v="公式"/>
    <x v="5"/>
    <n v="35"/>
    <s v="4W"/>
    <s v="8月4W"/>
    <d v="1899-12-30T00:12:59"/>
  </r>
  <r>
    <x v="4"/>
    <s v="一般"/>
    <x v="16"/>
    <s v="集合練習"/>
    <s v="換算"/>
    <x v="7"/>
    <n v="3"/>
    <d v="1899-12-30T00:12:43"/>
    <s v="本社G9周"/>
    <s v="3k"/>
    <d v="1899-12-30T00:09:55"/>
    <d v="1899-12-30T00:04:14"/>
    <s v="公式"/>
    <x v="5"/>
    <n v="35"/>
    <s v="4W"/>
    <s v="8月4W"/>
    <d v="1899-12-30T00:12:30"/>
  </r>
  <r>
    <x v="37"/>
    <s v="一般"/>
    <x v="16"/>
    <s v="集合練習"/>
    <s v="換算"/>
    <x v="7"/>
    <n v="3"/>
    <d v="1899-12-30T00:12:43"/>
    <s v="本社G9周"/>
    <s v="3k"/>
    <d v="1899-12-30T00:09:55"/>
    <d v="1899-12-30T00:04:14"/>
    <s v="公式"/>
    <x v="5"/>
    <n v="35"/>
    <s v="4W"/>
    <s v="8月4W"/>
    <d v="1899-12-30T00:12:30"/>
  </r>
  <r>
    <x v="31"/>
    <s v="一般"/>
    <x v="16"/>
    <s v="集合練習"/>
    <s v="換算"/>
    <x v="7"/>
    <n v="3"/>
    <d v="1899-12-30T00:13:17"/>
    <s v="本社G9周"/>
    <s v="3k"/>
    <d v="1899-12-30T00:10:21"/>
    <d v="1899-12-30T00:04:26"/>
    <s v="公式"/>
    <x v="5"/>
    <n v="35"/>
    <s v="4W"/>
    <s v="8月4W"/>
    <d v="1899-12-30T00:13:03"/>
  </r>
  <r>
    <x v="17"/>
    <s v="一般"/>
    <x v="16"/>
    <s v="集合練習"/>
    <s v="換算"/>
    <x v="7"/>
    <n v="3"/>
    <d v="1899-12-30T00:11:30"/>
    <s v="本社G9周"/>
    <s v="3k"/>
    <d v="1899-12-30T00:08:58"/>
    <d v="1899-12-30T00:03:50"/>
    <s v="公式"/>
    <x v="5"/>
    <n v="35"/>
    <s v="4W"/>
    <s v="8月4W"/>
    <d v="1899-12-30T00:11:18"/>
  </r>
  <r>
    <x v="24"/>
    <s v="一般"/>
    <x v="16"/>
    <s v="集合練習"/>
    <s v="換算"/>
    <x v="7"/>
    <n v="3"/>
    <d v="1899-12-30T00:09:53"/>
    <s v="本社G9周"/>
    <s v="3k"/>
    <d v="1899-12-30T00:07:42"/>
    <d v="1899-12-30T00:03:18"/>
    <s v="公式"/>
    <x v="5"/>
    <n v="35"/>
    <s v="4W"/>
    <s v="8月4W"/>
    <d v="1899-12-30T00:09:43"/>
  </r>
  <r>
    <x v="0"/>
    <s v="一般"/>
    <x v="17"/>
    <s v="オンライン駅伝公式2回"/>
    <s v="実測"/>
    <x v="0"/>
    <n v="2.35"/>
    <d v="1899-12-30T00:08:51"/>
    <s v="スポセン1周"/>
    <s v="2k"/>
    <d v="1899-12-30T00:08:51"/>
    <d v="1899-12-30T00:03:46"/>
    <s v="公式"/>
    <x v="5"/>
    <n v="36"/>
    <s v="4W"/>
    <s v="8月4W"/>
    <d v="1899-12-30T00:11:10"/>
  </r>
  <r>
    <x v="34"/>
    <s v="一般"/>
    <x v="17"/>
    <s v="オンライン駅伝公式2回"/>
    <s v="換算"/>
    <x v="7"/>
    <n v="3"/>
    <d v="1899-12-30T00:13:26"/>
    <s v="本社G9周"/>
    <s v="3k"/>
    <d v="1899-12-30T00:10:28"/>
    <d v="1899-12-30T00:04:29"/>
    <s v="公式"/>
    <x v="5"/>
    <n v="36"/>
    <s v="4W"/>
    <s v="8月4W"/>
    <d v="1899-12-30T00:13:12"/>
  </r>
  <r>
    <x v="2"/>
    <s v="一般"/>
    <x v="17"/>
    <s v="オンライン駅伝公式2回"/>
    <s v="換算"/>
    <x v="1"/>
    <n v="2.69"/>
    <d v="1899-12-30T00:11:04"/>
    <s v="他"/>
    <s v="2k"/>
    <d v="1899-12-30T00:09:50"/>
    <d v="1899-12-30T00:04:07"/>
    <s v="公式"/>
    <x v="5"/>
    <n v="36"/>
    <s v="4W"/>
    <s v="8月4W"/>
    <d v="1899-12-30T00:12:24"/>
  </r>
  <r>
    <x v="3"/>
    <s v="一般"/>
    <x v="17"/>
    <s v="オンライン駅伝公式2回"/>
    <s v="換算"/>
    <x v="1"/>
    <n v="2.5"/>
    <d v="1899-12-30T00:11:41"/>
    <s v="他"/>
    <s v="2k"/>
    <d v="1899-12-30T00:11:10"/>
    <d v="1899-12-30T00:04:40"/>
    <s v="公式"/>
    <x v="5"/>
    <n v="36"/>
    <s v="4W"/>
    <s v="8月4W"/>
    <d v="1899-12-30T00:14:05"/>
  </r>
  <r>
    <x v="4"/>
    <s v="一般"/>
    <x v="17"/>
    <s v="オンライン駅伝公式2回"/>
    <s v="換算"/>
    <x v="7"/>
    <n v="3"/>
    <d v="1899-12-30T00:12:46"/>
    <s v="本社G9周"/>
    <s v="3k"/>
    <d v="1899-12-30T00:09:57"/>
    <d v="1899-12-30T00:04:15"/>
    <s v="公式"/>
    <x v="5"/>
    <n v="36"/>
    <s v="4W"/>
    <s v="8月4W"/>
    <d v="1899-12-30T00:12:33"/>
  </r>
  <r>
    <x v="5"/>
    <s v="一般"/>
    <x v="17"/>
    <s v="オンライン駅伝公式2回"/>
    <s v="換算"/>
    <x v="1"/>
    <n v="2.13"/>
    <d v="1899-12-30T00:10:00"/>
    <s v="他"/>
    <s v="2k"/>
    <d v="1899-12-30T00:11:13"/>
    <d v="1899-12-30T00:04:42"/>
    <s v="公式"/>
    <x v="5"/>
    <n v="36"/>
    <s v="4W"/>
    <s v="8月4W"/>
    <d v="1899-12-30T00:14:09"/>
  </r>
  <r>
    <x v="43"/>
    <s v="シニア"/>
    <x v="17"/>
    <s v="オンライン駅伝公式2回"/>
    <s v="換算"/>
    <x v="1"/>
    <n v="2.41"/>
    <d v="1899-12-30T00:11:00"/>
    <s v="他"/>
    <s v="2k"/>
    <d v="1899-12-30T00:10:55"/>
    <d v="1899-12-30T00:04:34"/>
    <s v="公式"/>
    <x v="5"/>
    <n v="36"/>
    <s v="4W"/>
    <s v="8月4W"/>
    <d v="1899-12-30T00:13:45"/>
  </r>
  <r>
    <x v="6"/>
    <s v="一般"/>
    <x v="17"/>
    <s v="オンライン駅伝公式2回"/>
    <s v="換算"/>
    <x v="1"/>
    <n v="2.44"/>
    <d v="1899-12-30T00:11:48"/>
    <s v="他"/>
    <s v="2k"/>
    <d v="1899-12-30T00:11:33"/>
    <d v="1899-12-30T00:04:50"/>
    <s v="公式"/>
    <x v="5"/>
    <n v="36"/>
    <s v="4W"/>
    <s v="8月4W"/>
    <d v="1899-12-30T00:14:34"/>
  </r>
  <r>
    <x v="7"/>
    <s v="シニア"/>
    <x v="17"/>
    <s v="オンライン駅伝公式2回"/>
    <s v="換算"/>
    <x v="1"/>
    <n v="2.91"/>
    <d v="1899-12-30T00:13:16"/>
    <s v="他"/>
    <s v="2k"/>
    <d v="1899-12-30T00:10:54"/>
    <d v="1899-12-30T00:04:34"/>
    <s v="公式"/>
    <x v="5"/>
    <n v="36"/>
    <s v="4W"/>
    <s v="8月4W"/>
    <d v="1899-12-30T00:13:44"/>
  </r>
  <r>
    <x v="46"/>
    <s v="シニア"/>
    <x v="17"/>
    <s v="オンライン駅伝公式2回"/>
    <s v="換算"/>
    <x v="1"/>
    <n v="2.8"/>
    <d v="1899-12-30T00:16:42"/>
    <s v="他"/>
    <s v="2k"/>
    <d v="1899-12-30T00:14:15"/>
    <d v="1899-12-30T00:05:58"/>
    <s v="公式"/>
    <x v="5"/>
    <n v="36"/>
    <s v="4W"/>
    <s v="8月4W"/>
    <d v="1899-12-30T00:17:58"/>
  </r>
  <r>
    <x v="9"/>
    <s v="シニア"/>
    <x v="17"/>
    <s v="オンライン駅伝公式2回"/>
    <s v="実測"/>
    <x v="0"/>
    <n v="2.35"/>
    <d v="1899-12-30T00:11:23"/>
    <s v="スポセン1周"/>
    <s v="2k"/>
    <d v="1899-12-30T00:11:23"/>
    <d v="1899-12-30T00:04:51"/>
    <s v="公式"/>
    <x v="5"/>
    <n v="36"/>
    <s v="4W"/>
    <s v="8月4W"/>
    <d v="1899-12-30T00:14:21"/>
  </r>
  <r>
    <x v="27"/>
    <s v="女性"/>
    <x v="17"/>
    <s v="オンライン駅伝公式2回"/>
    <s v="換算"/>
    <x v="3"/>
    <n v="3.1"/>
    <d v="1899-12-30T00:15:18"/>
    <s v="技術部1周"/>
    <s v="3k"/>
    <d v="1899-12-30T00:11:17"/>
    <d v="1899-12-30T00:04:56"/>
    <s v="公式"/>
    <x v="5"/>
    <n v="36"/>
    <s v="4W"/>
    <s v="8月4W"/>
    <d v="1899-12-30T00:14:14"/>
  </r>
  <r>
    <x v="10"/>
    <s v="一般"/>
    <x v="17"/>
    <s v="オンライン駅伝公式2回"/>
    <s v="換算"/>
    <x v="1"/>
    <n v="3.61"/>
    <d v="1899-12-30T00:15:59"/>
    <s v="他"/>
    <s v="3k"/>
    <d v="1899-12-30T00:10:35"/>
    <d v="1899-12-30T00:04:26"/>
    <s v="公式"/>
    <x v="5"/>
    <n v="36"/>
    <s v="4W"/>
    <s v="8月4W"/>
    <d v="1899-12-30T00:13:21"/>
  </r>
  <r>
    <x v="36"/>
    <s v="一般"/>
    <x v="17"/>
    <s v="オンライン駅伝公式2回"/>
    <s v="換算"/>
    <x v="1"/>
    <n v="2.4"/>
    <d v="1899-12-30T00:11:41"/>
    <s v="他"/>
    <s v="2k"/>
    <d v="1899-12-30T00:11:38"/>
    <d v="1899-12-30T00:04:52"/>
    <s v="公式"/>
    <x v="5"/>
    <n v="36"/>
    <s v="4W"/>
    <s v="8月4W"/>
    <d v="1899-12-30T00:14:40"/>
  </r>
  <r>
    <x v="47"/>
    <s v="シニア"/>
    <x v="17"/>
    <s v="オンライン駅伝公式2回"/>
    <s v="ー"/>
    <x v="12"/>
    <n v="27"/>
    <d v="1899-12-30T02:41:05"/>
    <s v="他"/>
    <s v="30k"/>
    <s v="-"/>
    <d v="1899-12-30T00:05:58"/>
    <s v="公式"/>
    <x v="5"/>
    <n v="36"/>
    <s v="4W"/>
    <s v="8月4W"/>
    <s v="ー"/>
  </r>
  <r>
    <x v="48"/>
    <s v="一般"/>
    <x v="17"/>
    <s v="オンライン駅伝公式2回"/>
    <s v="換算"/>
    <x v="1"/>
    <n v="2.4700000000000002"/>
    <d v="1899-12-30T00:13:02"/>
    <s v="他"/>
    <s v="2k"/>
    <d v="1899-12-30T00:12:37"/>
    <d v="1899-12-30T00:05:17"/>
    <s v="公式"/>
    <x v="5"/>
    <n v="36"/>
    <s v="4W"/>
    <s v="8月4W"/>
    <d v="1899-12-30T00:15:54"/>
  </r>
  <r>
    <x v="28"/>
    <s v="一般"/>
    <x v="17"/>
    <s v="オンライン駅伝公式2回"/>
    <s v="換算"/>
    <x v="1"/>
    <n v="2.5299999999999998"/>
    <d v="1899-12-30T00:14:08"/>
    <s v="他"/>
    <s v="2k"/>
    <d v="1899-12-30T00:13:21"/>
    <d v="1899-12-30T00:05:35"/>
    <s v="公式"/>
    <x v="5"/>
    <n v="36"/>
    <s v="4W"/>
    <s v="8月4W"/>
    <d v="1899-12-30T00:16:50"/>
  </r>
  <r>
    <x v="49"/>
    <s v="一般"/>
    <x v="17"/>
    <s v="オンライン駅伝公式2回"/>
    <s v="換算"/>
    <x v="1"/>
    <n v="2.41"/>
    <d v="1899-12-30T00:11:52"/>
    <s v="他"/>
    <s v="2k"/>
    <d v="1899-12-30T00:11:46"/>
    <d v="1899-12-30T00:04:55"/>
    <s v="公式"/>
    <x v="5"/>
    <n v="36"/>
    <s v="4W"/>
    <s v="8月4W"/>
    <d v="1899-12-30T00:14:50"/>
  </r>
  <r>
    <x v="13"/>
    <s v="一般"/>
    <x v="17"/>
    <s v="オンライン駅伝公式2回"/>
    <s v="実測"/>
    <x v="0"/>
    <n v="2.35"/>
    <d v="1899-12-30T00:10:50"/>
    <s v="スポセン1周"/>
    <s v="2k"/>
    <d v="1899-12-30T00:10:50"/>
    <d v="1899-12-30T00:04:37"/>
    <s v="公式"/>
    <x v="5"/>
    <n v="36"/>
    <s v="4W"/>
    <s v="8月4W"/>
    <d v="1899-12-30T00:13:40"/>
  </r>
  <r>
    <x v="50"/>
    <s v="一般"/>
    <x v="17"/>
    <s v="オンライン駅伝公式2回"/>
    <s v="換算"/>
    <x v="1"/>
    <n v="4.2"/>
    <d v="1899-12-30T00:21:24"/>
    <s v="他"/>
    <s v="4k"/>
    <d v="1899-12-30T00:12:11"/>
    <d v="1899-12-30T00:05:06"/>
    <s v="公式"/>
    <x v="5"/>
    <n v="36"/>
    <s v="4W"/>
    <s v="8月4W"/>
    <d v="1899-12-30T00:15:21"/>
  </r>
  <r>
    <x v="14"/>
    <s v="一般"/>
    <x v="17"/>
    <s v="オンライン駅伝公式2回"/>
    <s v="換算"/>
    <x v="1"/>
    <n v="2.42"/>
    <d v="1899-12-30T00:11:55"/>
    <s v="他"/>
    <s v="2k"/>
    <d v="1899-12-30T00:11:46"/>
    <d v="1899-12-30T00:04:55"/>
    <s v="公式"/>
    <x v="5"/>
    <n v="36"/>
    <s v="4W"/>
    <s v="8月4W"/>
    <d v="1899-12-30T00:14:50"/>
  </r>
  <r>
    <x v="51"/>
    <s v="一般"/>
    <x v="17"/>
    <s v="オンライン駅伝公式2回"/>
    <s v="換算"/>
    <x v="1"/>
    <n v="2.4"/>
    <d v="1899-12-30T00:12:05"/>
    <s v="他"/>
    <s v="2k"/>
    <d v="1899-12-30T00:12:02"/>
    <d v="1899-12-30T00:05:02"/>
    <s v="公式"/>
    <x v="5"/>
    <n v="36"/>
    <s v="4W"/>
    <s v="8月4W"/>
    <d v="1899-12-30T00:15:10"/>
  </r>
  <r>
    <x v="38"/>
    <s v="一般"/>
    <x v="17"/>
    <s v="オンライン駅伝公式2回"/>
    <s v="換算"/>
    <x v="1"/>
    <n v="2.4300000000000002"/>
    <d v="1899-12-30T00:11:00"/>
    <s v="他"/>
    <s v="2k"/>
    <d v="1899-12-30T00:10:49"/>
    <d v="1899-12-30T00:04:32"/>
    <s v="公式"/>
    <x v="5"/>
    <n v="36"/>
    <s v="4W"/>
    <s v="8月4W"/>
    <d v="1899-12-30T00:13:38"/>
  </r>
  <r>
    <x v="17"/>
    <s v="一般"/>
    <x v="17"/>
    <s v="オンライン駅伝公式2回"/>
    <s v="換算"/>
    <x v="7"/>
    <n v="3"/>
    <d v="1899-12-30T00:11:30"/>
    <s v="本社G9周"/>
    <s v="3k"/>
    <d v="1899-12-30T00:08:58"/>
    <d v="1899-12-30T00:03:50"/>
    <s v="公式"/>
    <x v="5"/>
    <n v="36"/>
    <s v="4W"/>
    <s v="8月4W"/>
    <d v="1899-12-30T00:11:18"/>
  </r>
  <r>
    <x v="18"/>
    <s v="一般"/>
    <x v="17"/>
    <s v="オンライン駅伝公式2回"/>
    <s v="実測"/>
    <x v="0"/>
    <n v="2.35"/>
    <d v="1899-12-30T00:08:31"/>
    <s v="スポセン1周"/>
    <s v="2k"/>
    <d v="1899-12-30T00:08:31"/>
    <d v="1899-12-30T00:03:37"/>
    <s v="公式"/>
    <x v="5"/>
    <n v="36"/>
    <s v="4W"/>
    <s v="8月4W"/>
    <d v="1899-12-30T00:10:44"/>
  </r>
  <r>
    <x v="19"/>
    <s v="シニア"/>
    <x v="17"/>
    <s v="オンライン駅伝公式2回"/>
    <s v="換算"/>
    <x v="1"/>
    <n v="2.4"/>
    <d v="1899-12-30T00:11:37"/>
    <s v="他"/>
    <s v="2k"/>
    <d v="1899-12-30T00:11:34"/>
    <d v="1899-12-30T00:04:50"/>
    <s v="公式"/>
    <x v="5"/>
    <n v="36"/>
    <s v="4W"/>
    <s v="8月4W"/>
    <d v="1899-12-30T00:14:35"/>
  </r>
  <r>
    <x v="21"/>
    <s v="一般"/>
    <x v="17"/>
    <s v="オンライン駅伝公式2回"/>
    <s v="実測"/>
    <x v="0"/>
    <n v="2.35"/>
    <d v="1899-12-30T00:09:54"/>
    <s v="スポセン1周"/>
    <s v="2k"/>
    <d v="1899-12-30T00:09:54"/>
    <d v="1899-12-30T00:04:13"/>
    <s v="公式"/>
    <x v="5"/>
    <n v="36"/>
    <s v="4W"/>
    <s v="8月4W"/>
    <d v="1899-12-30T00:12:29"/>
  </r>
  <r>
    <x v="52"/>
    <s v="一般"/>
    <x v="17"/>
    <s v="オンライン駅伝公式2回"/>
    <s v="換算"/>
    <x v="7"/>
    <n v="3"/>
    <d v="1899-12-30T00:13:06"/>
    <s v="本社G9周"/>
    <s v="3k"/>
    <d v="1899-12-30T00:10:13"/>
    <d v="1899-12-30T00:04:22"/>
    <s v="公式"/>
    <x v="5"/>
    <n v="36"/>
    <s v="4W"/>
    <s v="8月4W"/>
    <d v="1899-12-30T00:12:53"/>
  </r>
  <r>
    <x v="30"/>
    <s v="シニア"/>
    <x v="17"/>
    <s v="オンライン駅伝公式2回"/>
    <s v="換算"/>
    <x v="1"/>
    <n v="2.42"/>
    <d v="1899-12-30T00:11:32"/>
    <s v="他"/>
    <s v="2k"/>
    <d v="1899-12-30T00:11:23"/>
    <d v="1899-12-30T00:04:46"/>
    <s v="公式"/>
    <x v="5"/>
    <n v="36"/>
    <s v="4W"/>
    <s v="8月4W"/>
    <d v="1899-12-30T00:14:22"/>
  </r>
  <r>
    <x v="22"/>
    <s v="一般"/>
    <x v="17"/>
    <s v="オンライン駅伝公式2回"/>
    <s v="換算"/>
    <x v="1"/>
    <n v="3.62"/>
    <d v="1899-12-30T00:18:40"/>
    <s v="他"/>
    <s v="3k"/>
    <d v="1899-12-30T00:12:19"/>
    <d v="1899-12-30T00:05:09"/>
    <s v="公式"/>
    <x v="5"/>
    <n v="36"/>
    <s v="4W"/>
    <s v="8月4W"/>
    <d v="1899-12-30T00:15:32"/>
  </r>
  <r>
    <x v="24"/>
    <s v="一般"/>
    <x v="17"/>
    <s v="オンライン駅伝公式2回"/>
    <s v="実測"/>
    <x v="0"/>
    <n v="2.35"/>
    <d v="1899-12-30T00:07:40"/>
    <s v="スポセン1周"/>
    <s v="2k"/>
    <d v="1899-12-30T00:07:40"/>
    <d v="1899-12-30T00:03:16"/>
    <s v="公式"/>
    <x v="5"/>
    <n v="36"/>
    <s v="4W"/>
    <s v="8月4W"/>
    <d v="1899-12-30T00:09:40"/>
  </r>
  <r>
    <x v="53"/>
    <s v="シニア"/>
    <x v="17"/>
    <s v="オンライン駅伝公式2回"/>
    <s v="実測"/>
    <x v="0"/>
    <n v="2.35"/>
    <d v="1899-12-30T00:11:58"/>
    <s v="スポセン1周"/>
    <s v="2k"/>
    <d v="1899-12-30T00:11:58"/>
    <d v="1899-12-30T00:05:06"/>
    <s v="公式"/>
    <x v="5"/>
    <n v="36"/>
    <s v="4W"/>
    <s v="8月4W"/>
    <d v="1899-12-30T00:15:05"/>
  </r>
  <r>
    <x v="33"/>
    <s v="一般"/>
    <x v="17"/>
    <s v="オンライン駅伝公式2回"/>
    <s v="実測"/>
    <x v="0"/>
    <n v="2.35"/>
    <d v="1899-12-30T00:15:19"/>
    <s v="スポセン1周"/>
    <s v="2k"/>
    <d v="1899-12-30T00:15:19"/>
    <d v="1899-12-30T00:06:31"/>
    <s v="公式"/>
    <x v="5"/>
    <n v="36"/>
    <s v="4W"/>
    <s v="8月4W"/>
    <d v="1899-12-30T00:19:19"/>
  </r>
  <r>
    <x v="0"/>
    <s v="一般"/>
    <x v="18"/>
    <s v="集合練習"/>
    <s v="換算"/>
    <x v="7"/>
    <n v="3"/>
    <d v="1899-12-30T00:10:56"/>
    <s v="本社G9周"/>
    <s v="3k"/>
    <d v="1899-12-30T00:08:31"/>
    <d v="1899-12-30T00:03:39"/>
    <s v="公式"/>
    <x v="5"/>
    <n v="36"/>
    <s v="4W"/>
    <s v="8月4W"/>
    <d v="1899-12-30T00:10:45"/>
  </r>
  <r>
    <x v="34"/>
    <s v="一般"/>
    <x v="18"/>
    <s v="集合練習"/>
    <s v="換算"/>
    <x v="7"/>
    <n v="3"/>
    <d v="1899-12-30T00:13:24"/>
    <s v="本社G9周"/>
    <s v="3k"/>
    <d v="1899-12-30T00:10:27"/>
    <d v="1899-12-30T00:04:28"/>
    <s v="公式"/>
    <x v="5"/>
    <n v="36"/>
    <s v="4W"/>
    <s v="8月4W"/>
    <d v="1899-12-30T00:13:10"/>
  </r>
  <r>
    <x v="37"/>
    <s v="一般"/>
    <x v="18"/>
    <s v="集合練習"/>
    <s v="換算"/>
    <x v="7"/>
    <n v="3"/>
    <d v="1899-12-30T00:12:00"/>
    <s v="本社G9周"/>
    <s v="3k"/>
    <d v="1899-12-30T00:09:21"/>
    <d v="1899-12-30T00:04:00"/>
    <s v="公式"/>
    <x v="5"/>
    <n v="36"/>
    <s v="4W"/>
    <s v="8月4W"/>
    <d v="1899-12-30T00:11:48"/>
  </r>
  <r>
    <x v="17"/>
    <s v="一般"/>
    <x v="18"/>
    <s v="集合練習"/>
    <s v="換算"/>
    <x v="7"/>
    <n v="3"/>
    <d v="1899-12-30T00:11:29"/>
    <s v="本社G9周"/>
    <s v="3k"/>
    <d v="1899-12-30T00:08:57"/>
    <d v="1899-12-30T00:03:50"/>
    <s v="公式"/>
    <x v="5"/>
    <n v="36"/>
    <s v="4W"/>
    <s v="8月4W"/>
    <d v="1899-12-30T00:11:17"/>
  </r>
  <r>
    <x v="24"/>
    <s v="一般"/>
    <x v="18"/>
    <s v="集合練習"/>
    <s v="ー"/>
    <x v="19"/>
    <n v="10"/>
    <d v="1899-12-30T00:43:11"/>
    <s v="本社G30周"/>
    <s v="10k"/>
    <s v="-"/>
    <d v="1899-12-30T00:04:19"/>
    <s v="公式"/>
    <x v="5"/>
    <n v="36"/>
    <s v="4W"/>
    <s v="8月4W"/>
    <s v="ー"/>
  </r>
  <r>
    <x v="0"/>
    <s v="一般"/>
    <x v="19"/>
    <s v="集合練習"/>
    <s v="換算"/>
    <x v="15"/>
    <n v="5"/>
    <d v="1899-12-30T00:24:18"/>
    <s v="本社G15周"/>
    <s v="5k"/>
    <s v="ー"/>
    <d v="1899-12-30T00:04:52"/>
    <s v="公式"/>
    <x v="6"/>
    <n v="36"/>
    <s v="1W"/>
    <s v="9月1W"/>
    <s v="ー"/>
  </r>
  <r>
    <x v="4"/>
    <s v="一般"/>
    <x v="19"/>
    <s v="夏の10km"/>
    <s v="ー"/>
    <x v="20"/>
    <n v="10"/>
    <d v="1899-12-30T00:52:17"/>
    <s v="本社G30周"/>
    <s v="10k"/>
    <s v="-"/>
    <d v="1899-12-30T00:05:14"/>
    <s v="公式"/>
    <x v="6"/>
    <n v="36"/>
    <s v="1W"/>
    <s v="9月1W"/>
    <s v="ー"/>
  </r>
  <r>
    <x v="43"/>
    <s v="シニア"/>
    <x v="19"/>
    <s v="夏の10km"/>
    <s v="ー"/>
    <x v="21"/>
    <n v="10.01"/>
    <d v="1899-12-30T00:49:01"/>
    <s v="他"/>
    <s v="10k"/>
    <s v="-"/>
    <d v="1899-12-30T00:04:54"/>
    <s v="公式"/>
    <x v="6"/>
    <n v="36"/>
    <s v="1W"/>
    <s v="9月1W"/>
    <s v="ー"/>
  </r>
  <r>
    <x v="6"/>
    <s v="一般"/>
    <x v="19"/>
    <s v="夏の10km"/>
    <s v="ー"/>
    <x v="21"/>
    <n v="11.14"/>
    <d v="1899-12-30T01:06:32"/>
    <s v="他"/>
    <s v="10k"/>
    <s v="-"/>
    <d v="1899-12-30T00:05:58"/>
    <s v="公式"/>
    <x v="6"/>
    <n v="36"/>
    <s v="1W"/>
    <s v="9月1W"/>
    <s v="ー"/>
  </r>
  <r>
    <x v="7"/>
    <s v="シニア"/>
    <x v="19"/>
    <s v="夏の10km"/>
    <s v="ー"/>
    <x v="21"/>
    <n v="10"/>
    <d v="1899-12-30T00:48:43"/>
    <s v="他"/>
    <s v="10k"/>
    <s v="-"/>
    <d v="1899-12-30T00:04:52"/>
    <s v="公式"/>
    <x v="6"/>
    <n v="36"/>
    <s v="1W"/>
    <s v="9月1W"/>
    <s v="ー"/>
  </r>
  <r>
    <x v="9"/>
    <s v="シニア"/>
    <x v="19"/>
    <s v="夏の10km"/>
    <s v="ー"/>
    <x v="21"/>
    <n v="10.01"/>
    <d v="1899-12-30T00:59:24"/>
    <s v="他"/>
    <s v="10k"/>
    <s v="-"/>
    <d v="1899-12-30T00:05:56"/>
    <s v="公式"/>
    <x v="6"/>
    <n v="36"/>
    <s v="1W"/>
    <s v="9月1W"/>
    <s v="ー"/>
  </r>
  <r>
    <x v="10"/>
    <s v="一般"/>
    <x v="19"/>
    <s v="夏の10km"/>
    <s v="ー"/>
    <x v="21"/>
    <n v="10.119999999999999"/>
    <d v="1899-12-30T00:50:12"/>
    <s v="他"/>
    <s v="10k"/>
    <s v="-"/>
    <d v="1899-12-30T00:04:58"/>
    <s v="公式"/>
    <x v="6"/>
    <n v="36"/>
    <s v="1W"/>
    <s v="9月1W"/>
    <s v="ー"/>
  </r>
  <r>
    <x v="37"/>
    <s v="一般"/>
    <x v="19"/>
    <s v="夏の10km"/>
    <s v="ー"/>
    <x v="20"/>
    <n v="10"/>
    <d v="1899-12-30T00:48:47"/>
    <s v="本社G30周"/>
    <s v="10k"/>
    <s v="-"/>
    <d v="1899-12-30T00:04:53"/>
    <s v="公式"/>
    <x v="6"/>
    <n v="36"/>
    <s v="1W"/>
    <s v="9月1W"/>
    <s v="ー"/>
  </r>
  <r>
    <x v="49"/>
    <s v="一般"/>
    <x v="19"/>
    <s v="夏の10km"/>
    <s v="ー"/>
    <x v="21"/>
    <n v="10"/>
    <d v="1899-12-30T01:00:01"/>
    <s v="他"/>
    <s v="10k"/>
    <s v="-"/>
    <d v="1899-12-30T00:06:00"/>
    <s v="公式"/>
    <x v="6"/>
    <n v="36"/>
    <s v="1W"/>
    <s v="9月1W"/>
    <s v="ー"/>
  </r>
  <r>
    <x v="31"/>
    <s v="一般"/>
    <x v="19"/>
    <s v="夏の10km"/>
    <s v="ー"/>
    <x v="21"/>
    <n v="8.18"/>
    <d v="1899-12-30T00:48:33"/>
    <s v="他"/>
    <s v="10k"/>
    <s v="-"/>
    <d v="1899-12-30T00:05:56"/>
    <s v="公式"/>
    <x v="6"/>
    <n v="36"/>
    <s v="1W"/>
    <s v="9月1W"/>
    <s v="ー"/>
  </r>
  <r>
    <x v="54"/>
    <s v="一般"/>
    <x v="19"/>
    <s v="夏の10km"/>
    <s v="ー"/>
    <x v="21"/>
    <n v="5.9"/>
    <d v="1899-12-30T00:29:34"/>
    <s v="他"/>
    <s v="10k"/>
    <s v="-"/>
    <d v="1899-12-30T00:05:01"/>
    <s v="公式"/>
    <x v="6"/>
    <n v="36"/>
    <s v="1W"/>
    <s v="9月1W"/>
    <s v="ー"/>
  </r>
  <r>
    <x v="17"/>
    <s v="一般"/>
    <x v="19"/>
    <s v="夏の10km"/>
    <s v="ー"/>
    <x v="21"/>
    <n v="10"/>
    <d v="1899-12-30T00:45:51"/>
    <s v="他"/>
    <s v="10k"/>
    <s v="-"/>
    <d v="1899-12-30T00:04:35"/>
    <s v="公式"/>
    <x v="6"/>
    <n v="36"/>
    <s v="1W"/>
    <s v="9月1W"/>
    <s v="ー"/>
  </r>
  <r>
    <x v="21"/>
    <s v="一般"/>
    <x v="19"/>
    <s v="集合練習"/>
    <s v="ー"/>
    <x v="22"/>
    <n v="7.67"/>
    <d v="1899-12-30T00:41:22"/>
    <s v="他"/>
    <s v="8k"/>
    <s v="-"/>
    <d v="1899-12-30T00:05:24"/>
    <s v="公式"/>
    <x v="6"/>
    <n v="36"/>
    <s v="1W"/>
    <s v="9月1W"/>
    <s v="ー"/>
  </r>
  <r>
    <x v="21"/>
    <s v="一般"/>
    <x v="19"/>
    <s v="夏の10km"/>
    <s v="ー"/>
    <x v="20"/>
    <n v="10"/>
    <d v="1899-12-30T00:53:09"/>
    <s v="本社G30周"/>
    <s v="10k"/>
    <s v="-"/>
    <d v="1899-12-30T00:05:19"/>
    <s v="公式"/>
    <x v="6"/>
    <n v="36"/>
    <s v="1W"/>
    <s v="9月1W"/>
    <s v="ー"/>
  </r>
  <r>
    <x v="30"/>
    <s v="シニア"/>
    <x v="19"/>
    <s v="夏の10km"/>
    <s v="ー"/>
    <x v="23"/>
    <n v="10.34"/>
    <d v="1899-12-30T01:05:00"/>
    <s v="他"/>
    <s v="10k"/>
    <s v="-"/>
    <d v="1899-12-30T00:06:17"/>
    <s v="公式"/>
    <x v="6"/>
    <n v="36"/>
    <s v="1W"/>
    <s v="9月1W"/>
    <s v="ー"/>
  </r>
  <r>
    <x v="24"/>
    <s v="一般"/>
    <x v="19"/>
    <s v="夏の10km"/>
    <s v="ー"/>
    <x v="24"/>
    <n v="20"/>
    <d v="1899-12-30T01:23:36"/>
    <s v="本社G60周"/>
    <s v="20k"/>
    <s v="-"/>
    <d v="1899-12-30T00:04:11"/>
    <s v="公式"/>
    <x v="6"/>
    <n v="36"/>
    <s v="1W"/>
    <s v="9月1W"/>
    <s v="ー"/>
  </r>
  <r>
    <x v="33"/>
    <s v="一般"/>
    <x v="19"/>
    <s v="夏の10km"/>
    <s v="ー"/>
    <x v="25"/>
    <n v="10"/>
    <d v="1899-12-30T01:11:42"/>
    <s v="他"/>
    <s v="10k"/>
    <s v="-"/>
    <d v="1899-12-30T00:07:10"/>
    <s v="公式"/>
    <x v="6"/>
    <n v="36"/>
    <s v="1W"/>
    <s v="9月1W"/>
    <s v="ー"/>
  </r>
  <r>
    <x v="39"/>
    <s v="一般"/>
    <x v="20"/>
    <s v="集合練習"/>
    <s v="換算"/>
    <x v="7"/>
    <n v="3"/>
    <d v="1899-12-30T00:15:34"/>
    <s v="本社G9周"/>
    <s v="3k"/>
    <d v="1899-12-30T00:12:08"/>
    <d v="1899-12-30T00:05:11"/>
    <s v="公式"/>
    <x v="6"/>
    <n v="37"/>
    <s v="1W"/>
    <s v="9月1W"/>
    <d v="1899-12-30T00:15:18"/>
  </r>
  <r>
    <x v="36"/>
    <s v="一般"/>
    <x v="20"/>
    <s v="集合練習"/>
    <s v="換算"/>
    <x v="7"/>
    <n v="3"/>
    <d v="1899-12-30T00:14:15"/>
    <s v="本社G9周"/>
    <s v="3k"/>
    <d v="1899-12-30T00:11:07"/>
    <d v="1899-12-30T00:04:45"/>
    <s v="公式"/>
    <x v="6"/>
    <n v="37"/>
    <s v="1W"/>
    <s v="9月1W"/>
    <d v="1899-12-30T00:14:01"/>
  </r>
  <r>
    <x v="37"/>
    <s v="一般"/>
    <x v="20"/>
    <s v="集合練習"/>
    <s v="換算"/>
    <x v="7"/>
    <n v="3"/>
    <d v="1899-12-30T00:11:49"/>
    <s v="本社G9周"/>
    <s v="3k"/>
    <d v="1899-12-30T00:09:13"/>
    <d v="1899-12-30T00:03:56"/>
    <s v="公式"/>
    <x v="6"/>
    <n v="37"/>
    <s v="1W"/>
    <s v="9月1W"/>
    <d v="1899-12-30T00:11:37"/>
  </r>
  <r>
    <x v="21"/>
    <s v="一般"/>
    <x v="20"/>
    <s v="集合練習"/>
    <s v="換算"/>
    <x v="7"/>
    <n v="3"/>
    <d v="1899-12-30T00:12:51"/>
    <s v="本社G9周"/>
    <s v="3k"/>
    <d v="1899-12-30T00:10:01"/>
    <d v="1899-12-30T00:04:17"/>
    <s v="公式"/>
    <x v="6"/>
    <n v="37"/>
    <s v="1W"/>
    <s v="9月1W"/>
    <d v="1899-12-30T00:12:38"/>
  </r>
  <r>
    <x v="24"/>
    <s v="一般"/>
    <x v="20"/>
    <s v="集合練習"/>
    <s v="ー"/>
    <x v="19"/>
    <n v="10"/>
    <d v="1899-12-30T00:40:16"/>
    <s v="本社G30周"/>
    <s v="10k"/>
    <s v="-"/>
    <d v="1899-12-30T00:04:02"/>
    <s v="公式"/>
    <x v="6"/>
    <n v="37"/>
    <s v="1W"/>
    <s v="9月1W"/>
    <s v="ー"/>
  </r>
  <r>
    <x v="0"/>
    <s v="一般"/>
    <x v="21"/>
    <s v="集合練習"/>
    <s v="換算"/>
    <x v="7"/>
    <n v="3"/>
    <d v="1899-12-30T00:10:57"/>
    <s v="本社G9周"/>
    <s v="3k"/>
    <d v="1899-12-30T00:08:32"/>
    <d v="1899-12-30T00:03:39"/>
    <s v="公式"/>
    <x v="6"/>
    <n v="38"/>
    <s v="2W"/>
    <s v="9月2W"/>
    <d v="1899-12-30T00:10:46"/>
  </r>
  <r>
    <x v="34"/>
    <s v="一般"/>
    <x v="21"/>
    <s v="集合練習"/>
    <s v="換算"/>
    <x v="7"/>
    <n v="3"/>
    <d v="1899-12-30T00:13:15"/>
    <s v="本社G9周"/>
    <s v="3k"/>
    <d v="1899-12-30T00:10:20"/>
    <d v="1899-12-30T00:04:25"/>
    <s v="公式"/>
    <x v="6"/>
    <n v="38"/>
    <s v="2W"/>
    <s v="9月2W"/>
    <d v="1899-12-30T00:13:02"/>
  </r>
  <r>
    <x v="2"/>
    <s v="一般"/>
    <x v="21"/>
    <s v="集合練習"/>
    <s v="換算"/>
    <x v="7"/>
    <n v="3"/>
    <d v="1899-12-30T00:12:25"/>
    <s v="本社G9周"/>
    <s v="3k"/>
    <d v="1899-12-30T00:09:41"/>
    <d v="1899-12-30T00:04:08"/>
    <s v="公式"/>
    <x v="6"/>
    <n v="38"/>
    <s v="2W"/>
    <s v="9月2W"/>
    <d v="1899-12-30T00:12:12"/>
  </r>
  <r>
    <x v="4"/>
    <s v="一般"/>
    <x v="21"/>
    <s v="集合練習"/>
    <s v="換算"/>
    <x v="7"/>
    <n v="3"/>
    <d v="1899-12-30T00:13:07"/>
    <s v="本社G9周"/>
    <s v="3k"/>
    <d v="1899-12-30T00:10:14"/>
    <d v="1899-12-30T00:04:22"/>
    <s v="公式"/>
    <x v="6"/>
    <n v="38"/>
    <s v="2W"/>
    <s v="9月2W"/>
    <d v="1899-12-30T00:12:54"/>
  </r>
  <r>
    <x v="36"/>
    <s v="一般"/>
    <x v="21"/>
    <s v="集合練習"/>
    <s v="換算"/>
    <x v="7"/>
    <n v="3"/>
    <d v="1899-12-30T00:13:55"/>
    <s v="本社G9周"/>
    <s v="3k"/>
    <d v="1899-12-30T00:10:51"/>
    <d v="1899-12-30T00:04:38"/>
    <s v="公式"/>
    <x v="6"/>
    <n v="38"/>
    <s v="2W"/>
    <s v="9月2W"/>
    <d v="1899-12-30T00:13:41"/>
  </r>
  <r>
    <x v="37"/>
    <s v="一般"/>
    <x v="21"/>
    <s v="集合練習"/>
    <s v="換算"/>
    <x v="7"/>
    <n v="3"/>
    <d v="1899-12-30T00:12:15"/>
    <s v="本社G9周"/>
    <s v="3k"/>
    <d v="1899-12-30T00:09:33"/>
    <d v="1899-12-30T00:04:05"/>
    <s v="公式"/>
    <x v="6"/>
    <n v="38"/>
    <s v="2W"/>
    <s v="9月2W"/>
    <d v="1899-12-30T00:12:03"/>
  </r>
  <r>
    <x v="52"/>
    <s v="一般"/>
    <x v="21"/>
    <s v="集合練習"/>
    <s v="換算"/>
    <x v="7"/>
    <n v="3"/>
    <d v="1899-12-30T00:14:06"/>
    <s v="本社G9周"/>
    <s v="3k"/>
    <d v="1899-12-30T00:11:00"/>
    <d v="1899-12-30T00:04:42"/>
    <s v="公式"/>
    <x v="6"/>
    <n v="38"/>
    <s v="2W"/>
    <s v="9月2W"/>
    <d v="1899-12-30T00:13:52"/>
  </r>
  <r>
    <x v="24"/>
    <s v="一般"/>
    <x v="21"/>
    <s v="集合練習"/>
    <s v="ー"/>
    <x v="26"/>
    <n v="9"/>
    <d v="1899-12-30T00:35:10"/>
    <s v="本社G27周"/>
    <s v="9k"/>
    <s v="-"/>
    <d v="1899-12-30T00:03:54"/>
    <s v="公式"/>
    <x v="6"/>
    <n v="38"/>
    <s v="2W"/>
    <s v="9月2W"/>
    <s v="ー"/>
  </r>
  <r>
    <x v="0"/>
    <s v="一般"/>
    <x v="22"/>
    <s v="集合練習"/>
    <s v="ー"/>
    <x v="27"/>
    <n v="1.5"/>
    <d v="1899-12-30T00:13:40"/>
    <s v="他"/>
    <s v="2k"/>
    <s v="-"/>
    <d v="1899-12-30T00:09:07"/>
    <s v="公式"/>
    <x v="6"/>
    <n v="38"/>
    <s v="3W"/>
    <s v="9月3W"/>
    <s v="ー"/>
  </r>
  <r>
    <x v="37"/>
    <s v="一般"/>
    <x v="22"/>
    <s v="集合練習"/>
    <s v="換算"/>
    <x v="28"/>
    <n v="5"/>
    <d v="1899-12-30T00:30:42"/>
    <s v="猿投5k"/>
    <s v="5k"/>
    <d v="1899-12-30T00:09:44"/>
    <d v="1899-12-30T00:06:08"/>
    <s v="公式"/>
    <x v="6"/>
    <n v="38"/>
    <s v="3W"/>
    <s v="9月3W"/>
    <d v="1899-12-30T00:12:17"/>
  </r>
  <r>
    <x v="49"/>
    <s v="一般"/>
    <x v="22"/>
    <s v="集合練習"/>
    <s v="換算"/>
    <x v="28"/>
    <n v="5"/>
    <d v="1899-12-30T00:41:00"/>
    <s v="猿投5k"/>
    <s v="5k"/>
    <d v="1899-12-30T00:13:00"/>
    <d v="1899-12-30T00:08:12"/>
    <s v="公式"/>
    <x v="6"/>
    <n v="38"/>
    <s v="3W"/>
    <s v="9月3W"/>
    <d v="1899-12-30T00:16:24"/>
  </r>
  <r>
    <x v="21"/>
    <s v="一般"/>
    <x v="22"/>
    <s v="集合練習"/>
    <s v="換算"/>
    <x v="28"/>
    <n v="5"/>
    <d v="1899-12-30T00:36:53"/>
    <s v="猿投5k"/>
    <s v="5k"/>
    <d v="1899-12-30T00:11:42"/>
    <d v="1899-12-30T00:07:23"/>
    <s v="公式"/>
    <x v="6"/>
    <n v="38"/>
    <s v="3W"/>
    <s v="9月3W"/>
    <d v="1899-12-30T00:14:45"/>
  </r>
  <r>
    <x v="24"/>
    <s v="一般"/>
    <x v="22"/>
    <s v="集合練習"/>
    <s v="ー"/>
    <x v="27"/>
    <n v="1.5"/>
    <d v="1899-12-30T00:15:07"/>
    <s v="他"/>
    <s v="2k"/>
    <s v="-"/>
    <d v="1899-12-30T00:10:05"/>
    <s v="公式"/>
    <x v="6"/>
    <n v="38"/>
    <s v="3W"/>
    <s v="9月3W"/>
    <s v="ー"/>
  </r>
  <r>
    <x v="24"/>
    <s v="一般"/>
    <x v="22"/>
    <s v="集合練習"/>
    <s v="換算"/>
    <x v="28"/>
    <n v="5"/>
    <d v="1899-12-30T00:25:37"/>
    <s v="猿投5k"/>
    <s v="5k"/>
    <d v="1899-12-30T00:08:08"/>
    <d v="1899-12-30T00:05:07"/>
    <s v="公式"/>
    <x v="6"/>
    <n v="38"/>
    <s v="3W"/>
    <s v="9月3W"/>
    <d v="1899-12-30T00:10:15"/>
  </r>
  <r>
    <x v="0"/>
    <s v="一般"/>
    <x v="23"/>
    <s v="集合練習"/>
    <s v="換算"/>
    <x v="7"/>
    <n v="3"/>
    <d v="1899-12-30T00:11:07"/>
    <s v="本社G9周"/>
    <s v="3k"/>
    <d v="1899-12-30T00:08:40"/>
    <d v="1899-12-30T00:03:42"/>
    <s v="公式"/>
    <x v="6"/>
    <n v="39"/>
    <s v="3W"/>
    <s v="9月3W"/>
    <d v="1899-12-30T00:10:56"/>
  </r>
  <r>
    <x v="34"/>
    <s v="一般"/>
    <x v="23"/>
    <s v="集合練習"/>
    <s v="換算"/>
    <x v="7"/>
    <n v="3"/>
    <d v="1899-12-30T00:12:49"/>
    <s v="本社G9周"/>
    <s v="3k"/>
    <d v="1899-12-30T00:10:00"/>
    <d v="1899-12-30T00:04:16"/>
    <s v="公式"/>
    <x v="6"/>
    <n v="39"/>
    <s v="3W"/>
    <s v="9月3W"/>
    <d v="1899-12-30T00:12:36"/>
  </r>
  <r>
    <x v="2"/>
    <s v="一般"/>
    <x v="23"/>
    <s v="集合練習"/>
    <s v="換算"/>
    <x v="7"/>
    <n v="3"/>
    <d v="1899-12-30T00:12:04"/>
    <s v="本社G9周"/>
    <s v="3k"/>
    <d v="1899-12-30T00:09:24"/>
    <d v="1899-12-30T00:04:01"/>
    <s v="公式"/>
    <x v="6"/>
    <n v="39"/>
    <s v="3W"/>
    <s v="9月3W"/>
    <d v="1899-12-30T00:11:52"/>
  </r>
  <r>
    <x v="37"/>
    <s v="一般"/>
    <x v="23"/>
    <s v="集合練習"/>
    <s v="換算"/>
    <x v="7"/>
    <n v="3"/>
    <d v="1899-12-30T00:11:52"/>
    <s v="本社G9周"/>
    <s v="3k"/>
    <d v="1899-12-30T00:09:15"/>
    <d v="1899-12-30T00:03:57"/>
    <s v="公式"/>
    <x v="6"/>
    <n v="39"/>
    <s v="3W"/>
    <s v="9月3W"/>
    <d v="1899-12-30T00:11:40"/>
  </r>
  <r>
    <x v="52"/>
    <s v="一般"/>
    <x v="23"/>
    <s v="集合練習"/>
    <s v="換算"/>
    <x v="7"/>
    <n v="3"/>
    <d v="1899-12-30T00:12:38"/>
    <s v="本社G9周"/>
    <s v="3k"/>
    <d v="1899-12-30T00:09:51"/>
    <d v="1899-12-30T00:04:13"/>
    <s v="公式"/>
    <x v="6"/>
    <n v="39"/>
    <s v="3W"/>
    <s v="9月3W"/>
    <d v="1899-12-30T00:12:25"/>
  </r>
  <r>
    <x v="24"/>
    <s v="一般"/>
    <x v="23"/>
    <s v="集合練習"/>
    <s v="ー"/>
    <x v="19"/>
    <n v="10"/>
    <d v="1899-12-30T00:38:13"/>
    <s v="本社G30周"/>
    <s v="10k"/>
    <s v="-"/>
    <d v="1899-12-30T00:03:49"/>
    <s v="公式"/>
    <x v="6"/>
    <n v="39"/>
    <s v="3W"/>
    <s v="9月3W"/>
    <s v="ー"/>
  </r>
  <r>
    <x v="34"/>
    <s v="一般"/>
    <x v="24"/>
    <s v="オンライン駅伝公式第3回"/>
    <s v="換算"/>
    <x v="7"/>
    <n v="3"/>
    <d v="1899-12-30T00:12:20"/>
    <s v="本社G9周"/>
    <s v="3k"/>
    <d v="1899-12-30T00:09:37"/>
    <d v="1899-12-30T00:04:07"/>
    <s v="公式"/>
    <x v="6"/>
    <n v="39"/>
    <s v="4W"/>
    <s v="9月4W"/>
    <d v="1899-12-30T00:12:07"/>
  </r>
  <r>
    <x v="2"/>
    <s v="一般"/>
    <x v="24"/>
    <s v="オンライン駅伝公式第3回"/>
    <s v="実測"/>
    <x v="0"/>
    <n v="2.35"/>
    <d v="1899-12-30T00:09:05"/>
    <s v="スポセン1周"/>
    <s v="2k"/>
    <d v="1899-12-30T00:09:05"/>
    <d v="1899-12-30T00:03:52"/>
    <s v="公式"/>
    <x v="6"/>
    <n v="39"/>
    <s v="4W"/>
    <s v="9月4W"/>
    <d v="1899-12-30T00:11:27"/>
  </r>
  <r>
    <x v="25"/>
    <s v="一般"/>
    <x v="24"/>
    <s v="オンライン駅伝公式第3回"/>
    <s v="換算"/>
    <x v="1"/>
    <n v="2.42"/>
    <d v="1899-12-30T00:12:50"/>
    <s v="他"/>
    <s v="2k"/>
    <d v="1899-12-30T00:12:40"/>
    <d v="1899-12-30T00:05:18"/>
    <s v="公式"/>
    <x v="6"/>
    <n v="39"/>
    <s v="4W"/>
    <s v="9月4W"/>
    <d v="1899-12-30T00:15:59"/>
  </r>
  <r>
    <x v="4"/>
    <s v="一般"/>
    <x v="24"/>
    <s v="オンライン駅伝公式第3回"/>
    <s v="実測"/>
    <x v="0"/>
    <n v="2.35"/>
    <d v="1899-12-30T00:08:42"/>
    <s v="スポセン1周"/>
    <s v="2k"/>
    <d v="1899-12-30T00:08:42"/>
    <d v="1899-12-30T00:03:42"/>
    <s v="公式"/>
    <x v="6"/>
    <n v="39"/>
    <s v="4W"/>
    <s v="9月4W"/>
    <d v="1899-12-30T00:10:58"/>
  </r>
  <r>
    <x v="5"/>
    <s v="一般"/>
    <x v="24"/>
    <s v="オンライン駅伝公式第3回"/>
    <s v="換算"/>
    <x v="1"/>
    <n v="2.56"/>
    <d v="1899-12-30T00:12:11"/>
    <s v="他"/>
    <s v="2k"/>
    <d v="1899-12-30T00:11:22"/>
    <d v="1899-12-30T00:04:46"/>
    <s v="公式"/>
    <x v="6"/>
    <n v="39"/>
    <s v="4W"/>
    <s v="9月4W"/>
    <d v="1899-12-30T00:14:20"/>
  </r>
  <r>
    <x v="41"/>
    <s v="女性"/>
    <x v="24"/>
    <s v="オンライン駅伝公式第3回"/>
    <s v="換算"/>
    <x v="1"/>
    <n v="2.33"/>
    <d v="1899-12-30T00:11:07"/>
    <s v="他"/>
    <s v="2k"/>
    <d v="1899-12-30T00:11:24"/>
    <d v="1899-12-30T00:04:46"/>
    <s v="公式"/>
    <x v="6"/>
    <n v="39"/>
    <s v="4W"/>
    <s v="9月4W"/>
    <d v="1899-12-30T00:14:23"/>
  </r>
  <r>
    <x v="42"/>
    <s v="一般"/>
    <x v="24"/>
    <s v="オンライン駅伝公式第3回"/>
    <s v="換算"/>
    <x v="3"/>
    <n v="3.1"/>
    <d v="1899-12-30T00:13:44"/>
    <s v="技術部1周"/>
    <s v="3k"/>
    <d v="1899-12-30T00:10:08"/>
    <d v="1899-12-30T00:04:26"/>
    <s v="公式"/>
    <x v="6"/>
    <n v="39"/>
    <s v="4W"/>
    <s v="9月4W"/>
    <d v="1899-12-30T00:12:46"/>
  </r>
  <r>
    <x v="43"/>
    <s v="シニア"/>
    <x v="24"/>
    <s v="オンライン駅伝公式第3回"/>
    <s v="換算"/>
    <x v="1"/>
    <n v="2.41"/>
    <d v="1899-12-30T00:10:56"/>
    <s v="他"/>
    <s v="2k"/>
    <d v="1899-12-30T00:10:51"/>
    <d v="1899-12-30T00:04:32"/>
    <s v="公式"/>
    <x v="6"/>
    <n v="39"/>
    <s v="4W"/>
    <s v="9月4W"/>
    <d v="1899-12-30T00:13:40"/>
  </r>
  <r>
    <x v="6"/>
    <s v="一般"/>
    <x v="24"/>
    <s v="オンライン駅伝公式第3回"/>
    <s v="換算"/>
    <x v="1"/>
    <n v="2.41"/>
    <d v="1899-12-30T00:12:33"/>
    <s v="他"/>
    <s v="2k"/>
    <d v="1899-12-30T00:12:27"/>
    <d v="1899-12-30T00:05:12"/>
    <s v="公式"/>
    <x v="6"/>
    <n v="39"/>
    <s v="4W"/>
    <s v="9月4W"/>
    <d v="1899-12-30T00:15:42"/>
  </r>
  <r>
    <x v="32"/>
    <s v="一般"/>
    <x v="24"/>
    <s v="オンライン駅伝公式第3回"/>
    <s v="実測"/>
    <x v="0"/>
    <n v="2.35"/>
    <d v="1899-12-30T00:10:40"/>
    <s v="スポセン1周"/>
    <s v="2k"/>
    <d v="1899-12-30T00:10:40"/>
    <d v="1899-12-30T00:04:32"/>
    <s v="公式"/>
    <x v="6"/>
    <n v="39"/>
    <s v="4W"/>
    <s v="9月4W"/>
    <d v="1899-12-30T00:13:27"/>
  </r>
  <r>
    <x v="7"/>
    <s v="シニア"/>
    <x v="24"/>
    <s v="オンライン駅伝公式第3回"/>
    <s v="換算"/>
    <x v="1"/>
    <n v="2.93"/>
    <d v="1899-12-30T00:13:23"/>
    <s v="他"/>
    <s v="2k"/>
    <d v="1899-12-30T00:10:55"/>
    <d v="1899-12-30T00:04:34"/>
    <s v="公式"/>
    <x v="6"/>
    <n v="39"/>
    <s v="4W"/>
    <s v="9月4W"/>
    <d v="1899-12-30T00:13:46"/>
  </r>
  <r>
    <x v="8"/>
    <s v="一般"/>
    <x v="24"/>
    <s v="オンライン駅伝公式第3回"/>
    <s v="換算"/>
    <x v="1"/>
    <n v="3"/>
    <d v="1899-12-30T00:13:43"/>
    <s v="他"/>
    <s v="3k"/>
    <d v="1899-12-30T00:10:56"/>
    <d v="1899-12-30T00:04:34"/>
    <s v="公式"/>
    <x v="6"/>
    <n v="39"/>
    <s v="4W"/>
    <s v="9月4W"/>
    <d v="1899-12-30T00:13:47"/>
  </r>
  <r>
    <x v="9"/>
    <s v="シニア"/>
    <x v="24"/>
    <s v="オンライン駅伝公式第3回"/>
    <s v="実測"/>
    <x v="0"/>
    <n v="2.35"/>
    <d v="1899-12-30T00:11:12"/>
    <s v="スポセン1周"/>
    <s v="2k"/>
    <d v="1899-12-30T00:11:12"/>
    <d v="1899-12-30T00:04:46"/>
    <s v="公式"/>
    <x v="6"/>
    <n v="39"/>
    <s v="4W"/>
    <s v="9月4W"/>
    <d v="1899-12-30T00:14:07"/>
  </r>
  <r>
    <x v="10"/>
    <s v="一般"/>
    <x v="24"/>
    <s v="オンライン駅伝公式第3回"/>
    <s v="換算"/>
    <x v="1"/>
    <n v="4.01"/>
    <d v="1899-12-30T00:17:38"/>
    <s v="他"/>
    <s v="4k"/>
    <d v="1899-12-30T00:10:31"/>
    <d v="1899-12-30T00:04:24"/>
    <s v="公式"/>
    <x v="6"/>
    <n v="39"/>
    <s v="4W"/>
    <s v="9月4W"/>
    <d v="1899-12-30T00:13:15"/>
  </r>
  <r>
    <x v="48"/>
    <s v="一般"/>
    <x v="24"/>
    <s v="オンライン駅伝公式第3回"/>
    <s v="換算"/>
    <x v="1"/>
    <n v="2.42"/>
    <d v="1899-12-30T00:12:47"/>
    <s v="他"/>
    <s v="2k"/>
    <d v="1899-12-30T00:12:37"/>
    <d v="1899-12-30T00:05:17"/>
    <s v="公式"/>
    <x v="6"/>
    <n v="39"/>
    <s v="4W"/>
    <s v="9月4W"/>
    <d v="1899-12-30T00:15:55"/>
  </r>
  <r>
    <x v="37"/>
    <s v="一般"/>
    <x v="24"/>
    <s v="オンライン駅伝公式第3回"/>
    <s v="実測"/>
    <x v="0"/>
    <n v="2.35"/>
    <d v="1899-12-30T00:08:56"/>
    <s v="スポセン1周"/>
    <s v="2k"/>
    <d v="1899-12-30T00:08:56"/>
    <d v="1899-12-30T00:03:48"/>
    <s v="公式"/>
    <x v="6"/>
    <n v="39"/>
    <s v="4W"/>
    <s v="9月4W"/>
    <d v="1899-12-30T00:11:16"/>
  </r>
  <r>
    <x v="28"/>
    <s v="一般"/>
    <x v="24"/>
    <s v="オンライン駅伝公式第3回"/>
    <s v="換算"/>
    <x v="1"/>
    <n v="2.5299999999999998"/>
    <d v="1899-12-30T00:12:43"/>
    <s v="他"/>
    <s v="2k"/>
    <d v="1899-12-30T00:12:01"/>
    <d v="1899-12-30T00:05:02"/>
    <s v="公式"/>
    <x v="6"/>
    <n v="39"/>
    <s v="4W"/>
    <s v="9月4W"/>
    <d v="1899-12-30T00:15:09"/>
  </r>
  <r>
    <x v="49"/>
    <s v="一般"/>
    <x v="24"/>
    <s v="オンライン駅伝公式第3回"/>
    <s v="換算"/>
    <x v="1"/>
    <n v="2.66"/>
    <d v="1899-12-30T00:12:02"/>
    <s v="他"/>
    <s v="2k"/>
    <d v="1899-12-30T00:10:49"/>
    <d v="1899-12-30T00:04:31"/>
    <s v="公式"/>
    <x v="6"/>
    <n v="39"/>
    <s v="4W"/>
    <s v="9月4W"/>
    <d v="1899-12-30T00:13:38"/>
  </r>
  <r>
    <x v="29"/>
    <s v="シニア"/>
    <x v="24"/>
    <s v="オンライン駅伝公式第3回"/>
    <s v="換算"/>
    <x v="12"/>
    <n v="6.31"/>
    <d v="1899-12-30T00:28:25"/>
    <s v="他"/>
    <s v="5k"/>
    <d v="1899-12-30T00:09:57"/>
    <d v="1899-12-30T00:04:30"/>
    <s v="公式"/>
    <x v="6"/>
    <n v="39"/>
    <s v="4W"/>
    <s v="9月4W"/>
    <d v="1899-12-30T00:12:33"/>
  </r>
  <r>
    <x v="13"/>
    <s v="一般"/>
    <x v="24"/>
    <s v="オンライン駅伝公式第3回"/>
    <s v="実測"/>
    <x v="0"/>
    <n v="2.35"/>
    <d v="1899-12-30T00:10:19"/>
    <s v="スポセン1周"/>
    <s v="2k"/>
    <d v="1899-12-30T00:10:19"/>
    <d v="1899-12-30T00:04:23"/>
    <s v="公式"/>
    <x v="6"/>
    <n v="39"/>
    <s v="4W"/>
    <s v="9月4W"/>
    <d v="1899-12-30T00:13:00"/>
  </r>
  <r>
    <x v="50"/>
    <s v="一般"/>
    <x v="24"/>
    <s v="オンライン駅伝公式第3回"/>
    <s v="換算"/>
    <x v="1"/>
    <n v="4.17"/>
    <d v="1899-12-30T00:21:30"/>
    <s v="他"/>
    <s v="4k"/>
    <d v="1899-12-30T00:12:19"/>
    <d v="1899-12-30T00:05:09"/>
    <s v="公式"/>
    <x v="6"/>
    <n v="39"/>
    <s v="4W"/>
    <s v="9月4W"/>
    <d v="1899-12-30T00:15:32"/>
  </r>
  <r>
    <x v="38"/>
    <s v="一般"/>
    <x v="24"/>
    <s v="オンライン駅伝公式第3回"/>
    <s v="換算"/>
    <x v="1"/>
    <n v="2.4300000000000002"/>
    <d v="1899-12-30T00:10:05"/>
    <s v="他"/>
    <s v="2k"/>
    <d v="1899-12-30T00:09:55"/>
    <d v="1899-12-30T00:04:09"/>
    <s v="公式"/>
    <x v="6"/>
    <n v="39"/>
    <s v="4W"/>
    <s v="9月4W"/>
    <d v="1899-12-30T00:12:30"/>
  </r>
  <r>
    <x v="54"/>
    <s v="一般"/>
    <x v="24"/>
    <s v="オンライン駅伝公式第3回"/>
    <s v="換算"/>
    <x v="1"/>
    <n v="2.4"/>
    <d v="1899-12-30T00:10:58"/>
    <s v="他"/>
    <s v="2k"/>
    <d v="1899-12-30T00:10:55"/>
    <d v="1899-12-30T00:04:34"/>
    <s v="公式"/>
    <x v="6"/>
    <n v="39"/>
    <s v="4W"/>
    <s v="9月4W"/>
    <d v="1899-12-30T00:13:46"/>
  </r>
  <r>
    <x v="16"/>
    <s v="女性"/>
    <x v="24"/>
    <s v="オンライン駅伝公式第3回"/>
    <s v="換算"/>
    <x v="1"/>
    <n v="2.5499999999999998"/>
    <d v="1899-12-30T00:14:59"/>
    <s v="他"/>
    <s v="2k"/>
    <d v="1899-12-30T00:14:03"/>
    <d v="1899-12-30T00:05:53"/>
    <s v="公式"/>
    <x v="6"/>
    <n v="39"/>
    <s v="4W"/>
    <s v="9月4W"/>
    <d v="1899-12-30T00:17:42"/>
  </r>
  <r>
    <x v="17"/>
    <s v="一般"/>
    <x v="24"/>
    <s v="オンライン駅伝公式第3回"/>
    <s v="換算"/>
    <x v="7"/>
    <n v="3"/>
    <d v="1899-12-30T00:11:10"/>
    <s v="本社G9周"/>
    <s v="3k"/>
    <d v="1899-12-30T00:08:42"/>
    <d v="1899-12-30T00:03:43"/>
    <s v="公式"/>
    <x v="6"/>
    <n v="39"/>
    <s v="4W"/>
    <s v="9月4W"/>
    <d v="1899-12-30T00:10:59"/>
  </r>
  <r>
    <x v="18"/>
    <s v="一般"/>
    <x v="24"/>
    <s v="オンライン駅伝公式第3回"/>
    <s v="換算"/>
    <x v="1"/>
    <n v="2.93"/>
    <d v="1899-12-30T00:11:08"/>
    <s v="他"/>
    <s v="2k"/>
    <d v="1899-12-30T00:09:05"/>
    <d v="1899-12-30T00:03:48"/>
    <s v="公式"/>
    <x v="6"/>
    <n v="39"/>
    <s v="4W"/>
    <s v="9月4W"/>
    <d v="1899-12-30T00:11:27"/>
  </r>
  <r>
    <x v="19"/>
    <s v="シニア"/>
    <x v="24"/>
    <s v="オンライン駅伝公式第3回"/>
    <s v="換算"/>
    <x v="1"/>
    <n v="2.36"/>
    <d v="1899-12-30T00:11:15"/>
    <s v="他"/>
    <s v="2k"/>
    <d v="1899-12-30T00:11:24"/>
    <d v="1899-12-30T00:04:46"/>
    <s v="公式"/>
    <x v="6"/>
    <n v="39"/>
    <s v="4W"/>
    <s v="9月4W"/>
    <d v="1899-12-30T00:14:22"/>
  </r>
  <r>
    <x v="20"/>
    <s v="一般"/>
    <x v="24"/>
    <s v="オンライン駅伝公式第3回"/>
    <s v="換算"/>
    <x v="1"/>
    <n v="2.4"/>
    <d v="1899-12-30T00:11:41"/>
    <s v="他"/>
    <s v="2k"/>
    <d v="1899-12-30T00:11:38"/>
    <d v="1899-12-30T00:04:52"/>
    <s v="公式"/>
    <x v="6"/>
    <n v="39"/>
    <s v="4W"/>
    <s v="9月4W"/>
    <d v="1899-12-30T00:14:40"/>
  </r>
  <r>
    <x v="21"/>
    <s v="一般"/>
    <x v="24"/>
    <s v="オンライン駅伝公式第3回"/>
    <s v="換算"/>
    <x v="7"/>
    <n v="3"/>
    <d v="1899-12-30T00:12:16"/>
    <s v="本社G9周"/>
    <s v="3k"/>
    <d v="1899-12-30T00:09:34"/>
    <d v="1899-12-30T00:04:05"/>
    <s v="公式"/>
    <x v="6"/>
    <n v="39"/>
    <s v="4W"/>
    <s v="9月4W"/>
    <d v="1899-12-30T00:12:04"/>
  </r>
  <r>
    <x v="52"/>
    <s v="一般"/>
    <x v="24"/>
    <s v="オンライン駅伝公式第3回"/>
    <s v="換算"/>
    <x v="7"/>
    <n v="3"/>
    <d v="1899-12-30T00:12:30"/>
    <s v="本社G9周"/>
    <s v="3k"/>
    <d v="1899-12-30T00:09:45"/>
    <d v="1899-12-30T00:04:10"/>
    <s v="公式"/>
    <x v="6"/>
    <n v="39"/>
    <s v="4W"/>
    <s v="9月4W"/>
    <d v="1899-12-30T00:12:17"/>
  </r>
  <r>
    <x v="30"/>
    <s v="シニア"/>
    <x v="24"/>
    <s v="オンライン駅伝公式第3回"/>
    <s v="換算"/>
    <x v="1"/>
    <n v="2.42"/>
    <d v="1899-12-30T00:11:50"/>
    <s v="他"/>
    <s v="2k"/>
    <d v="1899-12-30T00:11:41"/>
    <d v="1899-12-30T00:04:53"/>
    <s v="公式"/>
    <x v="6"/>
    <n v="39"/>
    <s v="4W"/>
    <s v="9月4W"/>
    <d v="1899-12-30T00:14:44"/>
  </r>
  <r>
    <x v="22"/>
    <s v="一般"/>
    <x v="24"/>
    <s v="オンライン駅伝公式第3回"/>
    <s v="換算"/>
    <x v="1"/>
    <n v="2.4900000000000002"/>
    <d v="1899-12-30T00:11:06"/>
    <s v="他"/>
    <s v="2k"/>
    <d v="1899-12-30T00:10:39"/>
    <d v="1899-12-30T00:04:27"/>
    <s v="公式"/>
    <x v="6"/>
    <n v="39"/>
    <s v="4W"/>
    <s v="9月4W"/>
    <d v="1899-12-30T00:13:26"/>
  </r>
  <r>
    <x v="23"/>
    <s v="シニア"/>
    <x v="24"/>
    <s v="オンライン駅伝公式第3回"/>
    <s v="換算"/>
    <x v="1"/>
    <n v="2.37"/>
    <d v="1899-12-30T00:11:47"/>
    <s v="他"/>
    <s v="2k"/>
    <d v="1899-12-30T00:11:53"/>
    <d v="1899-12-30T00:04:58"/>
    <s v="公式"/>
    <x v="6"/>
    <n v="39"/>
    <s v="4W"/>
    <s v="9月4W"/>
    <d v="1899-12-30T00:14:59"/>
  </r>
  <r>
    <x v="24"/>
    <s v="一般"/>
    <x v="24"/>
    <s v="オンライン駅伝公式第3回"/>
    <s v="換算"/>
    <x v="4"/>
    <n v="4.7"/>
    <d v="1899-12-30T00:16:49"/>
    <s v="スポセン２周"/>
    <s v="5k"/>
    <d v="1899-12-30T00:07:41"/>
    <d v="1899-12-30T00:03:35"/>
    <s v="公式"/>
    <x v="6"/>
    <n v="39"/>
    <s v="4W"/>
    <s v="9月4W"/>
    <d v="1899-12-30T00:09:41"/>
  </r>
  <r>
    <x v="53"/>
    <s v="シニア"/>
    <x v="24"/>
    <s v="オンライン駅伝公式第3回"/>
    <s v="実測"/>
    <x v="0"/>
    <n v="2.35"/>
    <d v="1899-12-30T00:13:03"/>
    <s v="スポセン1周"/>
    <s v="2k"/>
    <d v="1899-12-30T00:13:03"/>
    <d v="1899-12-30T00:05:33"/>
    <s v="公式"/>
    <x v="6"/>
    <n v="39"/>
    <s v="4W"/>
    <s v="9月4W"/>
    <d v="1899-12-30T00:16:27"/>
  </r>
  <r>
    <x v="33"/>
    <s v="一般"/>
    <x v="24"/>
    <s v="オンライン駅伝公式第3回"/>
    <s v="換算"/>
    <x v="1"/>
    <n v="2.54"/>
    <d v="1899-12-30T00:15:09"/>
    <s v="他"/>
    <s v="2k"/>
    <d v="1899-12-30T00:14:15"/>
    <d v="1899-12-30T00:05:58"/>
    <s v="公式"/>
    <x v="6"/>
    <n v="39"/>
    <s v="4W"/>
    <s v="9月4W"/>
    <d v="1899-12-30T00:17:58"/>
  </r>
  <r>
    <x v="21"/>
    <s v="一般"/>
    <x v="24"/>
    <s v="集合練習"/>
    <s v="実測"/>
    <x v="29"/>
    <n v="2.35"/>
    <d v="1899-12-30T00:09:38"/>
    <s v="スポセン1周"/>
    <s v="2k"/>
    <d v="1899-12-30T00:09:38"/>
    <d v="1899-12-30T00:04:06"/>
    <s v="公式"/>
    <x v="6"/>
    <n v="39"/>
    <s v="4W"/>
    <s v="9月4W"/>
    <d v="1899-12-30T00:12:09"/>
  </r>
  <r>
    <x v="37"/>
    <s v="一般"/>
    <x v="25"/>
    <s v="集合練習"/>
    <s v="換算"/>
    <x v="7"/>
    <n v="3"/>
    <d v="1899-12-30T00:11:41"/>
    <s v="本社G9周"/>
    <s v="3k"/>
    <d v="1899-12-30T00:09:07"/>
    <d v="1899-12-30T00:03:54"/>
    <s v="公式"/>
    <x v="6"/>
    <n v="40"/>
    <s v="4W"/>
    <s v="9月4W"/>
    <d v="1899-12-30T00:11:29"/>
  </r>
  <r>
    <x v="17"/>
    <s v="一般"/>
    <x v="25"/>
    <s v="集合練習"/>
    <s v="換算"/>
    <x v="7"/>
    <n v="3"/>
    <d v="1899-12-30T00:11:00"/>
    <s v="本社G9周"/>
    <s v="3k"/>
    <d v="1899-12-30T00:08:35"/>
    <d v="1899-12-30T00:03:40"/>
    <s v="公式"/>
    <x v="6"/>
    <n v="40"/>
    <s v="4W"/>
    <s v="9月4W"/>
    <d v="1899-12-30T00:10:49"/>
  </r>
  <r>
    <x v="55"/>
    <s v="一般"/>
    <x v="25"/>
    <s v="集合練習"/>
    <s v="換算"/>
    <x v="30"/>
    <n v="2.33"/>
    <d v="1899-12-30T00:12:03"/>
    <s v="他"/>
    <s v="2k"/>
    <d v="1899-12-30T00:12:05"/>
    <d v="1899-12-30T00:05:10"/>
    <s v="公式"/>
    <x v="6"/>
    <n v="40"/>
    <s v="4W"/>
    <s v="9月4W"/>
    <d v="1899-12-30T00:15:14"/>
  </r>
  <r>
    <x v="49"/>
    <s v="一般"/>
    <x v="25"/>
    <s v="集合練習"/>
    <s v="換算"/>
    <x v="31"/>
    <n v="2.66"/>
    <d v="1899-12-30T00:12:03"/>
    <s v="他"/>
    <s v="2k"/>
    <d v="1899-12-30T00:10:34"/>
    <d v="1899-12-30T00:04:32"/>
    <s v="公式"/>
    <x v="6"/>
    <n v="40"/>
    <s v="4W"/>
    <s v="9月4W"/>
    <d v="1899-12-30T00:13:20"/>
  </r>
  <r>
    <x v="22"/>
    <s v="一般"/>
    <x v="25"/>
    <s v="集合練習"/>
    <s v="換算"/>
    <x v="7"/>
    <n v="3"/>
    <d v="1899-12-30T00:13:37"/>
    <s v="本社G9周"/>
    <s v="3k"/>
    <d v="1899-12-30T00:10:37"/>
    <d v="1899-12-30T00:04:32"/>
    <s v="公式"/>
    <x v="6"/>
    <n v="40"/>
    <s v="4W"/>
    <s v="9月4W"/>
    <d v="1899-12-30T00:13:23"/>
  </r>
  <r>
    <x v="24"/>
    <s v="一般"/>
    <x v="25"/>
    <s v="集合練習"/>
    <s v="ー"/>
    <x v="19"/>
    <n v="10"/>
    <d v="1899-12-30T00:38:02"/>
    <s v="本社G30周"/>
    <s v="10k"/>
    <s v="-"/>
    <d v="1899-12-30T00:03:48"/>
    <s v="公式"/>
    <x v="6"/>
    <n v="40"/>
    <s v="4W"/>
    <s v="9月4W"/>
    <s v="ー"/>
  </r>
  <r>
    <x v="37"/>
    <s v="一般"/>
    <x v="26"/>
    <s v="集合練習"/>
    <s v="実測"/>
    <x v="29"/>
    <n v="2.35"/>
    <d v="1899-12-30T00:08:42"/>
    <s v="スポセン1周"/>
    <s v="2k"/>
    <d v="1899-12-30T00:08:42"/>
    <d v="1899-12-30T00:03:42"/>
    <s v="公式"/>
    <x v="7"/>
    <n v="40"/>
    <s v="1W"/>
    <s v="10月1W"/>
    <d v="1899-12-30T00:10:58"/>
  </r>
  <r>
    <x v="17"/>
    <s v="一般"/>
    <x v="26"/>
    <s v="集合練習"/>
    <s v="実測"/>
    <x v="29"/>
    <n v="2.35"/>
    <d v="1899-12-30T00:08:28"/>
    <s v="スポセン1周"/>
    <s v="2k"/>
    <d v="1899-12-30T00:08:28"/>
    <d v="1899-12-30T00:03:36"/>
    <s v="公式"/>
    <x v="7"/>
    <n v="40"/>
    <s v="1W"/>
    <s v="10月1W"/>
    <d v="1899-12-30T00:10:41"/>
  </r>
  <r>
    <x v="21"/>
    <s v="一般"/>
    <x v="26"/>
    <s v="集合練習"/>
    <s v="ー"/>
    <x v="32"/>
    <n v="14.1"/>
    <d v="1899-12-30T01:16:38"/>
    <s v="スポセン６周"/>
    <s v="15k"/>
    <s v="-"/>
    <d v="1899-12-30T00:05:26"/>
    <s v="公式"/>
    <x v="7"/>
    <n v="40"/>
    <s v="1W"/>
    <s v="10月1W"/>
    <s v="ー"/>
  </r>
  <r>
    <x v="24"/>
    <s v="一般"/>
    <x v="26"/>
    <s v="集合練習"/>
    <s v="ー"/>
    <x v="6"/>
    <n v="21.15"/>
    <d v="1899-12-30T01:33:15"/>
    <s v="スポセン９周"/>
    <s v="20k"/>
    <s v="-"/>
    <d v="1899-12-30T00:04:25"/>
    <s v="公式"/>
    <x v="7"/>
    <n v="40"/>
    <s v="1W"/>
    <s v="10月1W"/>
    <s v="ー"/>
  </r>
  <r>
    <x v="24"/>
    <s v="一般"/>
    <x v="27"/>
    <s v="オンライン駅伝#2箱根"/>
    <s v="ー"/>
    <x v="33"/>
    <n v="30.42"/>
    <d v="1899-12-30T02:14:52"/>
    <s v="中総13周"/>
    <s v="30k"/>
    <s v="-"/>
    <d v="1899-12-30T00:04:26"/>
    <s v="非公式"/>
    <x v="0"/>
    <n v="6"/>
    <s v="1W"/>
    <s v="2月1W"/>
    <s v="ー"/>
  </r>
  <r>
    <x v="24"/>
    <s v="一般"/>
    <x v="28"/>
    <s v="オンライン駅伝#2箱根"/>
    <s v="ー"/>
    <x v="34"/>
    <n v="25.74"/>
    <d v="1899-12-30T01:59:04"/>
    <s v="中総11周"/>
    <s v="25k"/>
    <s v="-"/>
    <d v="1899-12-30T00:04:38"/>
    <s v="非公式"/>
    <x v="1"/>
    <n v="10"/>
    <s v="1W"/>
    <s v="3月1W"/>
    <s v="ー"/>
  </r>
  <r>
    <x v="24"/>
    <s v="一般"/>
    <x v="28"/>
    <s v="オンライン駅伝#2箱根"/>
    <s v="ー"/>
    <x v="35"/>
    <n v="40"/>
    <d v="1899-12-30T03:01:47"/>
    <s v="スポセン１７周"/>
    <s v="40k"/>
    <s v="-"/>
    <d v="1899-12-30T00:04:33"/>
    <s v="非公式"/>
    <x v="1"/>
    <n v="10"/>
    <s v="1W"/>
    <s v="3月1W"/>
    <s v="ー"/>
  </r>
  <r>
    <x v="24"/>
    <s v="一般"/>
    <x v="28"/>
    <s v="オンライン駅伝#2箱根"/>
    <s v="ー"/>
    <x v="11"/>
    <n v="21.65"/>
    <d v="1899-12-30T01:34:57"/>
    <s v="愛知池３周"/>
    <s v="20k"/>
    <s v="-"/>
    <d v="1899-12-30T00:04:23"/>
    <s v="非公式"/>
    <x v="1"/>
    <n v="10"/>
    <s v="1W"/>
    <s v="3月1W"/>
    <s v="ー"/>
  </r>
  <r>
    <x v="21"/>
    <s v="一般"/>
    <x v="29"/>
    <s v="集合練習"/>
    <s v="換算"/>
    <x v="7"/>
    <n v="3"/>
    <d v="1899-12-30T00:12:00"/>
    <s v="本社G9周"/>
    <s v="3k"/>
    <d v="1899-12-30T00:09:21"/>
    <d v="1899-12-30T00:04:00"/>
    <s v="公式"/>
    <x v="7"/>
    <n v="41"/>
    <s v="1W"/>
    <s v="10月1W"/>
    <d v="1899-12-30T00:11:48"/>
  </r>
  <r>
    <x v="37"/>
    <s v="一般"/>
    <x v="29"/>
    <s v="集合練習"/>
    <s v="換算"/>
    <x v="7"/>
    <n v="3"/>
    <d v="1899-12-30T00:11:33"/>
    <s v="本社G9周"/>
    <s v="3k"/>
    <d v="1899-12-30T00:09:00"/>
    <d v="1899-12-30T00:03:51"/>
    <s v="公式"/>
    <x v="7"/>
    <n v="41"/>
    <s v="1W"/>
    <s v="10月1W"/>
    <d v="1899-12-30T00:11:21"/>
  </r>
  <r>
    <x v="52"/>
    <s v="一般"/>
    <x v="29"/>
    <s v="集合練習"/>
    <s v="換算"/>
    <x v="7"/>
    <n v="3"/>
    <d v="1899-12-30T00:12:44"/>
    <s v="本社G9周"/>
    <s v="3k"/>
    <d v="1899-12-30T00:09:56"/>
    <d v="1899-12-30T00:04:15"/>
    <s v="公式"/>
    <x v="7"/>
    <n v="41"/>
    <s v="1W"/>
    <s v="10月1W"/>
    <d v="1899-12-30T00:12:31"/>
  </r>
  <r>
    <x v="56"/>
    <s v="一般"/>
    <x v="29"/>
    <s v="集合練習"/>
    <s v="換算"/>
    <x v="7"/>
    <n v="3"/>
    <d v="1899-12-30T00:12:30"/>
    <s v="本社G9周"/>
    <s v="3k"/>
    <d v="1899-12-30T00:09:45"/>
    <d v="1899-12-30T00:04:10"/>
    <s v="公式"/>
    <x v="7"/>
    <n v="41"/>
    <s v="1W"/>
    <s v="10月1W"/>
    <d v="1899-12-30T00:12:17"/>
  </r>
  <r>
    <x v="34"/>
    <s v="一般"/>
    <x v="29"/>
    <s v="集合練習"/>
    <s v="換算"/>
    <x v="7"/>
    <n v="3"/>
    <d v="1899-12-30T00:12:23"/>
    <s v="本社G9周"/>
    <s v="3k"/>
    <d v="1899-12-30T00:09:39"/>
    <d v="1899-12-30T00:04:08"/>
    <s v="公式"/>
    <x v="7"/>
    <n v="41"/>
    <s v="1W"/>
    <s v="10月1W"/>
    <d v="1899-12-30T00:12:10"/>
  </r>
  <r>
    <x v="36"/>
    <s v="一般"/>
    <x v="29"/>
    <s v="集合練習"/>
    <s v="換算"/>
    <x v="7"/>
    <n v="3"/>
    <d v="1899-12-30T00:14:24"/>
    <s v="本社G9周"/>
    <s v="3k"/>
    <d v="1899-12-30T00:11:14"/>
    <d v="1899-12-30T00:04:48"/>
    <s v="公式"/>
    <x v="7"/>
    <n v="41"/>
    <s v="1W"/>
    <s v="10月1W"/>
    <d v="1899-12-30T00:14:09"/>
  </r>
  <r>
    <x v="24"/>
    <s v="一般"/>
    <x v="29"/>
    <s v="集合練習"/>
    <s v="換算"/>
    <x v="15"/>
    <n v="5"/>
    <d v="1899-12-30T00:17:30"/>
    <s v="本社G15周"/>
    <s v="5k"/>
    <d v="1899-12-30T00:07:44"/>
    <d v="1899-12-30T00:03:30"/>
    <s v="公式"/>
    <x v="7"/>
    <n v="41"/>
    <s v="1W"/>
    <s v="10月1W"/>
    <d v="1899-12-30T00:09:45"/>
  </r>
  <r>
    <x v="0"/>
    <s v="一般"/>
    <x v="29"/>
    <s v="集合練習"/>
    <s v="換算"/>
    <x v="15"/>
    <n v="5"/>
    <d v="1899-12-30T00:18:29"/>
    <s v="本社G15周"/>
    <s v="5k"/>
    <d v="1899-12-30T00:08:10"/>
    <d v="1899-12-30T00:03:42"/>
    <s v="公式"/>
    <x v="7"/>
    <n v="41"/>
    <s v="1W"/>
    <s v="10月1W"/>
    <d v="1899-12-30T00:10:18"/>
  </r>
  <r>
    <x v="57"/>
    <s v="一般"/>
    <x v="29"/>
    <s v="集合練習"/>
    <s v="換算"/>
    <x v="7"/>
    <n v="3"/>
    <d v="1899-12-30T00:19:10"/>
    <s v="本社G9周"/>
    <s v="3k"/>
    <d v="1899-12-30T00:14:57"/>
    <d v="1899-12-30T00:06:23"/>
    <s v="公式"/>
    <x v="7"/>
    <n v="41"/>
    <s v="1W"/>
    <s v="10月1W"/>
    <d v="1899-12-30T00:18:51"/>
  </r>
  <r>
    <x v="0"/>
    <s v="一般"/>
    <x v="30"/>
    <s v="集合練習"/>
    <s v="実測"/>
    <x v="29"/>
    <n v="2.35"/>
    <d v="1899-12-30T00:07:37"/>
    <s v="スポセン1周"/>
    <s v="2k"/>
    <d v="1899-12-30T00:07:37"/>
    <d v="1899-12-30T00:03:14"/>
    <s v="公式"/>
    <x v="7"/>
    <n v="41"/>
    <s v="1W"/>
    <s v="10月1W"/>
    <d v="1899-12-30T00:09:36"/>
  </r>
  <r>
    <x v="4"/>
    <s v="一般"/>
    <x v="30"/>
    <s v="集合練習"/>
    <s v="実測"/>
    <x v="29"/>
    <n v="2.35"/>
    <d v="1899-12-30T00:08:09"/>
    <s v="スポセン1周"/>
    <s v="2k"/>
    <d v="1899-12-30T00:08:09"/>
    <d v="1899-12-30T00:03:28"/>
    <s v="公式"/>
    <x v="7"/>
    <n v="41"/>
    <s v="1W"/>
    <s v="10月1W"/>
    <d v="1899-12-30T00:10:17"/>
  </r>
  <r>
    <x v="37"/>
    <s v="一般"/>
    <x v="30"/>
    <s v="集合練習"/>
    <s v="実測"/>
    <x v="29"/>
    <n v="2.35"/>
    <d v="1899-12-30T00:08:21"/>
    <s v="スポセン1周"/>
    <s v="2k"/>
    <d v="1899-12-30T00:08:21"/>
    <d v="1899-12-30T00:03:33"/>
    <s v="公式"/>
    <x v="7"/>
    <n v="41"/>
    <s v="1W"/>
    <s v="10月1W"/>
    <d v="1899-12-30T00:10:32"/>
  </r>
  <r>
    <x v="21"/>
    <s v="一般"/>
    <x v="30"/>
    <s v="集合練習"/>
    <s v="実測"/>
    <x v="29"/>
    <n v="2.35"/>
    <d v="1899-12-30T00:09:02"/>
    <s v="スポセン1周"/>
    <s v="2k"/>
    <d v="1899-12-30T00:09:02"/>
    <d v="1899-12-30T00:03:51"/>
    <s v="公式"/>
    <x v="7"/>
    <n v="41"/>
    <s v="1W"/>
    <s v="10月1W"/>
    <d v="1899-12-30T00:11:23"/>
  </r>
  <r>
    <x v="24"/>
    <s v="一般"/>
    <x v="31"/>
    <s v="集合練習"/>
    <s v="ー"/>
    <x v="36"/>
    <n v="20"/>
    <d v="1899-12-30T01:21:54"/>
    <s v="本社G60周"/>
    <s v="20k"/>
    <s v="-"/>
    <d v="1899-12-30T00:04:06"/>
    <s v="公式"/>
    <x v="7"/>
    <n v="42"/>
    <s v="2W"/>
    <s v="10月2W"/>
    <s v="ー"/>
  </r>
  <r>
    <x v="0"/>
    <s v="一般"/>
    <x v="31"/>
    <s v="集合練習"/>
    <s v="換算"/>
    <x v="7"/>
    <n v="3"/>
    <d v="1899-12-30T00:10:10"/>
    <s v="本社G9周"/>
    <s v="3k"/>
    <d v="1899-12-30T00:07:56"/>
    <d v="1899-12-30T00:03:23"/>
    <s v="公式"/>
    <x v="7"/>
    <n v="42"/>
    <s v="2W"/>
    <s v="10月2W"/>
    <d v="1899-12-30T00:10:00"/>
  </r>
  <r>
    <x v="2"/>
    <s v="一般"/>
    <x v="31"/>
    <s v="集合練習"/>
    <s v="換算"/>
    <x v="7"/>
    <n v="3"/>
    <d v="1899-12-30T00:11:30"/>
    <s v="本社G9周"/>
    <s v="3k"/>
    <d v="1899-12-30T00:08:58"/>
    <d v="1899-12-30T00:03:50"/>
    <s v="公式"/>
    <x v="7"/>
    <n v="42"/>
    <s v="2W"/>
    <s v="10月2W"/>
    <d v="1899-12-30T00:11:18"/>
  </r>
  <r>
    <x v="15"/>
    <s v="一般"/>
    <x v="31"/>
    <s v="集合練習"/>
    <s v="換算"/>
    <x v="7"/>
    <n v="3"/>
    <d v="1899-12-30T00:11:16"/>
    <s v="本社G9周"/>
    <s v="3k"/>
    <d v="1899-12-30T00:08:47"/>
    <d v="1899-12-30T00:03:45"/>
    <s v="公式"/>
    <x v="7"/>
    <n v="42"/>
    <s v="2W"/>
    <s v="10月2W"/>
    <d v="1899-12-30T00:11:05"/>
  </r>
  <r>
    <x v="34"/>
    <s v="一般"/>
    <x v="31"/>
    <s v="集合練習"/>
    <s v="換算"/>
    <x v="7"/>
    <n v="3"/>
    <d v="1899-12-30T00:12:36"/>
    <s v="本社G9周"/>
    <s v="3k"/>
    <d v="1899-12-30T00:09:49"/>
    <d v="1899-12-30T00:04:12"/>
    <s v="公式"/>
    <x v="7"/>
    <n v="42"/>
    <s v="2W"/>
    <s v="10月2W"/>
    <d v="1899-12-30T00:12:23"/>
  </r>
  <r>
    <x v="37"/>
    <s v="一般"/>
    <x v="31"/>
    <s v="集合練習"/>
    <s v="換算"/>
    <x v="7"/>
    <n v="3"/>
    <d v="1899-12-30T00:11:50"/>
    <s v="本社G9周"/>
    <s v="3k"/>
    <d v="1899-12-30T00:09:14"/>
    <d v="1899-12-30T00:03:57"/>
    <s v="公式"/>
    <x v="7"/>
    <n v="42"/>
    <s v="2W"/>
    <s v="10月2W"/>
    <d v="1899-12-30T00:11:38"/>
  </r>
  <r>
    <x v="17"/>
    <s v="一般"/>
    <x v="32"/>
    <s v="集合練習"/>
    <s v="換算"/>
    <x v="2"/>
    <n v="2.2999999999999998"/>
    <d v="1899-12-30T00:09:15"/>
    <s v="中総1周"/>
    <s v="2k"/>
    <d v="1899-12-30T00:08:56"/>
    <d v="1899-12-30T00:04:01"/>
    <s v="公式"/>
    <x v="7"/>
    <n v="42"/>
    <s v="2W"/>
    <s v="10月2W"/>
    <d v="1899-12-30T00:11:16"/>
  </r>
  <r>
    <x v="21"/>
    <s v="一般"/>
    <x v="32"/>
    <s v="集合練習"/>
    <s v="換算"/>
    <x v="2"/>
    <n v="2.2999999999999998"/>
    <d v="1899-12-30T00:10:29"/>
    <s v="中総1周"/>
    <s v="2k"/>
    <d v="1899-12-30T00:10:07"/>
    <d v="1899-12-30T00:04:33"/>
    <s v="公式"/>
    <x v="7"/>
    <n v="42"/>
    <s v="2W"/>
    <s v="10月2W"/>
    <d v="1899-12-30T00:12:46"/>
  </r>
  <r>
    <x v="0"/>
    <s v="一般"/>
    <x v="32"/>
    <s v="集合練習"/>
    <s v="換算"/>
    <x v="2"/>
    <n v="2.2999999999999998"/>
    <d v="1899-12-30T00:08:26"/>
    <s v="中総1周"/>
    <s v="2k"/>
    <d v="1899-12-30T00:08:09"/>
    <d v="1899-12-30T00:03:40"/>
    <s v="公式"/>
    <x v="7"/>
    <n v="42"/>
    <s v="2W"/>
    <s v="10月2W"/>
    <d v="1899-12-30T00:10:16"/>
  </r>
  <r>
    <x v="37"/>
    <s v="一般"/>
    <x v="32"/>
    <s v="集合練習"/>
    <s v="換算"/>
    <x v="2"/>
    <n v="2.2999999999999998"/>
    <d v="1899-12-30T00:09:24"/>
    <s v="中総1周"/>
    <s v="2k"/>
    <d v="1899-12-30T00:09:05"/>
    <d v="1899-12-30T00:04:05"/>
    <s v="公式"/>
    <x v="7"/>
    <n v="42"/>
    <s v="2W"/>
    <s v="10月2W"/>
    <d v="1899-12-30T00:11:27"/>
  </r>
  <r>
    <x v="4"/>
    <s v="一般"/>
    <x v="32"/>
    <s v="集合練習"/>
    <s v="換算"/>
    <x v="2"/>
    <n v="2.2999999999999998"/>
    <d v="1899-12-30T00:09:18"/>
    <s v="中総1周"/>
    <s v="2k"/>
    <d v="1899-12-30T00:08:59"/>
    <d v="1899-12-30T00:04:03"/>
    <s v="公式"/>
    <x v="7"/>
    <n v="42"/>
    <s v="2W"/>
    <s v="10月2W"/>
    <d v="1899-12-30T00:11:19"/>
  </r>
  <r>
    <x v="13"/>
    <s v="一般"/>
    <x v="32"/>
    <s v="集合練習"/>
    <s v="換算"/>
    <x v="2"/>
    <n v="2.2999999999999998"/>
    <d v="1899-12-30T00:11:12"/>
    <s v="中総1周"/>
    <s v="2k"/>
    <d v="1899-12-30T00:10:49"/>
    <d v="1899-12-30T00:04:52"/>
    <s v="公式"/>
    <x v="7"/>
    <n v="42"/>
    <s v="2W"/>
    <s v="10月2W"/>
    <d v="1899-12-30T00:13:38"/>
  </r>
  <r>
    <x v="24"/>
    <s v="一般"/>
    <x v="32"/>
    <s v="集合練習"/>
    <s v="換算"/>
    <x v="2"/>
    <n v="2.2999999999999998"/>
    <d v="1899-12-30T00:08:05"/>
    <s v="中総1周"/>
    <s v="2k"/>
    <d v="1899-12-30T00:07:48"/>
    <d v="1899-12-30T00:03:31"/>
    <s v="公式"/>
    <x v="7"/>
    <n v="42"/>
    <s v="2W"/>
    <s v="10月2W"/>
    <d v="1899-12-30T00:09:50"/>
  </r>
  <r>
    <x v="13"/>
    <s v="一般"/>
    <x v="33"/>
    <s v="集合練習"/>
    <s v="換算"/>
    <x v="7"/>
    <n v="3"/>
    <d v="1899-12-30T00:13:38"/>
    <s v="本社G9周"/>
    <s v="3k"/>
    <d v="1899-12-30T00:10:38"/>
    <d v="1899-12-30T00:04:33"/>
    <s v="公式"/>
    <x v="7"/>
    <n v="43"/>
    <s v="3W"/>
    <s v="10月3W"/>
    <d v="1899-12-30T00:13:24"/>
  </r>
  <r>
    <x v="21"/>
    <s v="一般"/>
    <x v="33"/>
    <s v="集合練習"/>
    <s v="換算"/>
    <x v="7"/>
    <n v="3"/>
    <d v="1899-12-30T00:13:37"/>
    <s v="本社G9周"/>
    <s v="3k"/>
    <d v="1899-12-30T00:10:37"/>
    <d v="1899-12-30T00:04:32"/>
    <s v="公式"/>
    <x v="7"/>
    <n v="43"/>
    <s v="3W"/>
    <s v="10月3W"/>
    <d v="1899-12-30T00:13:23"/>
  </r>
  <r>
    <x v="49"/>
    <s v="一般"/>
    <x v="33"/>
    <s v="集合練習"/>
    <s v="換算"/>
    <x v="30"/>
    <n v="2.33"/>
    <d v="1899-12-30T00:10:43"/>
    <s v="他"/>
    <s v="2k"/>
    <d v="1899-12-30T00:11:00"/>
    <d v="1899-12-30T00:04:36"/>
    <s v="公式"/>
    <x v="7"/>
    <n v="43"/>
    <s v="3W"/>
    <s v="10月3W"/>
    <d v="1899-12-30T00:13:52"/>
  </r>
  <r>
    <x v="0"/>
    <s v="一般"/>
    <x v="33"/>
    <s v="集合練習"/>
    <s v="換算"/>
    <x v="7"/>
    <n v="3"/>
    <d v="1899-12-30T00:09:53"/>
    <s v="本社G9周"/>
    <s v="3k"/>
    <d v="1899-12-30T00:07:42"/>
    <d v="1899-12-30T00:03:18"/>
    <s v="公式"/>
    <x v="7"/>
    <n v="43"/>
    <s v="3W"/>
    <s v="10月3W"/>
    <d v="1899-12-30T00:09:43"/>
  </r>
  <r>
    <x v="52"/>
    <s v="一般"/>
    <x v="33"/>
    <s v="集合練習"/>
    <s v="換算"/>
    <x v="7"/>
    <n v="3"/>
    <d v="1899-12-30T00:12:15"/>
    <s v="本社G9周"/>
    <s v="3k"/>
    <d v="1899-12-30T00:09:33"/>
    <d v="1899-12-30T00:04:05"/>
    <s v="公式"/>
    <x v="7"/>
    <n v="43"/>
    <s v="3W"/>
    <s v="10月3W"/>
    <d v="1899-12-30T00:12:03"/>
  </r>
  <r>
    <x v="55"/>
    <s v="一般"/>
    <x v="33"/>
    <s v="集合練習"/>
    <s v="換算"/>
    <x v="7"/>
    <n v="3"/>
    <d v="1899-12-30T00:15:05"/>
    <s v="本社G9周"/>
    <s v="3k"/>
    <d v="1899-12-30T00:11:46"/>
    <d v="1899-12-30T00:05:02"/>
    <s v="公式"/>
    <x v="7"/>
    <n v="43"/>
    <s v="3W"/>
    <s v="10月3W"/>
    <d v="1899-12-30T00:14:50"/>
  </r>
  <r>
    <x v="56"/>
    <s v="一般"/>
    <x v="33"/>
    <s v="集合練習"/>
    <s v="換算"/>
    <x v="7"/>
    <n v="3"/>
    <d v="1899-12-30T00:12:20"/>
    <s v="本社G9周"/>
    <s v="3k"/>
    <d v="1899-12-30T00:09:37"/>
    <d v="1899-12-30T00:04:07"/>
    <s v="公式"/>
    <x v="7"/>
    <n v="43"/>
    <s v="3W"/>
    <s v="10月3W"/>
    <d v="1899-12-30T00:12:07"/>
  </r>
  <r>
    <x v="15"/>
    <s v="一般"/>
    <x v="33"/>
    <s v="集合練習"/>
    <s v="換算"/>
    <x v="7"/>
    <n v="3"/>
    <d v="1899-12-30T00:10:58"/>
    <s v="本社G9周"/>
    <s v="3k"/>
    <d v="1899-12-30T00:08:33"/>
    <d v="1899-12-30T00:03:39"/>
    <s v="公式"/>
    <x v="7"/>
    <n v="43"/>
    <s v="3W"/>
    <s v="10月3W"/>
    <d v="1899-12-30T00:10:47"/>
  </r>
  <r>
    <x v="39"/>
    <s v="一般"/>
    <x v="33"/>
    <s v="集合練習"/>
    <s v="換算"/>
    <x v="7"/>
    <n v="3"/>
    <d v="1899-12-30T00:14:21"/>
    <s v="本社G9周"/>
    <s v="3k"/>
    <d v="1899-12-30T00:11:11"/>
    <d v="1899-12-30T00:04:47"/>
    <s v="公式"/>
    <x v="7"/>
    <n v="43"/>
    <s v="3W"/>
    <s v="10月3W"/>
    <d v="1899-12-30T00:14:06"/>
  </r>
  <r>
    <x v="57"/>
    <s v="一般"/>
    <x v="33"/>
    <s v="集合練習"/>
    <s v="換算"/>
    <x v="7"/>
    <n v="3"/>
    <d v="1899-12-30T00:17:15"/>
    <s v="本社G9周"/>
    <s v="3k"/>
    <d v="1899-12-30T00:13:27"/>
    <d v="1899-12-30T00:05:45"/>
    <s v="公式"/>
    <x v="7"/>
    <n v="43"/>
    <s v="3W"/>
    <s v="10月3W"/>
    <d v="1899-12-30T00:16:57"/>
  </r>
  <r>
    <x v="37"/>
    <s v="一般"/>
    <x v="33"/>
    <s v="集合練習"/>
    <s v="換算"/>
    <x v="7"/>
    <n v="3"/>
    <d v="1899-12-30T00:11:32"/>
    <s v="本社G9周"/>
    <s v="3k"/>
    <d v="1899-12-30T00:09:00"/>
    <d v="1899-12-30T00:03:51"/>
    <s v="公式"/>
    <x v="7"/>
    <n v="43"/>
    <s v="3W"/>
    <s v="10月3W"/>
    <d v="1899-12-30T00:11:20"/>
  </r>
  <r>
    <x v="36"/>
    <s v="一般"/>
    <x v="33"/>
    <s v="集合練習"/>
    <s v="換算"/>
    <x v="7"/>
    <n v="3"/>
    <d v="1899-12-30T00:14:27"/>
    <s v="本社G9周"/>
    <s v="3k"/>
    <d v="1899-12-30T00:11:16"/>
    <d v="1899-12-30T00:04:49"/>
    <s v="公式"/>
    <x v="7"/>
    <n v="43"/>
    <s v="3W"/>
    <s v="10月3W"/>
    <d v="1899-12-30T00:14:12"/>
  </r>
  <r>
    <x v="34"/>
    <s v="一般"/>
    <x v="33"/>
    <s v="集合練習"/>
    <s v="換算"/>
    <x v="7"/>
    <n v="3"/>
    <d v="1899-12-30T00:12:15"/>
    <s v="本社G9周"/>
    <s v="3k"/>
    <d v="1899-12-30T00:09:33"/>
    <d v="1899-12-30T00:04:05"/>
    <s v="公式"/>
    <x v="7"/>
    <n v="43"/>
    <s v="3W"/>
    <s v="10月3W"/>
    <d v="1899-12-30T00:12:03"/>
  </r>
  <r>
    <x v="4"/>
    <s v="一般"/>
    <x v="33"/>
    <s v="集合練習"/>
    <s v="換算"/>
    <x v="7"/>
    <n v="3"/>
    <d v="1899-12-30T00:10:55"/>
    <s v="本社G9周"/>
    <s v="3k"/>
    <d v="1899-12-30T00:08:31"/>
    <d v="1899-12-30T00:03:38"/>
    <s v="公式"/>
    <x v="7"/>
    <n v="43"/>
    <s v="3W"/>
    <s v="10月3W"/>
    <d v="1899-12-30T00:10:44"/>
  </r>
  <r>
    <x v="24"/>
    <s v="一般"/>
    <x v="33"/>
    <s v="集合練習"/>
    <s v="換算"/>
    <x v="7"/>
    <n v="3"/>
    <d v="1899-12-30T00:09:43"/>
    <s v="本社G9周"/>
    <s v="3k"/>
    <d v="1899-12-30T00:07:35"/>
    <d v="1899-12-30T00:03:14"/>
    <s v="公式"/>
    <x v="7"/>
    <n v="43"/>
    <s v="3W"/>
    <s v="10月3W"/>
    <d v="1899-12-30T00:09:33"/>
  </r>
  <r>
    <x v="2"/>
    <s v="一般"/>
    <x v="33"/>
    <s v="集合練習"/>
    <s v="換算"/>
    <x v="7"/>
    <n v="3"/>
    <d v="1899-12-30T00:11:30"/>
    <s v="本社G9周"/>
    <s v="3k"/>
    <d v="1899-12-30T00:08:58"/>
    <d v="1899-12-30T00:03:50"/>
    <s v="公式"/>
    <x v="7"/>
    <n v="43"/>
    <s v="3W"/>
    <s v="10月3W"/>
    <d v="1899-12-30T00:11:18"/>
  </r>
  <r>
    <x v="37"/>
    <s v="一般"/>
    <x v="34"/>
    <s v="集合練習"/>
    <s v="換算"/>
    <x v="37"/>
    <n v="3"/>
    <d v="1899-12-30T00:11:55"/>
    <s v="トラック3000m"/>
    <s v="3k"/>
    <d v="1899-12-30T00:09:30"/>
    <d v="1899-12-30T00:03:58"/>
    <s v="公式"/>
    <x v="7"/>
    <n v="43"/>
    <s v="3W"/>
    <s v="10月3W"/>
    <d v="1899-12-30T00:11:58"/>
  </r>
  <r>
    <x v="21"/>
    <s v="一般"/>
    <x v="34"/>
    <s v="集合練習"/>
    <s v="換算"/>
    <x v="37"/>
    <n v="3"/>
    <d v="1899-12-30T00:11:59"/>
    <s v="トラック3000m"/>
    <s v="3k"/>
    <d v="1899-12-30T00:09:33"/>
    <d v="1899-12-30T00:04:00"/>
    <s v="公式"/>
    <x v="7"/>
    <n v="43"/>
    <s v="3W"/>
    <s v="10月3W"/>
    <d v="1899-12-30T00:12:02"/>
  </r>
  <r>
    <x v="34"/>
    <s v="一般"/>
    <x v="34"/>
    <s v="集合練習"/>
    <s v="換算"/>
    <x v="7"/>
    <n v="3"/>
    <d v="1899-12-30T00:14:24"/>
    <s v="トラック3000m"/>
    <s v="3k"/>
    <d v="1899-12-30T00:11:28"/>
    <d v="1899-12-30T00:04:48"/>
    <s v="公式"/>
    <x v="7"/>
    <n v="43"/>
    <s v="3W"/>
    <s v="10月3W"/>
    <d v="1899-12-30T00:14:28"/>
  </r>
  <r>
    <x v="58"/>
    <s v="シニア"/>
    <x v="34"/>
    <s v="集合練習"/>
    <s v="換算"/>
    <x v="7"/>
    <n v="3"/>
    <d v="1899-12-30T00:14:09"/>
    <s v="トラック3000m"/>
    <s v="3k"/>
    <d v="1899-12-30T00:11:16"/>
    <d v="1899-12-30T00:04:43"/>
    <s v="公式"/>
    <x v="7"/>
    <n v="43"/>
    <s v="3W"/>
    <s v="10月3W"/>
    <d v="1899-12-30T00:14:13"/>
  </r>
  <r>
    <x v="9"/>
    <s v="シニア"/>
    <x v="34"/>
    <s v="集合練習"/>
    <s v="換算"/>
    <x v="7"/>
    <n v="3"/>
    <d v="1899-12-30T00:14:32"/>
    <s v="トラック3000m"/>
    <s v="3k"/>
    <d v="1899-12-30T00:11:35"/>
    <d v="1899-12-30T00:04:51"/>
    <s v="公式"/>
    <x v="7"/>
    <n v="43"/>
    <s v="3W"/>
    <s v="10月3W"/>
    <d v="1899-12-30T00:14:36"/>
  </r>
  <r>
    <x v="24"/>
    <s v="一般"/>
    <x v="34"/>
    <s v="集合練習"/>
    <s v="換算"/>
    <x v="7"/>
    <n v="5"/>
    <d v="1899-12-30T00:17:44"/>
    <s v="トラック5000m"/>
    <s v="5k"/>
    <d v="1899-12-30T00:07:50"/>
    <d v="1899-12-30T00:03:33"/>
    <s v="公式"/>
    <x v="7"/>
    <n v="43"/>
    <s v="3W"/>
    <s v="10月3W"/>
    <d v="1899-12-30T00:09:53"/>
  </r>
  <r>
    <x v="24"/>
    <s v="一般"/>
    <x v="35"/>
    <s v="集合練習"/>
    <s v="換算"/>
    <x v="15"/>
    <n v="5"/>
    <d v="1899-12-30T00:17:18"/>
    <s v="本社G15周"/>
    <s v="3k"/>
    <d v="1899-12-30T00:07:34"/>
    <d v="1899-12-30T00:03:28"/>
    <s v="公式"/>
    <x v="7"/>
    <n v="44"/>
    <s v="4W"/>
    <s v="10月4W"/>
    <d v="1899-12-30T00:09:33"/>
  </r>
  <r>
    <x v="0"/>
    <s v="一般"/>
    <x v="35"/>
    <s v="集合練習"/>
    <s v="換算"/>
    <x v="15"/>
    <n v="5"/>
    <d v="1899-12-30T00:17:03"/>
    <s v="本社G15周"/>
    <s v="3k"/>
    <d v="1899-12-30T00:07:28"/>
    <d v="1899-12-30T00:03:25"/>
    <s v="公式"/>
    <x v="7"/>
    <n v="44"/>
    <s v="4W"/>
    <s v="10月4W"/>
    <d v="1899-12-30T00:09:25"/>
  </r>
  <r>
    <x v="2"/>
    <s v="一般"/>
    <x v="35"/>
    <s v="集合練習"/>
    <s v="換算"/>
    <x v="7"/>
    <n v="3"/>
    <d v="1899-12-30T00:11:20"/>
    <s v="本社G9周"/>
    <s v="3k"/>
    <d v="1899-12-30T00:08:50"/>
    <d v="1899-12-30T00:03:47"/>
    <s v="公式"/>
    <x v="7"/>
    <n v="44"/>
    <s v="4W"/>
    <s v="10月4W"/>
    <d v="1899-12-30T00:11:08"/>
  </r>
  <r>
    <x v="4"/>
    <s v="一般"/>
    <x v="35"/>
    <s v="集合練習"/>
    <s v="換算"/>
    <x v="7"/>
    <n v="3"/>
    <d v="1899-12-30T00:10:50"/>
    <s v="本社G9周"/>
    <s v="3k"/>
    <d v="1899-12-30T00:08:27"/>
    <d v="1899-12-30T00:03:37"/>
    <s v="公式"/>
    <x v="7"/>
    <n v="44"/>
    <s v="4W"/>
    <s v="10月4W"/>
    <d v="1899-12-30T00:10:39"/>
  </r>
  <r>
    <x v="37"/>
    <s v="一般"/>
    <x v="35"/>
    <s v="集合練習"/>
    <s v="換算"/>
    <x v="7"/>
    <n v="3"/>
    <d v="1899-12-30T00:11:40"/>
    <s v="本社G9周"/>
    <s v="3k"/>
    <d v="1899-12-30T00:09:06"/>
    <d v="1899-12-30T00:03:53"/>
    <s v="公式"/>
    <x v="7"/>
    <n v="44"/>
    <s v="4W"/>
    <s v="10月4W"/>
    <d v="1899-12-30T00:11:28"/>
  </r>
  <r>
    <x v="34"/>
    <s v="一般"/>
    <x v="35"/>
    <s v="集合練習"/>
    <s v="換算"/>
    <x v="7"/>
    <n v="3"/>
    <d v="1899-12-30T00:12:23"/>
    <s v="本社G9周"/>
    <s v="3k"/>
    <d v="1899-12-30T00:09:39"/>
    <d v="1899-12-30T00:04:08"/>
    <s v="公式"/>
    <x v="7"/>
    <n v="44"/>
    <s v="4W"/>
    <s v="10月4W"/>
    <d v="1899-12-30T00:12:10"/>
  </r>
  <r>
    <x v="15"/>
    <s v="一般"/>
    <x v="35"/>
    <s v="集合練習"/>
    <s v="換算"/>
    <x v="7"/>
    <n v="3"/>
    <d v="1899-12-30T00:10:53"/>
    <s v="本社G9周"/>
    <s v="3k"/>
    <d v="1899-12-30T00:08:29"/>
    <d v="1899-12-30T00:03:38"/>
    <s v="公式"/>
    <x v="7"/>
    <n v="44"/>
    <s v="4W"/>
    <s v="10月4W"/>
    <d v="1899-12-30T00:10:42"/>
  </r>
  <r>
    <x v="22"/>
    <s v="一般"/>
    <x v="35"/>
    <s v="集合練習"/>
    <s v="換算"/>
    <x v="7"/>
    <n v="3"/>
    <d v="1899-12-30T00:13:38"/>
    <s v="本社G9周"/>
    <s v="3k"/>
    <d v="1899-12-30T00:10:38"/>
    <d v="1899-12-30T00:04:33"/>
    <s v="公式"/>
    <x v="7"/>
    <n v="44"/>
    <s v="4W"/>
    <s v="10月4W"/>
    <d v="1899-12-30T00:13:24"/>
  </r>
  <r>
    <x v="19"/>
    <s v="シニア"/>
    <x v="35"/>
    <s v="オンライン駅伝公式第4回"/>
    <s v="換算"/>
    <x v="1"/>
    <n v="2.31"/>
    <d v="1899-12-30T00:10:39"/>
    <s v="他"/>
    <s v="2k"/>
    <d v="1899-12-30T00:11:01"/>
    <d v="1899-12-30T00:04:37"/>
    <s v="公式"/>
    <x v="7"/>
    <n v="44"/>
    <s v="4W"/>
    <s v="10月4W"/>
    <d v="1899-12-30T00:13:54"/>
  </r>
  <r>
    <x v="18"/>
    <s v="一般"/>
    <x v="35"/>
    <s v="オンライン駅伝公式第4回"/>
    <s v="換算"/>
    <x v="38"/>
    <n v="2.35"/>
    <d v="1899-12-30T00:08:31"/>
    <s v="スポセン1周"/>
    <s v="2k"/>
    <d v="1899-12-30T00:08:31"/>
    <d v="1899-12-30T00:03:37"/>
    <s v="公式"/>
    <x v="7"/>
    <n v="44"/>
    <s v="4W"/>
    <s v="10月4W"/>
    <d v="1899-12-30T00:10:44"/>
  </r>
  <r>
    <x v="29"/>
    <s v="シニア"/>
    <x v="35"/>
    <s v="オンライン駅伝公式第4回"/>
    <s v="換算"/>
    <x v="12"/>
    <n v="6.25"/>
    <d v="1899-12-30T00:28:31"/>
    <s v="他"/>
    <s v="6k"/>
    <d v="1899-12-30T00:10:54"/>
    <d v="1899-12-30T00:04:34"/>
    <s v="公式"/>
    <x v="7"/>
    <n v="44"/>
    <s v="4W"/>
    <s v="10月4W"/>
    <d v="1899-12-30T00:13:45"/>
  </r>
  <r>
    <x v="43"/>
    <s v="シニア"/>
    <x v="35"/>
    <s v="オンライン駅伝公式第4回"/>
    <s v="換算"/>
    <x v="1"/>
    <n v="2.41"/>
    <d v="1899-12-30T00:10:54"/>
    <s v="他"/>
    <s v="2k"/>
    <d v="1899-12-30T00:10:49"/>
    <d v="1899-12-30T00:04:31"/>
    <s v="公式"/>
    <x v="7"/>
    <n v="44"/>
    <s v="4W"/>
    <s v="10月4W"/>
    <d v="1899-12-30T00:13:38"/>
  </r>
  <r>
    <x v="34"/>
    <s v="一般"/>
    <x v="35"/>
    <s v="オンライン駅伝公式第4回"/>
    <s v="換算"/>
    <x v="37"/>
    <n v="3"/>
    <d v="1899-12-30T00:12:15"/>
    <s v="他"/>
    <s v="3k"/>
    <d v="1899-12-30T00:09:46"/>
    <d v="1899-12-30T00:04:05"/>
    <s v="公式"/>
    <x v="7"/>
    <n v="44"/>
    <s v="4W"/>
    <s v="10月4W"/>
    <d v="1899-12-30T00:12:18"/>
  </r>
  <r>
    <x v="9"/>
    <s v="シニア"/>
    <x v="35"/>
    <s v="オンライン駅伝公式第4回"/>
    <s v="換算"/>
    <x v="37"/>
    <n v="3"/>
    <d v="1899-12-30T00:14:32"/>
    <s v="他"/>
    <s v="3k"/>
    <d v="1899-12-30T00:11:35"/>
    <d v="1899-12-30T00:04:51"/>
    <s v="公式"/>
    <x v="7"/>
    <n v="44"/>
    <s v="4W"/>
    <s v="10月4W"/>
    <d v="1899-12-30T00:14:36"/>
  </r>
  <r>
    <x v="7"/>
    <s v="シニア"/>
    <x v="35"/>
    <s v="オンライン駅伝公式第4回"/>
    <s v="換算"/>
    <x v="1"/>
    <n v="2.91"/>
    <d v="1899-12-30T00:13:08"/>
    <s v="他"/>
    <s v="3k"/>
    <d v="1899-12-30T00:10:47"/>
    <d v="1899-12-30T00:04:31"/>
    <s v="公式"/>
    <x v="7"/>
    <n v="44"/>
    <s v="4W"/>
    <s v="10月4W"/>
    <d v="1899-12-30T00:13:36"/>
  </r>
  <r>
    <x v="59"/>
    <s v="シニア"/>
    <x v="35"/>
    <s v="オンライン駅伝公式第4回"/>
    <s v="換算"/>
    <x v="1"/>
    <n v="3.27"/>
    <d v="1899-12-30T00:13:45"/>
    <s v="他"/>
    <s v="3k"/>
    <d v="1899-12-30T00:10:03"/>
    <d v="1899-12-30T00:04:12"/>
    <s v="公式"/>
    <x v="7"/>
    <n v="44"/>
    <s v="4W"/>
    <s v="10月4W"/>
    <d v="1899-12-30T00:12:40"/>
  </r>
  <r>
    <x v="10"/>
    <s v="一般"/>
    <x v="35"/>
    <s v="オンライン駅伝公式第4回"/>
    <s v="換算"/>
    <x v="1"/>
    <n v="3.09"/>
    <d v="1899-12-30T00:13:28"/>
    <s v="他"/>
    <s v="3k"/>
    <d v="1899-12-30T00:10:25"/>
    <d v="1899-12-30T00:04:21"/>
    <s v="公式"/>
    <x v="7"/>
    <n v="44"/>
    <s v="4W"/>
    <s v="10月4W"/>
    <d v="1899-12-30T00:13:08"/>
  </r>
  <r>
    <x v="30"/>
    <s v="シニア"/>
    <x v="35"/>
    <s v="オンライン駅伝公式第4回"/>
    <s v="換算"/>
    <x v="1"/>
    <n v="2.4300000000000002"/>
    <d v="1899-12-30T00:11:55"/>
    <s v="他"/>
    <s v="2k"/>
    <d v="1899-12-30T00:11:43"/>
    <d v="1899-12-30T00:04:54"/>
    <s v="公式"/>
    <x v="7"/>
    <n v="44"/>
    <s v="4W"/>
    <s v="10月4W"/>
    <d v="1899-12-30T00:14:47"/>
  </r>
  <r>
    <x v="42"/>
    <s v="一般"/>
    <x v="35"/>
    <s v="オンライン駅伝公式第4回"/>
    <s v="換算"/>
    <x v="3"/>
    <n v="3.1"/>
    <d v="1899-12-30T00:13:18"/>
    <s v="技術部1周"/>
    <s v="3k"/>
    <d v="1899-12-30T00:09:49"/>
    <d v="1899-12-30T00:04:17"/>
    <s v="公式"/>
    <x v="7"/>
    <n v="44"/>
    <s v="4W"/>
    <s v="10月4W"/>
    <d v="1899-12-30T00:12:22"/>
  </r>
  <r>
    <x v="49"/>
    <s v="一般"/>
    <x v="35"/>
    <s v="オンライン駅伝公式第4回"/>
    <s v="換算"/>
    <x v="1"/>
    <n v="2.44"/>
    <d v="1899-12-30T00:10:59"/>
    <s v="他"/>
    <s v="2k"/>
    <d v="1899-12-30T00:10:45"/>
    <d v="1899-12-30T00:04:30"/>
    <s v="公式"/>
    <x v="7"/>
    <n v="44"/>
    <s v="4W"/>
    <s v="10月4W"/>
    <d v="1899-12-30T00:13:34"/>
  </r>
  <r>
    <x v="54"/>
    <s v="一般"/>
    <x v="35"/>
    <s v="オンライン駅伝公式第4回"/>
    <s v="換算"/>
    <x v="1"/>
    <n v="2.5099999999999998"/>
    <d v="1899-12-30T00:12:13"/>
    <s v="他"/>
    <s v="2k"/>
    <d v="1899-12-30T00:11:38"/>
    <d v="1899-12-30T00:04:52"/>
    <s v="公式"/>
    <x v="7"/>
    <n v="44"/>
    <s v="4W"/>
    <s v="10月4W"/>
    <d v="1899-12-30T00:14:40"/>
  </r>
  <r>
    <x v="20"/>
    <s v="一般"/>
    <x v="35"/>
    <s v="オンライン駅伝公式第4回"/>
    <s v="換算"/>
    <x v="37"/>
    <n v="3"/>
    <d v="1899-12-30T00:14:24"/>
    <s v="他"/>
    <s v="3k"/>
    <d v="1899-12-30T00:11:28"/>
    <d v="1899-12-30T00:04:48"/>
    <s v="公式"/>
    <x v="7"/>
    <n v="44"/>
    <s v="4W"/>
    <s v="10月4W"/>
    <d v="1899-12-30T00:14:28"/>
  </r>
  <r>
    <x v="58"/>
    <s v="シニア"/>
    <x v="35"/>
    <s v="オンライン駅伝公式第4回"/>
    <s v="換算"/>
    <x v="37"/>
    <n v="3"/>
    <d v="1899-12-30T00:14:09"/>
    <s v="他"/>
    <s v="3k"/>
    <d v="1899-12-30T00:11:16"/>
    <d v="1899-12-30T00:04:43"/>
    <s v="公式"/>
    <x v="7"/>
    <n v="44"/>
    <s v="4W"/>
    <s v="10月4W"/>
    <d v="1899-12-30T00:14:13"/>
  </r>
  <r>
    <x v="53"/>
    <s v="シニア"/>
    <x v="35"/>
    <s v="オンライン駅伝公式第4回"/>
    <s v="換算"/>
    <x v="38"/>
    <n v="2.35"/>
    <d v="1899-12-30T00:12:52"/>
    <s v="スポセン1周"/>
    <s v="2k"/>
    <d v="1899-12-30T00:12:52"/>
    <d v="1899-12-30T00:05:29"/>
    <s v="公式"/>
    <x v="7"/>
    <n v="44"/>
    <s v="4W"/>
    <s v="10月4W"/>
    <d v="1899-12-30T00:16:13"/>
  </r>
  <r>
    <x v="8"/>
    <s v="一般"/>
    <x v="35"/>
    <s v="オンライン駅伝公式第4回"/>
    <s v="換算"/>
    <x v="1"/>
    <n v="2.58"/>
    <d v="1899-12-30T00:11:40"/>
    <s v="他"/>
    <s v="2k"/>
    <d v="1899-12-30T00:10:48"/>
    <d v="1899-12-30T00:04:31"/>
    <s v="公式"/>
    <x v="7"/>
    <n v="44"/>
    <s v="4W"/>
    <s v="10月4W"/>
    <d v="1899-12-30T00:13:38"/>
  </r>
  <r>
    <x v="3"/>
    <s v="一般"/>
    <x v="35"/>
    <s v="オンライン駅伝公式第4回"/>
    <s v="換算"/>
    <x v="1"/>
    <n v="2.5"/>
    <d v="1899-12-30T00:12:26"/>
    <s v="他"/>
    <s v="2k"/>
    <d v="1899-12-30T00:11:53"/>
    <d v="1899-12-30T00:04:58"/>
    <s v="公式"/>
    <x v="7"/>
    <n v="44"/>
    <s v="4W"/>
    <s v="10月4W"/>
    <d v="1899-12-30T00:14:59"/>
  </r>
  <r>
    <x v="16"/>
    <s v="女性"/>
    <x v="35"/>
    <s v="オンライン駅伝公式第4回"/>
    <s v="換算"/>
    <x v="1"/>
    <n v="2.46"/>
    <d v="1899-12-30T00:12:29"/>
    <s v="他"/>
    <s v="2k"/>
    <d v="1899-12-30T00:12:08"/>
    <d v="1899-12-30T00:05:04"/>
    <s v="公式"/>
    <x v="7"/>
    <n v="44"/>
    <s v="4W"/>
    <s v="10月4W"/>
    <d v="1899-12-30T00:15:18"/>
  </r>
  <r>
    <x v="6"/>
    <s v="一般"/>
    <x v="35"/>
    <s v="オンライン駅伝公式第4回"/>
    <s v="換算"/>
    <x v="1"/>
    <n v="2.46"/>
    <d v="1899-12-30T00:11:52"/>
    <s v="他"/>
    <s v="2k"/>
    <d v="1899-12-30T00:11:32"/>
    <d v="1899-12-30T00:04:49"/>
    <s v="公式"/>
    <x v="7"/>
    <n v="44"/>
    <s v="4W"/>
    <s v="10月4W"/>
    <d v="1899-12-30T00:14:32"/>
  </r>
  <r>
    <x v="14"/>
    <s v="一般"/>
    <x v="35"/>
    <s v="オンライン駅伝公式第4回"/>
    <s v="換算"/>
    <x v="1"/>
    <n v="2.35"/>
    <d v="1899-12-30T00:12:15"/>
    <s v="他"/>
    <s v="2k"/>
    <d v="1899-12-30T00:12:28"/>
    <d v="1899-12-30T00:05:13"/>
    <s v="公式"/>
    <x v="7"/>
    <n v="44"/>
    <s v="4W"/>
    <s v="10月4W"/>
    <d v="1899-12-30T00:15:43"/>
  </r>
  <r>
    <x v="28"/>
    <s v="一般"/>
    <x v="35"/>
    <s v="オンライン駅伝公式第4回"/>
    <s v="換算"/>
    <x v="1"/>
    <n v="2.56"/>
    <d v="1899-12-30T00:13:06"/>
    <s v="他"/>
    <s v="2k"/>
    <d v="1899-12-30T00:12:14"/>
    <d v="1899-12-30T00:05:07"/>
    <s v="公式"/>
    <x v="7"/>
    <n v="44"/>
    <s v="4W"/>
    <s v="10月4W"/>
    <d v="1899-12-30T00:15:25"/>
  </r>
  <r>
    <x v="25"/>
    <s v="一般"/>
    <x v="35"/>
    <s v="オンライン駅伝公式第4回"/>
    <s v="換算"/>
    <x v="1"/>
    <n v="2.42"/>
    <d v="1899-12-30T00:10:41"/>
    <s v="他"/>
    <s v="2k"/>
    <d v="1899-12-30T00:10:33"/>
    <d v="1899-12-30T00:04:25"/>
    <s v="公式"/>
    <x v="7"/>
    <n v="44"/>
    <s v="4W"/>
    <s v="10月4W"/>
    <d v="1899-12-30T00:13:18"/>
  </r>
  <r>
    <x v="50"/>
    <s v="一般"/>
    <x v="35"/>
    <s v="オンライン駅伝公式第4回"/>
    <s v="換算"/>
    <x v="1"/>
    <n v="4.16"/>
    <d v="1899-12-30T00:21:44"/>
    <s v="他"/>
    <s v="4k"/>
    <d v="1899-12-30T00:12:29"/>
    <d v="1899-12-30T00:05:13"/>
    <s v="公式"/>
    <x v="7"/>
    <n v="44"/>
    <s v="4W"/>
    <s v="10月4W"/>
    <d v="1899-12-30T00:15:45"/>
  </r>
  <r>
    <x v="5"/>
    <s v="一般"/>
    <x v="35"/>
    <s v="オンライン駅伝公式第4回"/>
    <s v="換算"/>
    <x v="12"/>
    <n v="4.95"/>
    <d v="1899-12-30T00:25:39"/>
    <s v="他"/>
    <s v="5k"/>
    <d v="1899-12-30T00:11:27"/>
    <d v="1899-12-30T00:05:11"/>
    <s v="公式"/>
    <x v="7"/>
    <n v="44"/>
    <s v="4W"/>
    <s v="10月4W"/>
    <d v="1899-12-30T00:14:26"/>
  </r>
  <r>
    <x v="33"/>
    <s v="一般"/>
    <x v="35"/>
    <s v="オンライン駅伝公式第4回"/>
    <s v="換算"/>
    <x v="1"/>
    <n v="2.4700000000000002"/>
    <d v="1899-12-30T00:12:47"/>
    <s v="他"/>
    <s v="2k"/>
    <d v="1899-12-30T00:12:22"/>
    <d v="1899-12-30T00:05:11"/>
    <s v="公式"/>
    <x v="7"/>
    <n v="44"/>
    <s v="4W"/>
    <s v="10月4W"/>
    <d v="1899-12-30T00:15:36"/>
  </r>
  <r>
    <x v="48"/>
    <s v="一般"/>
    <x v="35"/>
    <s v="オンライン駅伝公式第4回"/>
    <s v="換算"/>
    <x v="1"/>
    <n v="2.41"/>
    <d v="1899-12-30T00:12:36"/>
    <s v="他"/>
    <s v="2k"/>
    <d v="1899-12-30T00:12:30"/>
    <d v="1899-12-30T00:05:14"/>
    <s v="公式"/>
    <x v="7"/>
    <n v="44"/>
    <s v="4W"/>
    <s v="10月4W"/>
    <d v="1899-12-30T00:15:45"/>
  </r>
  <r>
    <x v="60"/>
    <s v="シニア"/>
    <x v="35"/>
    <s v="オンライン駅伝公式第4回"/>
    <s v="換算"/>
    <x v="3"/>
    <n v="3.1"/>
    <d v="1899-12-30T00:15:44"/>
    <s v="技術部1周"/>
    <s v="3k"/>
    <d v="1899-12-30T00:11:36"/>
    <d v="1899-12-30T00:05:05"/>
    <s v="公式"/>
    <x v="7"/>
    <n v="44"/>
    <s v="4W"/>
    <s v="10月4W"/>
    <d v="1899-12-30T00:14:38"/>
  </r>
  <r>
    <x v="37"/>
    <s v="一般"/>
    <x v="36"/>
    <s v="集合練習"/>
    <s v="ー"/>
    <x v="39"/>
    <n v="21.9"/>
    <d v="1899-12-30T01:56:18"/>
    <s v="愛知池３周"/>
    <s v="20k"/>
    <s v="-"/>
    <d v="1899-12-30T00:05:19"/>
    <s v="公式"/>
    <x v="7"/>
    <n v="44"/>
    <s v="4W"/>
    <s v="10月4W"/>
    <s v="ー"/>
  </r>
  <r>
    <x v="17"/>
    <s v="一般"/>
    <x v="36"/>
    <s v="集合練習"/>
    <s v="ー"/>
    <x v="39"/>
    <n v="21.9"/>
    <d v="1899-12-30T01:45:50"/>
    <s v="愛知池３周"/>
    <s v="20k"/>
    <s v="-"/>
    <d v="1899-12-30T00:04:50"/>
    <s v="公式"/>
    <x v="7"/>
    <n v="44"/>
    <s v="4W"/>
    <s v="10月4W"/>
    <s v="ー"/>
  </r>
  <r>
    <x v="9"/>
    <s v="シニア"/>
    <x v="36"/>
    <s v="集合練習"/>
    <s v="ー"/>
    <x v="39"/>
    <n v="21.9"/>
    <d v="1899-12-30T02:13:55"/>
    <s v="愛知池３周"/>
    <s v="20k"/>
    <s v="-"/>
    <d v="1899-12-30T00:06:07"/>
    <s v="公式"/>
    <x v="7"/>
    <n v="44"/>
    <s v="4W"/>
    <s v="10月4W"/>
    <s v="ー"/>
  </r>
  <r>
    <x v="24"/>
    <s v="一般"/>
    <x v="36"/>
    <s v="集合練習"/>
    <s v="ー"/>
    <x v="39"/>
    <n v="21.9"/>
    <d v="1899-12-30T01:32:30"/>
    <s v="愛知池３周"/>
    <s v="20k"/>
    <s v="-"/>
    <d v="1899-12-30T00:04:13"/>
    <s v="公式"/>
    <x v="7"/>
    <n v="44"/>
    <s v="4W"/>
    <s v="10月4W"/>
    <s v="ー"/>
  </r>
  <r>
    <x v="2"/>
    <s v="一般"/>
    <x v="36"/>
    <s v="集合練習"/>
    <s v="ー"/>
    <x v="40"/>
    <n v="10"/>
    <d v="1899-12-30T00:49:13"/>
    <s v="他"/>
    <s v="10k"/>
    <s v="-"/>
    <d v="1899-12-30T00:04:55"/>
    <s v="公式"/>
    <x v="7"/>
    <n v="44"/>
    <s v="4W"/>
    <s v="10月4W"/>
    <s v="ー"/>
  </r>
  <r>
    <x v="0"/>
    <s v="一般"/>
    <x v="36"/>
    <s v="集合練習"/>
    <s v="ー"/>
    <x v="41"/>
    <n v="7.3"/>
    <d v="1899-12-30T00:40:10"/>
    <s v="愛知池1周"/>
    <s v="7k"/>
    <s v="-"/>
    <d v="1899-12-30T00:05:30"/>
    <s v="公式"/>
    <x v="7"/>
    <n v="44"/>
    <s v="4W"/>
    <s v="10月4W"/>
    <s v="ー"/>
  </r>
  <r>
    <x v="4"/>
    <s v="一般"/>
    <x v="36"/>
    <s v="集合練習"/>
    <s v="ー"/>
    <x v="41"/>
    <n v="7.3"/>
    <d v="1899-12-30T00:40:10"/>
    <s v="愛知池1周"/>
    <s v="7k"/>
    <s v="-"/>
    <d v="1899-12-30T00:05:30"/>
    <s v="公式"/>
    <x v="7"/>
    <n v="44"/>
    <s v="4W"/>
    <s v="10月4W"/>
    <s v="ー"/>
  </r>
  <r>
    <x v="34"/>
    <s v="一般"/>
    <x v="37"/>
    <s v="集合練習"/>
    <s v="換算"/>
    <x v="7"/>
    <n v="3"/>
    <d v="1899-12-30T00:12:14"/>
    <s v="本社G9周"/>
    <s v="3k"/>
    <d v="1899-12-30T00:09:32"/>
    <d v="1899-12-30T00:04:05"/>
    <s v="公式"/>
    <x v="8"/>
    <n v="45"/>
    <s v="1W"/>
    <s v="11月1W"/>
    <d v="1899-12-30T00:12:02"/>
  </r>
  <r>
    <x v="24"/>
    <s v="一般"/>
    <x v="37"/>
    <s v="集合練習"/>
    <s v="換算"/>
    <x v="7"/>
    <n v="3"/>
    <d v="1899-12-30T00:09:46"/>
    <s v="本社G9周"/>
    <s v="3k"/>
    <d v="1899-12-30T00:07:37"/>
    <d v="1899-12-30T00:03:15"/>
    <s v="公式"/>
    <x v="8"/>
    <n v="45"/>
    <s v="1W"/>
    <s v="11月1W"/>
    <d v="1899-12-30T00:09:36"/>
  </r>
  <r>
    <x v="57"/>
    <s v="一般"/>
    <x v="37"/>
    <s v="集合練習"/>
    <s v="換算"/>
    <x v="7"/>
    <n v="3"/>
    <d v="1899-12-30T00:17:33"/>
    <s v="本社G9周"/>
    <s v="3k"/>
    <d v="1899-12-30T00:13:41"/>
    <d v="1899-12-30T00:05:51"/>
    <s v="公式"/>
    <x v="8"/>
    <n v="45"/>
    <s v="1W"/>
    <s v="11月1W"/>
    <d v="1899-12-30T00:17:15"/>
  </r>
  <r>
    <x v="31"/>
    <s v="一般"/>
    <x v="37"/>
    <s v="集合練習"/>
    <s v="換算"/>
    <x v="7"/>
    <n v="3"/>
    <d v="1899-12-30T00:12:42"/>
    <s v="本社G9周"/>
    <s v="3k"/>
    <d v="1899-12-30T00:09:54"/>
    <d v="1899-12-30T00:04:14"/>
    <s v="公式"/>
    <x v="8"/>
    <n v="45"/>
    <s v="1W"/>
    <s v="11月1W"/>
    <d v="1899-12-30T00:12:29"/>
  </r>
  <r>
    <x v="36"/>
    <s v="一般"/>
    <x v="37"/>
    <s v="集合練習"/>
    <s v="換算"/>
    <x v="7"/>
    <n v="3"/>
    <d v="1899-12-30T00:14:02"/>
    <s v="本社G9周"/>
    <s v="3k"/>
    <d v="1899-12-30T00:10:56"/>
    <d v="1899-12-30T00:04:41"/>
    <s v="公式"/>
    <x v="8"/>
    <n v="45"/>
    <s v="1W"/>
    <s v="11月1W"/>
    <d v="1899-12-30T00:13:48"/>
  </r>
  <r>
    <x v="61"/>
    <s v="女性"/>
    <x v="37"/>
    <s v="集合練習"/>
    <s v="換算"/>
    <x v="7"/>
    <n v="3"/>
    <d v="1899-12-30T00:19:46"/>
    <s v="本社G9周"/>
    <s v="3k"/>
    <d v="1899-12-30T00:15:25"/>
    <d v="1899-12-30T00:06:35"/>
    <s v="公式"/>
    <x v="8"/>
    <n v="45"/>
    <s v="1W"/>
    <s v="11月1W"/>
    <d v="1899-12-30T00:19:26"/>
  </r>
  <r>
    <x v="37"/>
    <s v="一般"/>
    <x v="37"/>
    <s v="集合練習"/>
    <s v="換算"/>
    <x v="7"/>
    <n v="3"/>
    <d v="1899-12-30T00:11:58"/>
    <s v="本社G9周"/>
    <s v="3k"/>
    <d v="1899-12-30T00:09:20"/>
    <d v="1899-12-30T00:03:59"/>
    <s v="公式"/>
    <x v="8"/>
    <n v="45"/>
    <s v="1W"/>
    <s v="11月1W"/>
    <d v="1899-12-30T00:11:46"/>
  </r>
  <r>
    <x v="16"/>
    <s v="女性"/>
    <x v="37"/>
    <s v="集合練習"/>
    <s v="換算"/>
    <x v="7"/>
    <n v="3"/>
    <d v="1899-12-30T00:14:47"/>
    <s v="本社G9周"/>
    <s v="3k"/>
    <d v="1899-12-30T00:11:32"/>
    <d v="1899-12-30T00:04:56"/>
    <s v="公式"/>
    <x v="8"/>
    <n v="45"/>
    <s v="1W"/>
    <s v="11月1W"/>
    <d v="1899-12-30T00:14:32"/>
  </r>
  <r>
    <x v="62"/>
    <s v="女性"/>
    <x v="37"/>
    <s v="集合練習"/>
    <s v="換算"/>
    <x v="7"/>
    <n v="3"/>
    <d v="1899-12-30T00:16:44"/>
    <s v="本社G9周"/>
    <s v="3k"/>
    <d v="1899-12-30T00:13:03"/>
    <d v="1899-12-30T00:05:35"/>
    <s v="公式"/>
    <x v="8"/>
    <n v="45"/>
    <s v="1W"/>
    <s v="11月1W"/>
    <d v="1899-12-30T00:16:27"/>
  </r>
  <r>
    <x v="2"/>
    <s v="一般"/>
    <x v="37"/>
    <s v="集合練習"/>
    <s v="換算"/>
    <x v="7"/>
    <n v="3"/>
    <d v="1899-12-30T00:11:19"/>
    <s v="本社G9周"/>
    <s v="3k"/>
    <d v="1899-12-30T00:08:49"/>
    <d v="1899-12-30T00:03:46"/>
    <s v="公式"/>
    <x v="8"/>
    <n v="45"/>
    <s v="1W"/>
    <s v="11月1W"/>
    <d v="1899-12-30T00:11:07"/>
  </r>
  <r>
    <x v="52"/>
    <s v="一般"/>
    <x v="37"/>
    <s v="集合練習"/>
    <s v="換算"/>
    <x v="7"/>
    <n v="3"/>
    <d v="1899-12-30T00:14:40"/>
    <s v="本社G9周"/>
    <s v="3k"/>
    <d v="1899-12-30T00:11:26"/>
    <d v="1899-12-30T00:04:53"/>
    <s v="公式"/>
    <x v="8"/>
    <n v="45"/>
    <s v="1W"/>
    <s v="11月1W"/>
    <d v="1899-12-30T00:14:25"/>
  </r>
  <r>
    <x v="0"/>
    <s v="一般"/>
    <x v="38"/>
    <s v="モリコロ"/>
    <s v="換算"/>
    <x v="42"/>
    <n v="1.8"/>
    <d v="1899-12-30T00:05:36"/>
    <s v="他"/>
    <s v="-"/>
    <d v="1899-12-30T00:07:19"/>
    <d v="1899-12-30T00:03:07"/>
    <s v="公式"/>
    <x v="8"/>
    <n v="45"/>
    <s v="1W"/>
    <s v="11月1W"/>
    <d v="1899-12-30T00:09:13"/>
  </r>
  <r>
    <x v="1"/>
    <s v="シニア"/>
    <x v="38"/>
    <s v="モリコロ"/>
    <s v="換算"/>
    <x v="42"/>
    <n v="1.8"/>
    <d v="1899-12-30T00:08:35"/>
    <s v="他"/>
    <s v="-"/>
    <d v="1899-12-30T00:11:55"/>
    <d v="1899-12-30T00:04:46"/>
    <s v="公式"/>
    <x v="8"/>
    <n v="45"/>
    <s v="1W"/>
    <s v="11月1W"/>
    <d v="1899-12-30T00:15:02"/>
  </r>
  <r>
    <x v="37"/>
    <s v="一般"/>
    <x v="38"/>
    <s v="モリコロ"/>
    <s v="換算"/>
    <x v="42"/>
    <n v="1.8"/>
    <d v="1899-12-30T00:06:36"/>
    <s v="他"/>
    <s v="-"/>
    <d v="1899-12-30T00:08:48"/>
    <d v="1899-12-30T00:03:40"/>
    <s v="公式"/>
    <x v="8"/>
    <n v="45"/>
    <s v="1W"/>
    <s v="11月1W"/>
    <d v="1899-12-30T00:11:06"/>
  </r>
  <r>
    <x v="40"/>
    <s v="一般"/>
    <x v="38"/>
    <s v="モリコロ"/>
    <s v="換算"/>
    <x v="42"/>
    <n v="1.8"/>
    <d v="1899-12-30T00:08:56"/>
    <s v="他"/>
    <s v="-"/>
    <d v="1899-12-30T00:12:10"/>
    <d v="1899-12-30T00:04:58"/>
    <s v="公式"/>
    <x v="8"/>
    <n v="45"/>
    <s v="1W"/>
    <s v="11月1W"/>
    <d v="1899-12-30T00:15:21"/>
  </r>
  <r>
    <x v="31"/>
    <s v="一般"/>
    <x v="38"/>
    <s v="モリコロ"/>
    <s v="換算"/>
    <x v="42"/>
    <n v="1.8"/>
    <d v="1899-12-30T00:07:21"/>
    <s v="他"/>
    <s v="-"/>
    <d v="1899-12-30T00:09:48"/>
    <d v="1899-12-30T00:04:05"/>
    <s v="公式"/>
    <x v="8"/>
    <n v="45"/>
    <s v="1W"/>
    <s v="11月1W"/>
    <d v="1899-12-30T00:12:22"/>
  </r>
  <r>
    <x v="17"/>
    <s v="一般"/>
    <x v="38"/>
    <s v="モリコロ"/>
    <s v="換算"/>
    <x v="42"/>
    <n v="1.8"/>
    <d v="1899-12-30T00:06:19"/>
    <s v="他"/>
    <s v="-"/>
    <d v="1899-12-30T00:08:25"/>
    <d v="1899-12-30T00:03:31"/>
    <s v="公式"/>
    <x v="8"/>
    <n v="45"/>
    <s v="1W"/>
    <s v="11月1W"/>
    <d v="1899-12-30T00:10:37"/>
  </r>
  <r>
    <x v="9"/>
    <s v="シニア"/>
    <x v="38"/>
    <s v="モリコロ"/>
    <s v="換算"/>
    <x v="42"/>
    <n v="1.8"/>
    <d v="1899-12-30T00:08:23"/>
    <s v="他"/>
    <s v="-"/>
    <d v="1899-12-30T00:11:25"/>
    <d v="1899-12-30T00:04:40"/>
    <s v="公式"/>
    <x v="8"/>
    <n v="45"/>
    <s v="1W"/>
    <s v="11月1W"/>
    <d v="1899-12-30T00:14:24"/>
  </r>
  <r>
    <x v="16"/>
    <s v="女性"/>
    <x v="38"/>
    <s v="モリコロ"/>
    <s v="換算"/>
    <x v="42"/>
    <n v="1.8"/>
    <d v="1899-12-30T00:08:09"/>
    <s v="他"/>
    <s v="-"/>
    <d v="1899-12-30T00:11:06"/>
    <d v="1899-12-30T00:04:32"/>
    <s v="公式"/>
    <x v="8"/>
    <n v="45"/>
    <s v="1W"/>
    <s v="11月1W"/>
    <d v="1899-12-30T00:14:00"/>
  </r>
  <r>
    <x v="15"/>
    <s v="一般"/>
    <x v="38"/>
    <s v="モリコロ"/>
    <s v="換算"/>
    <x v="42"/>
    <n v="1.8"/>
    <d v="1899-12-30T00:06:17"/>
    <s v="他"/>
    <s v="-"/>
    <d v="1899-12-30T00:08:22"/>
    <d v="1899-12-30T00:03:29"/>
    <s v="公式"/>
    <x v="8"/>
    <n v="45"/>
    <s v="1W"/>
    <s v="11月1W"/>
    <d v="1899-12-30T00:10:33"/>
  </r>
  <r>
    <x v="39"/>
    <s v="一般"/>
    <x v="38"/>
    <s v="モリコロ"/>
    <s v="換算"/>
    <x v="42"/>
    <n v="1.8"/>
    <d v="1899-12-30T00:07:52"/>
    <s v="他"/>
    <s v="-"/>
    <d v="1899-12-30T00:10:30"/>
    <d v="1899-12-30T00:04:22"/>
    <s v="公式"/>
    <x v="8"/>
    <n v="45"/>
    <s v="1W"/>
    <s v="11月1W"/>
    <d v="1899-12-30T00:13:14"/>
  </r>
  <r>
    <x v="36"/>
    <s v="一般"/>
    <x v="38"/>
    <s v="モリコロ"/>
    <s v="換算"/>
    <x v="42"/>
    <n v="1.8"/>
    <d v="1899-12-30T00:08:33"/>
    <s v="他"/>
    <s v="-"/>
    <d v="1899-12-30T00:11:39"/>
    <d v="1899-12-30T00:04:45"/>
    <s v="公式"/>
    <x v="8"/>
    <n v="45"/>
    <s v="1W"/>
    <s v="11月1W"/>
    <d v="1899-12-30T00:14:41"/>
  </r>
  <r>
    <x v="20"/>
    <s v="一般"/>
    <x v="38"/>
    <s v="モリコロ"/>
    <s v="換算"/>
    <x v="42"/>
    <n v="1.8"/>
    <d v="1899-12-30T00:09:25"/>
    <s v="他"/>
    <s v="-"/>
    <d v="1899-12-30T00:12:50"/>
    <d v="1899-12-30T00:05:14"/>
    <s v="公式"/>
    <x v="8"/>
    <n v="45"/>
    <s v="1W"/>
    <s v="11月1W"/>
    <d v="1899-12-30T00:16:11"/>
  </r>
  <r>
    <x v="24"/>
    <s v="一般"/>
    <x v="38"/>
    <s v="モリコロ"/>
    <s v="換算"/>
    <x v="42"/>
    <n v="1.8"/>
    <d v="1899-12-30T00:06:10"/>
    <s v="他"/>
    <s v="-"/>
    <d v="1899-12-30T00:07:43"/>
    <d v="1899-12-30T00:03:26"/>
    <s v="公式"/>
    <x v="8"/>
    <n v="45"/>
    <s v="1W"/>
    <s v="11月1W"/>
    <d v="1899-12-30T00:09:43"/>
  </r>
  <r>
    <x v="38"/>
    <s v="一般"/>
    <x v="38"/>
    <s v="モリコロ"/>
    <s v="換算"/>
    <x v="42"/>
    <n v="1.8"/>
    <d v="1899-12-30T00:07:19"/>
    <s v="他"/>
    <s v="-"/>
    <d v="1899-12-30T00:09:45"/>
    <d v="1899-12-30T00:04:04"/>
    <s v="公式"/>
    <x v="8"/>
    <n v="45"/>
    <s v="1W"/>
    <s v="11月1W"/>
    <d v="1899-12-30T00:12:18"/>
  </r>
  <r>
    <x v="59"/>
    <s v="シニア"/>
    <x v="38"/>
    <s v="モリコロ"/>
    <s v="換算"/>
    <x v="42"/>
    <n v="1.8"/>
    <d v="1899-12-30T00:07:05"/>
    <s v="他"/>
    <s v="-"/>
    <d v="1899-12-30T00:09:50"/>
    <d v="1899-12-30T00:03:56"/>
    <s v="公式"/>
    <x v="8"/>
    <n v="45"/>
    <s v="1W"/>
    <s v="11月1W"/>
    <d v="1899-12-30T00:12:24"/>
  </r>
  <r>
    <x v="4"/>
    <s v="一般"/>
    <x v="38"/>
    <s v="モリコロ"/>
    <s v="換算"/>
    <x v="42"/>
    <n v="1.8"/>
    <d v="1899-12-30T00:06:22"/>
    <s v="他"/>
    <s v="-"/>
    <d v="1899-12-30T00:08:19"/>
    <d v="1899-12-30T00:03:33"/>
    <s v="公式"/>
    <x v="8"/>
    <n v="45"/>
    <s v="1W"/>
    <s v="11月1W"/>
    <d v="1899-12-30T00:10:30"/>
  </r>
  <r>
    <x v="52"/>
    <s v="一般"/>
    <x v="38"/>
    <s v="モリコロ"/>
    <s v="換算"/>
    <x v="42"/>
    <n v="1.8"/>
    <d v="1899-12-30T00:07:24"/>
    <s v="他"/>
    <s v="-"/>
    <d v="1899-12-30T00:09:52"/>
    <d v="1899-12-30T00:04:07"/>
    <s v="公式"/>
    <x v="8"/>
    <n v="45"/>
    <s v="1W"/>
    <s v="11月1W"/>
    <d v="1899-12-30T00:12:27"/>
  </r>
  <r>
    <x v="49"/>
    <s v="一般"/>
    <x v="38"/>
    <s v="モリコロ"/>
    <s v="換算"/>
    <x v="42"/>
    <n v="1.8"/>
    <d v="1899-12-30T00:07:49"/>
    <s v="他"/>
    <s v="-"/>
    <d v="1899-12-30T00:10:26"/>
    <d v="1899-12-30T00:04:21"/>
    <s v="公式"/>
    <x v="8"/>
    <n v="45"/>
    <s v="1W"/>
    <s v="11月1W"/>
    <d v="1899-12-30T00:13:09"/>
  </r>
  <r>
    <x v="37"/>
    <s v="一般"/>
    <x v="39"/>
    <s v="猿投山"/>
    <s v="換算"/>
    <x v="43"/>
    <n v="5"/>
    <d v="1899-12-30T00:34:30"/>
    <s v="猿投5k"/>
    <s v="5k"/>
    <d v="1899-12-30T00:10:57"/>
    <d v="1899-12-30T00:06:54"/>
    <s v="公式"/>
    <x v="8"/>
    <n v="46"/>
    <s v="1W"/>
    <s v="11月1W"/>
    <d v="1899-12-30T00:13:48"/>
  </r>
  <r>
    <x v="38"/>
    <s v="一般"/>
    <x v="39"/>
    <s v="猿投山"/>
    <s v="換算"/>
    <x v="43"/>
    <n v="5"/>
    <d v="1899-12-30T00:31:00"/>
    <s v="猿投5k"/>
    <s v="5k"/>
    <d v="1899-12-30T00:09:50"/>
    <d v="1899-12-30T00:06:12"/>
    <s v="公式"/>
    <x v="8"/>
    <n v="46"/>
    <s v="1W"/>
    <s v="11月1W"/>
    <d v="1899-12-30T00:12:24"/>
  </r>
  <r>
    <x v="15"/>
    <s v="一般"/>
    <x v="39"/>
    <s v="猿投山"/>
    <s v="換算"/>
    <x v="43"/>
    <n v="5"/>
    <d v="1899-12-30T00:28:51"/>
    <s v="猿投5k"/>
    <s v="5k"/>
    <d v="1899-12-30T00:09:09"/>
    <d v="1899-12-30T00:05:46"/>
    <s v="公式"/>
    <x v="8"/>
    <n v="46"/>
    <s v="1W"/>
    <s v="11月1W"/>
    <d v="1899-12-30T00:11:32"/>
  </r>
  <r>
    <x v="49"/>
    <s v="一般"/>
    <x v="39"/>
    <s v="猿投山"/>
    <s v="換算"/>
    <x v="43"/>
    <n v="5"/>
    <d v="1899-12-30T00:36:03"/>
    <s v="猿投5k"/>
    <s v="5k"/>
    <d v="1899-12-30T00:11:26"/>
    <d v="1899-12-30T00:07:13"/>
    <s v="公式"/>
    <x v="8"/>
    <n v="46"/>
    <s v="1W"/>
    <s v="11月1W"/>
    <d v="1899-12-30T00:14:25"/>
  </r>
  <r>
    <x v="17"/>
    <s v="一般"/>
    <x v="39"/>
    <s v="猿投山"/>
    <s v="換算"/>
    <x v="43"/>
    <n v="5"/>
    <d v="1899-12-30T00:37:07"/>
    <s v="猿投5k"/>
    <s v="5k"/>
    <d v="1899-12-30T00:11:46"/>
    <d v="1899-12-30T00:07:25"/>
    <s v="公式"/>
    <x v="8"/>
    <n v="46"/>
    <s v="1W"/>
    <s v="11月1W"/>
    <d v="1899-12-30T00:14:51"/>
  </r>
  <r>
    <x v="9"/>
    <s v="シニア"/>
    <x v="39"/>
    <s v="猿投山"/>
    <s v="換算"/>
    <x v="43"/>
    <n v="5"/>
    <d v="1899-12-30T00:38:30"/>
    <s v="猿投5k"/>
    <s v="5k"/>
    <d v="1899-12-30T00:12:13"/>
    <d v="1899-12-30T00:07:42"/>
    <s v="公式"/>
    <x v="8"/>
    <n v="46"/>
    <s v="1W"/>
    <s v="11月1W"/>
    <d v="1899-12-30T00:15:24"/>
  </r>
  <r>
    <x v="39"/>
    <s v="一般"/>
    <x v="39"/>
    <s v="猿投山"/>
    <s v="換算"/>
    <x v="43"/>
    <n v="5"/>
    <d v="1899-12-30T00:40:05"/>
    <s v="猿投5k"/>
    <s v="5k"/>
    <d v="1899-12-30T00:12:43"/>
    <d v="1899-12-30T00:08:01"/>
    <s v="公式"/>
    <x v="8"/>
    <n v="46"/>
    <s v="1W"/>
    <s v="11月1W"/>
    <d v="1899-12-30T00:16:02"/>
  </r>
  <r>
    <x v="36"/>
    <s v="一般"/>
    <x v="39"/>
    <s v="猿投山"/>
    <s v="換算"/>
    <x v="43"/>
    <n v="5"/>
    <d v="1899-12-30T00:42:25"/>
    <s v="猿投5k"/>
    <s v="5k"/>
    <d v="1899-12-30T00:13:27"/>
    <d v="1899-12-30T00:08:29"/>
    <s v="公式"/>
    <x v="8"/>
    <n v="46"/>
    <s v="1W"/>
    <s v="11月1W"/>
    <d v="1899-12-30T00:16:58"/>
  </r>
  <r>
    <x v="59"/>
    <s v="シニア"/>
    <x v="39"/>
    <s v="猿投山"/>
    <s v="換算"/>
    <x v="43"/>
    <n v="5"/>
    <d v="1899-12-30T00:30:00"/>
    <s v="猿投5k"/>
    <s v="5k"/>
    <d v="1899-12-30T00:09:31"/>
    <d v="1899-12-30T00:06:00"/>
    <s v="公式"/>
    <x v="8"/>
    <n v="46"/>
    <s v="1W"/>
    <s v="11月1W"/>
    <d v="1899-12-30T00:12:00"/>
  </r>
  <r>
    <x v="40"/>
    <s v="一般"/>
    <x v="39"/>
    <s v="猿投山"/>
    <s v="換算"/>
    <x v="43"/>
    <n v="5"/>
    <d v="1899-12-30T00:50:50"/>
    <s v="猿投5k"/>
    <s v="5k"/>
    <d v="1899-12-30T00:16:08"/>
    <d v="1899-12-30T00:10:10"/>
    <s v="公式"/>
    <x v="8"/>
    <n v="46"/>
    <s v="1W"/>
    <s v="11月1W"/>
    <d v="1899-12-30T00:20:20"/>
  </r>
  <r>
    <x v="18"/>
    <s v="一般"/>
    <x v="39"/>
    <s v="猿投山"/>
    <s v="換算"/>
    <x v="43"/>
    <n v="5"/>
    <d v="1899-12-30T00:25:45"/>
    <s v="猿投5k"/>
    <s v="5k"/>
    <d v="1899-12-30T00:08:10"/>
    <d v="1899-12-30T00:05:09"/>
    <s v="公式"/>
    <x v="8"/>
    <n v="46"/>
    <s v="1W"/>
    <s v="11月1W"/>
    <d v="1899-12-30T00:10:18"/>
  </r>
  <r>
    <x v="24"/>
    <s v="一般"/>
    <x v="39"/>
    <s v="猿投山"/>
    <s v="換算"/>
    <x v="43"/>
    <n v="5"/>
    <d v="1899-12-30T00:24:32"/>
    <s v="猿投5k"/>
    <s v="5k"/>
    <d v="1899-12-30T00:07:47"/>
    <d v="1899-12-30T00:04:54"/>
    <s v="公式"/>
    <x v="8"/>
    <n v="46"/>
    <s v="1W"/>
    <s v="11月1W"/>
    <d v="1899-12-30T00:09:49"/>
  </r>
  <r>
    <x v="0"/>
    <s v="一般"/>
    <x v="40"/>
    <s v="本社G"/>
    <s v="換算"/>
    <x v="7"/>
    <n v="4"/>
    <d v="1899-12-30T00:13:04"/>
    <s v="本社G12周"/>
    <s v="4k"/>
    <d v="1899-12-30T00:07:21"/>
    <d v="1899-12-30T00:03:16"/>
    <s v="公式"/>
    <x v="8"/>
    <n v="46"/>
    <s v="2W"/>
    <s v="11月2W"/>
    <d v="1899-12-30T00:09:15"/>
  </r>
  <r>
    <x v="37"/>
    <s v="一般"/>
    <x v="40"/>
    <s v="本社G"/>
    <s v="換算"/>
    <x v="7"/>
    <n v="3"/>
    <d v="1899-12-30T00:11:10"/>
    <s v="本社G9周"/>
    <s v="3k"/>
    <d v="1899-12-30T00:08:42"/>
    <d v="1899-12-30T00:03:43"/>
    <s v="公式"/>
    <x v="8"/>
    <n v="46"/>
    <s v="2W"/>
    <s v="11月2W"/>
    <d v="1899-12-30T00:10:59"/>
  </r>
  <r>
    <x v="4"/>
    <s v="一般"/>
    <x v="40"/>
    <s v="本社G"/>
    <s v="換算"/>
    <x v="7"/>
    <n v="3"/>
    <d v="1899-12-30T00:11:04"/>
    <s v="本社G9周"/>
    <s v="3k"/>
    <d v="1899-12-30T00:08:38"/>
    <d v="1899-12-30T00:03:41"/>
    <s v="公式"/>
    <x v="8"/>
    <n v="46"/>
    <s v="2W"/>
    <s v="11月2W"/>
    <d v="1899-12-30T00:10:53"/>
  </r>
  <r>
    <x v="15"/>
    <s v="一般"/>
    <x v="40"/>
    <s v="本社G"/>
    <s v="換算"/>
    <x v="7"/>
    <n v="3"/>
    <d v="1899-12-30T00:10:47"/>
    <s v="本社G9周"/>
    <s v="3k"/>
    <d v="1899-12-30T00:08:24"/>
    <d v="1899-12-30T00:03:36"/>
    <s v="公式"/>
    <x v="8"/>
    <n v="46"/>
    <s v="2W"/>
    <s v="11月2W"/>
    <d v="1899-12-30T00:10:36"/>
  </r>
  <r>
    <x v="34"/>
    <s v="一般"/>
    <x v="40"/>
    <s v="本社G"/>
    <s v="換算"/>
    <x v="7"/>
    <n v="3"/>
    <d v="1899-12-30T00:12:40"/>
    <s v="本社G9周"/>
    <s v="3k"/>
    <d v="1899-12-30T00:09:53"/>
    <d v="1899-12-30T00:04:13"/>
    <s v="公式"/>
    <x v="8"/>
    <n v="46"/>
    <s v="2W"/>
    <s v="11月2W"/>
    <d v="1899-12-30T00:12:27"/>
  </r>
  <r>
    <x v="31"/>
    <s v="一般"/>
    <x v="40"/>
    <s v="本社G"/>
    <s v="換算"/>
    <x v="7"/>
    <n v="3"/>
    <d v="1899-12-30T00:12:49"/>
    <s v="本社G9周"/>
    <s v="3k"/>
    <d v="1899-12-30T00:10:00"/>
    <d v="1899-12-30T00:04:16"/>
    <s v="公式"/>
    <x v="8"/>
    <n v="46"/>
    <s v="2W"/>
    <s v="11月2W"/>
    <d v="1899-12-30T00:12:36"/>
  </r>
  <r>
    <x v="52"/>
    <s v="一般"/>
    <x v="40"/>
    <s v="本社G"/>
    <s v="換算"/>
    <x v="7"/>
    <n v="3"/>
    <d v="1899-12-30T00:14:09"/>
    <s v="本社G9周"/>
    <s v="3k"/>
    <d v="1899-12-30T00:11:02"/>
    <d v="1899-12-30T00:04:43"/>
    <s v="公式"/>
    <x v="8"/>
    <n v="46"/>
    <s v="2W"/>
    <s v="11月2W"/>
    <d v="1899-12-30T00:13:55"/>
  </r>
  <r>
    <x v="16"/>
    <s v="女性"/>
    <x v="40"/>
    <s v="本社G"/>
    <s v="換算"/>
    <x v="7"/>
    <n v="3"/>
    <d v="1899-12-30T00:14:36"/>
    <s v="本社G9周"/>
    <s v="3k"/>
    <d v="1899-12-30T00:11:23"/>
    <d v="1899-12-30T00:04:52"/>
    <s v="公式"/>
    <x v="8"/>
    <n v="46"/>
    <s v="2W"/>
    <s v="11月2W"/>
    <d v="1899-12-30T00:14:21"/>
  </r>
  <r>
    <x v="62"/>
    <s v="女性"/>
    <x v="40"/>
    <s v="本社G"/>
    <s v="換算"/>
    <x v="7"/>
    <n v="3"/>
    <d v="1899-12-30T00:15:58"/>
    <s v="本社G9周"/>
    <s v="3k"/>
    <d v="1899-12-30T00:12:27"/>
    <d v="1899-12-30T00:05:19"/>
    <s v="公式"/>
    <x v="8"/>
    <n v="46"/>
    <s v="2W"/>
    <s v="11月2W"/>
    <d v="1899-12-30T00:15:42"/>
  </r>
  <r>
    <x v="63"/>
    <s v="女性"/>
    <x v="40"/>
    <s v="本社G"/>
    <s v="換算"/>
    <x v="7"/>
    <n v="3"/>
    <d v="1899-12-30T00:18:58"/>
    <s v="本社G9周"/>
    <s v="3k"/>
    <d v="1899-12-30T00:14:47"/>
    <d v="1899-12-30T00:06:19"/>
    <s v="公式"/>
    <x v="8"/>
    <n v="46"/>
    <s v="2W"/>
    <s v="11月2W"/>
    <d v="1899-12-30T00:18:39"/>
  </r>
  <r>
    <x v="0"/>
    <s v="一般"/>
    <x v="41"/>
    <s v="中総"/>
    <s v="換算"/>
    <x v="13"/>
    <n v="4.5999999999999996"/>
    <d v="1899-12-30T00:23:02"/>
    <s v="中総2周"/>
    <s v="5k"/>
    <d v="1899-12-30T00:10:10"/>
    <d v="1899-12-30T00:05:00"/>
    <s v="公式"/>
    <x v="8"/>
    <n v="46"/>
    <s v="2W"/>
    <s v="11月2W"/>
    <d v="1899-12-30T00:12:49"/>
  </r>
  <r>
    <x v="4"/>
    <s v="一般"/>
    <x v="41"/>
    <s v="中総"/>
    <s v="換算"/>
    <x v="13"/>
    <n v="4.5999999999999996"/>
    <d v="1899-12-30T00:23:02"/>
    <s v="中総2周"/>
    <s v="5k"/>
    <d v="1899-12-30T00:10:10"/>
    <d v="1899-12-30T00:05:00"/>
    <s v="公式"/>
    <x v="8"/>
    <n v="46"/>
    <s v="2W"/>
    <s v="11月2W"/>
    <d v="1899-12-30T00:12:49"/>
  </r>
  <r>
    <x v="37"/>
    <s v="一般"/>
    <x v="41"/>
    <s v="中総"/>
    <s v="換算"/>
    <x v="2"/>
    <n v="2.2999999999999998"/>
    <d v="1899-12-30T00:09:57"/>
    <s v="中総1周"/>
    <s v="2k"/>
    <d v="1900-01-01T05:17:46"/>
    <d v="1899-12-30T00:04:20"/>
    <s v="公式"/>
    <x v="8"/>
    <n v="46"/>
    <s v="2W"/>
    <s v="11月2W"/>
    <d v="1900-01-01T19:11:58"/>
  </r>
  <r>
    <x v="24"/>
    <s v="一般"/>
    <x v="41"/>
    <s v="中総"/>
    <s v="ー"/>
    <x v="44"/>
    <n v="9.1999999999999993"/>
    <d v="1899-12-30T00:36:55"/>
    <s v="中総4周"/>
    <s v="10k"/>
    <s v="-"/>
    <d v="1899-12-30T00:04:01"/>
    <s v="公式"/>
    <x v="8"/>
    <n v="46"/>
    <s v="2W"/>
    <s v="11月2W"/>
    <s v="ー"/>
  </r>
  <r>
    <x v="0"/>
    <s v="一般"/>
    <x v="42"/>
    <s v="スポセン2.8km"/>
    <s v="実測"/>
    <x v="45"/>
    <n v="2.8"/>
    <d v="1899-12-30T00:08:58"/>
    <s v="スポセン2.8km"/>
    <s v="3k"/>
    <d v="1899-12-30T00:07:07"/>
    <d v="1899-12-30T00:03:12"/>
    <s v="公式"/>
    <x v="8"/>
    <n v="47"/>
    <s v="3W"/>
    <s v="11月3W"/>
    <d v="1899-12-30T00:08:58"/>
  </r>
  <r>
    <x v="15"/>
    <s v="一般"/>
    <x v="42"/>
    <s v="スポセン2.8km"/>
    <s v="実測"/>
    <x v="45"/>
    <n v="2.8"/>
    <d v="1899-12-30T00:10:15"/>
    <s v="スポセン2.8km"/>
    <s v="3k"/>
    <d v="1899-12-30T00:08:08"/>
    <d v="1899-12-30T00:03:40"/>
    <s v="公式"/>
    <x v="8"/>
    <n v="47"/>
    <s v="3W"/>
    <s v="11月3W"/>
    <d v="1899-12-30T00:10:15"/>
  </r>
  <r>
    <x v="4"/>
    <s v="一般"/>
    <x v="42"/>
    <s v="スポセン2.8km"/>
    <s v="実測"/>
    <x v="45"/>
    <n v="2.8"/>
    <d v="1899-12-30T00:10:33"/>
    <s v="スポセン2.8km"/>
    <s v="3k"/>
    <d v="1899-12-30T00:08:22"/>
    <d v="1899-12-30T00:03:46"/>
    <s v="公式"/>
    <x v="8"/>
    <n v="47"/>
    <s v="3W"/>
    <s v="11月3W"/>
    <d v="1899-12-30T00:10:33"/>
  </r>
  <r>
    <x v="17"/>
    <s v="一般"/>
    <x v="42"/>
    <s v="スポセン2.8km"/>
    <s v="実測"/>
    <x v="45"/>
    <n v="2.8"/>
    <d v="1899-12-30T00:10:44"/>
    <s v="スポセン2.8km"/>
    <s v="3k"/>
    <d v="1899-12-30T00:08:31"/>
    <d v="1899-12-30T00:03:50"/>
    <s v="公式"/>
    <x v="8"/>
    <n v="47"/>
    <s v="3W"/>
    <s v="11月3W"/>
    <d v="1899-12-30T00:10:44"/>
  </r>
  <r>
    <x v="2"/>
    <s v="一般"/>
    <x v="42"/>
    <s v="スポセン2.8km"/>
    <s v="実測"/>
    <x v="45"/>
    <n v="2.8"/>
    <d v="1899-12-30T00:11:10"/>
    <s v="スポセン2.8km"/>
    <s v="3k"/>
    <d v="1899-12-30T00:08:51"/>
    <d v="1899-12-30T00:03:59"/>
    <s v="公式"/>
    <x v="8"/>
    <n v="47"/>
    <s v="3W"/>
    <s v="11月3W"/>
    <d v="1899-12-30T00:11:10"/>
  </r>
  <r>
    <x v="52"/>
    <s v="一般"/>
    <x v="42"/>
    <s v="スポセン2.8km"/>
    <s v="実測"/>
    <x v="45"/>
    <n v="2.8"/>
    <d v="1899-12-30T00:11:32"/>
    <s v="スポセン2.8km"/>
    <s v="3k"/>
    <d v="1899-12-30T00:09:09"/>
    <d v="1899-12-30T00:04:07"/>
    <s v="公式"/>
    <x v="8"/>
    <n v="47"/>
    <s v="3W"/>
    <s v="11月3W"/>
    <d v="1899-12-30T00:11:32"/>
  </r>
  <r>
    <x v="38"/>
    <s v="一般"/>
    <x v="42"/>
    <s v="スポセン2.8km"/>
    <s v="実測"/>
    <x v="45"/>
    <n v="2.8"/>
    <d v="1899-12-30T00:11:57"/>
    <s v="スポセン2.8km"/>
    <s v="3k"/>
    <d v="1899-12-30T00:09:29"/>
    <d v="1899-12-30T00:04:16"/>
    <s v="公式"/>
    <x v="8"/>
    <n v="47"/>
    <s v="3W"/>
    <s v="11月3W"/>
    <d v="1899-12-30T00:11:57"/>
  </r>
  <r>
    <x v="59"/>
    <s v="シニア"/>
    <x v="42"/>
    <s v="スポセン2.8km"/>
    <s v="実測"/>
    <x v="45"/>
    <n v="2.8"/>
    <d v="1899-12-30T00:12:12"/>
    <s v="スポセン2.8km"/>
    <s v="3k"/>
    <d v="1899-12-30T00:09:41"/>
    <d v="1899-12-30T00:04:21"/>
    <s v="公式"/>
    <x v="8"/>
    <n v="47"/>
    <s v="3W"/>
    <s v="11月3W"/>
    <d v="1899-12-30T00:12:12"/>
  </r>
  <r>
    <x v="34"/>
    <s v="一般"/>
    <x v="42"/>
    <s v="スポセン2.8km"/>
    <s v="実測"/>
    <x v="45"/>
    <n v="2.8"/>
    <d v="1899-12-30T00:12:31"/>
    <s v="スポセン2.8km"/>
    <s v="3k"/>
    <d v="1899-12-30T00:09:56"/>
    <d v="1899-12-30T00:04:28"/>
    <s v="公式"/>
    <x v="8"/>
    <n v="47"/>
    <s v="3W"/>
    <s v="11月3W"/>
    <d v="1899-12-30T00:12:31"/>
  </r>
  <r>
    <x v="58"/>
    <s v="シニア"/>
    <x v="42"/>
    <s v="スポセン2.8km"/>
    <s v="実測"/>
    <x v="45"/>
    <n v="2.8"/>
    <d v="1899-12-30T00:13:08"/>
    <s v="スポセン2.8km"/>
    <s v="3k"/>
    <d v="1899-12-30T00:10:25"/>
    <d v="1899-12-30T00:04:41"/>
    <s v="公式"/>
    <x v="8"/>
    <n v="47"/>
    <s v="3W"/>
    <s v="11月3W"/>
    <d v="1899-12-30T00:13:08"/>
  </r>
  <r>
    <x v="39"/>
    <s v="一般"/>
    <x v="42"/>
    <s v="スポセン2.8km"/>
    <s v="実測"/>
    <x v="45"/>
    <n v="2.8"/>
    <d v="1899-12-30T00:13:15"/>
    <s v="スポセン2.8km"/>
    <s v="3k"/>
    <d v="1899-12-30T00:10:31"/>
    <d v="1899-12-30T00:04:44"/>
    <s v="公式"/>
    <x v="8"/>
    <n v="47"/>
    <s v="3W"/>
    <s v="11月3W"/>
    <d v="1899-12-30T00:13:15"/>
  </r>
  <r>
    <x v="16"/>
    <s v="女性"/>
    <x v="42"/>
    <s v="スポセン2.8km"/>
    <s v="実測"/>
    <x v="45"/>
    <n v="2.8"/>
    <d v="1899-12-30T00:13:40"/>
    <s v="スポセン2.8km"/>
    <s v="3k"/>
    <d v="1899-12-30T00:10:50"/>
    <d v="1899-12-30T00:04:53"/>
    <s v="公式"/>
    <x v="8"/>
    <n v="47"/>
    <s v="3W"/>
    <s v="11月3W"/>
    <d v="1899-12-30T00:13:40"/>
  </r>
  <r>
    <x v="30"/>
    <s v="シニア"/>
    <x v="42"/>
    <s v="スポセン2.8km"/>
    <s v="実測"/>
    <x v="45"/>
    <n v="2.8"/>
    <d v="1899-12-30T00:13:46"/>
    <s v="スポセン2.8km"/>
    <s v="3k"/>
    <d v="1899-12-30T00:10:55"/>
    <d v="1899-12-30T00:04:55"/>
    <s v="公式"/>
    <x v="8"/>
    <n v="47"/>
    <s v="3W"/>
    <s v="11月3W"/>
    <d v="1899-12-30T00:13:46"/>
  </r>
  <r>
    <x v="41"/>
    <s v="女性"/>
    <x v="42"/>
    <s v="スポセン2.8km"/>
    <s v="実測"/>
    <x v="45"/>
    <n v="2.8"/>
    <d v="1899-12-30T00:14:22"/>
    <s v="スポセン2.8km"/>
    <s v="3k"/>
    <d v="1899-12-30T00:11:24"/>
    <d v="1899-12-30T00:05:08"/>
    <s v="公式"/>
    <x v="8"/>
    <n v="47"/>
    <s v="3W"/>
    <s v="11月3W"/>
    <d v="1899-12-30T00:14:22"/>
  </r>
  <r>
    <x v="62"/>
    <s v="女性"/>
    <x v="42"/>
    <s v="スポセン2.8km"/>
    <s v="実測"/>
    <x v="45"/>
    <n v="2.8"/>
    <d v="1899-12-30T00:14:26"/>
    <s v="スポセン2.8km"/>
    <s v="3k"/>
    <d v="1899-12-30T00:11:27"/>
    <d v="1899-12-30T00:05:09"/>
    <s v="公式"/>
    <x v="8"/>
    <n v="47"/>
    <s v="3W"/>
    <s v="11月3W"/>
    <d v="1899-12-30T00:14:26"/>
  </r>
  <r>
    <x v="64"/>
    <s v="女性"/>
    <x v="42"/>
    <s v="スポセン2.8km"/>
    <s v="実測"/>
    <x v="45"/>
    <n v="2.8"/>
    <d v="1899-12-30T00:15:24"/>
    <s v="スポセン2.8km"/>
    <s v="3k"/>
    <d v="1899-12-30T00:12:13"/>
    <d v="1899-12-30T00:05:30"/>
    <s v="公式"/>
    <x v="8"/>
    <n v="47"/>
    <s v="3W"/>
    <s v="11月3W"/>
    <d v="1899-12-30T00:15:24"/>
  </r>
  <r>
    <x v="65"/>
    <s v="一般"/>
    <x v="42"/>
    <s v="スポセン2.8km"/>
    <s v="実測"/>
    <x v="45"/>
    <n v="2.8"/>
    <d v="1899-12-30T00:15:25"/>
    <s v="スポセン2.8km"/>
    <s v="3k"/>
    <d v="1899-12-30T00:12:14"/>
    <d v="1899-12-30T00:05:30"/>
    <s v="公式"/>
    <x v="8"/>
    <n v="47"/>
    <s v="3W"/>
    <s v="11月3W"/>
    <d v="1899-12-30T00:15:25"/>
  </r>
  <r>
    <x v="66"/>
    <s v="女性"/>
    <x v="42"/>
    <s v="スポセン2.8km"/>
    <s v="実測"/>
    <x v="45"/>
    <n v="2.8"/>
    <d v="1899-12-30T00:16:19"/>
    <s v="スポセン2.8km"/>
    <s v="3k"/>
    <d v="1899-12-30T00:12:56"/>
    <d v="1899-12-30T00:05:50"/>
    <s v="公式"/>
    <x v="8"/>
    <n v="47"/>
    <s v="3W"/>
    <s v="11月3W"/>
    <d v="1899-12-30T00:16:19"/>
  </r>
  <r>
    <x v="61"/>
    <s v="女性"/>
    <x v="42"/>
    <s v="スポセン2.8km"/>
    <s v="実測"/>
    <x v="45"/>
    <n v="2.8"/>
    <d v="1899-12-30T00:16:51"/>
    <s v="スポセン2.8km"/>
    <s v="3k"/>
    <d v="1899-12-30T00:13:22"/>
    <d v="1899-12-30T00:06:01"/>
    <s v="公式"/>
    <x v="8"/>
    <n v="47"/>
    <s v="3W"/>
    <s v="11月3W"/>
    <d v="1899-12-30T00:16:51"/>
  </r>
  <r>
    <x v="63"/>
    <s v="女性"/>
    <x v="42"/>
    <s v="スポセン2.8km"/>
    <s v="実測"/>
    <x v="45"/>
    <n v="2.8"/>
    <d v="1899-12-30T00:17:51"/>
    <s v="スポセン2.8km"/>
    <s v="3k"/>
    <d v="1899-12-30T00:14:09"/>
    <d v="1899-12-30T00:06:23"/>
    <s v="公式"/>
    <x v="8"/>
    <n v="47"/>
    <s v="3W"/>
    <s v="11月3W"/>
    <d v="1899-12-30T00:17:51"/>
  </r>
  <r>
    <x v="67"/>
    <s v="女性"/>
    <x v="42"/>
    <s v="スポセン2.8km"/>
    <s v="実測"/>
    <x v="45"/>
    <n v="2.8"/>
    <d v="1899-12-30T00:18:32"/>
    <s v="スポセン2.8km"/>
    <s v="3k"/>
    <d v="1899-12-30T00:14:42"/>
    <d v="1899-12-30T00:06:37"/>
    <s v="公式"/>
    <x v="8"/>
    <n v="47"/>
    <s v="3W"/>
    <s v="11月3W"/>
    <d v="1899-12-30T00:18:32"/>
  </r>
  <r>
    <x v="24"/>
    <s v="一般"/>
    <x v="42"/>
    <s v="スポセン5.2km"/>
    <s v="実測"/>
    <x v="46"/>
    <n v="5.2"/>
    <d v="1899-12-30T00:18:30"/>
    <s v="スポセン5.2km"/>
    <s v="5k"/>
    <d v="1899-12-30T00:07:39"/>
    <d v="1899-12-30T00:03:33"/>
    <s v="公式"/>
    <x v="8"/>
    <n v="47"/>
    <s v="3W"/>
    <s v="11月3W"/>
    <d v="1899-12-30T00:09:38"/>
  </r>
  <r>
    <x v="0"/>
    <s v="一般"/>
    <x v="43"/>
    <s v="スポセン2.8km"/>
    <s v="実測"/>
    <x v="45"/>
    <n v="2.8"/>
    <d v="1899-12-30T00:09:02"/>
    <s v="スポセン2.8km"/>
    <s v="3k"/>
    <d v="1899-12-30T00:07:10"/>
    <d v="1899-12-30T00:03:14"/>
    <s v="公式"/>
    <x v="8"/>
    <n v="47"/>
    <s v="3W"/>
    <s v="11月3W"/>
    <d v="1899-12-30T00:09:02"/>
  </r>
  <r>
    <x v="52"/>
    <s v="一般"/>
    <x v="43"/>
    <s v="スポセン2.8km"/>
    <s v="実測"/>
    <x v="45"/>
    <n v="2.8"/>
    <d v="1899-12-30T00:11:36"/>
    <s v="スポセン2.8km"/>
    <s v="3k"/>
    <d v="1899-12-30T00:09:12"/>
    <d v="1899-12-30T00:04:09"/>
    <s v="公式"/>
    <x v="8"/>
    <n v="47"/>
    <s v="3W"/>
    <s v="11月3W"/>
    <d v="1899-12-30T00:11:36"/>
  </r>
  <r>
    <x v="60"/>
    <s v="シニア"/>
    <x v="43"/>
    <s v="スポセン2.8km"/>
    <s v="実測"/>
    <x v="45"/>
    <n v="2.8"/>
    <d v="1899-12-30T00:13:42"/>
    <s v="スポセン2.8km"/>
    <s v="3k"/>
    <d v="1899-12-30T00:10:52"/>
    <d v="1899-12-30T00:04:54"/>
    <s v="公式"/>
    <x v="8"/>
    <n v="47"/>
    <s v="3W"/>
    <s v="11月3W"/>
    <d v="1899-12-30T00:13:42"/>
  </r>
  <r>
    <x v="16"/>
    <s v="女性"/>
    <x v="43"/>
    <s v="スポセン2.8km"/>
    <s v="実測"/>
    <x v="45"/>
    <n v="2.8"/>
    <d v="1899-12-30T00:13:51"/>
    <s v="スポセン2.8km"/>
    <s v="3k"/>
    <d v="1899-12-30T00:10:59"/>
    <d v="1899-12-30T00:04:57"/>
    <s v="公式"/>
    <x v="8"/>
    <n v="47"/>
    <s v="3W"/>
    <s v="11月3W"/>
    <d v="1899-12-30T00:13:51"/>
  </r>
  <r>
    <x v="46"/>
    <s v="シニア"/>
    <x v="43"/>
    <s v="スポセン2.8km"/>
    <s v="実測"/>
    <x v="45"/>
    <n v="2.8"/>
    <d v="1899-12-30T00:16:15"/>
    <s v="スポセン2.8km"/>
    <s v="3k"/>
    <d v="1899-12-30T00:12:53"/>
    <d v="1899-12-30T00:05:48"/>
    <s v="公式"/>
    <x v="8"/>
    <n v="47"/>
    <s v="3W"/>
    <s v="11月3W"/>
    <d v="1899-12-30T00:16:15"/>
  </r>
  <r>
    <x v="63"/>
    <s v="女性"/>
    <x v="43"/>
    <s v="スポセン2.8km"/>
    <s v="実測"/>
    <x v="45"/>
    <n v="2.8"/>
    <d v="1899-12-30T00:17:04"/>
    <s v="スポセン2.8km"/>
    <s v="3k"/>
    <d v="1899-12-30T00:13:32"/>
    <d v="1899-12-30T00:06:06"/>
    <s v="公式"/>
    <x v="8"/>
    <n v="47"/>
    <s v="3W"/>
    <s v="11月3W"/>
    <d v="1899-12-30T00:17:04"/>
  </r>
  <r>
    <x v="68"/>
    <s v="女性"/>
    <x v="43"/>
    <s v="スポセン2.8km"/>
    <s v="実測"/>
    <x v="45"/>
    <n v="2.8"/>
    <d v="1899-12-30T00:20:22"/>
    <s v="スポセン2.8km"/>
    <s v="3k"/>
    <d v="1899-12-30T00:16:09"/>
    <d v="1899-12-30T00:07:16"/>
    <s v="公式"/>
    <x v="8"/>
    <n v="47"/>
    <s v="3W"/>
    <s v="11月3W"/>
    <d v="1899-12-30T00:20:22"/>
  </r>
  <r>
    <x v="24"/>
    <s v="一般"/>
    <x v="43"/>
    <s v="スポセン2.8km"/>
    <s v="実測"/>
    <x v="45"/>
    <n v="2.8"/>
    <d v="1899-12-30T00:09:38"/>
    <s v="スポセン2.8km"/>
    <s v="3k"/>
    <d v="1899-12-30T00:07:38"/>
    <d v="1899-12-30T00:03:26"/>
    <s v="公式"/>
    <x v="8"/>
    <n v="47"/>
    <s v="3W"/>
    <s v="11月3W"/>
    <d v="1899-12-30T00:09:38"/>
  </r>
  <r>
    <x v="0"/>
    <s v="一般"/>
    <x v="44"/>
    <s v="スポセン2.8km"/>
    <s v="実測"/>
    <x v="45"/>
    <n v="2.8"/>
    <d v="1899-12-30T00:09:09"/>
    <s v="スポセン2.8km"/>
    <s v="3k"/>
    <d v="1899-12-30T00:07:15"/>
    <d v="1899-12-30T00:03:16"/>
    <s v="公式"/>
    <x v="8"/>
    <n v="48"/>
    <s v="4W"/>
    <s v="11月4W"/>
    <d v="1899-12-30T00:09:09"/>
  </r>
  <r>
    <x v="15"/>
    <s v="一般"/>
    <x v="44"/>
    <s v="スポセン2.8km"/>
    <s v="実測"/>
    <x v="45"/>
    <n v="2.8"/>
    <d v="1899-12-30T00:10:14"/>
    <s v="スポセン2.8km"/>
    <s v="3k"/>
    <d v="1899-12-30T00:08:07"/>
    <d v="1899-12-30T00:03:39"/>
    <s v="公式"/>
    <x v="8"/>
    <n v="48"/>
    <s v="4W"/>
    <s v="11月4W"/>
    <d v="1899-12-30T00:10:14"/>
  </r>
  <r>
    <x v="4"/>
    <s v="一般"/>
    <x v="44"/>
    <s v="スポセン2.8km"/>
    <s v="実測"/>
    <x v="45"/>
    <n v="2.8"/>
    <d v="1899-12-30T00:10:50"/>
    <s v="スポセン2.8km"/>
    <s v="3k"/>
    <d v="1899-12-30T00:08:36"/>
    <d v="1899-12-30T00:03:52"/>
    <s v="公式"/>
    <x v="8"/>
    <n v="48"/>
    <s v="4W"/>
    <s v="11月4W"/>
    <d v="1899-12-30T00:10:50"/>
  </r>
  <r>
    <x v="52"/>
    <s v="一般"/>
    <x v="44"/>
    <s v="スポセン2.8km"/>
    <s v="実測"/>
    <x v="45"/>
    <n v="2.8"/>
    <d v="1899-12-30T00:11:18"/>
    <s v="スポセン2.8km"/>
    <s v="3k"/>
    <d v="1899-12-30T00:08:58"/>
    <d v="1899-12-30T00:04:02"/>
    <s v="公式"/>
    <x v="8"/>
    <n v="48"/>
    <s v="4W"/>
    <s v="11月4W"/>
    <d v="1899-12-30T00:11:18"/>
  </r>
  <r>
    <x v="21"/>
    <s v="一般"/>
    <x v="44"/>
    <s v="スポセン2.8km"/>
    <s v="実測"/>
    <x v="45"/>
    <n v="2.8"/>
    <d v="1899-12-30T00:13:18"/>
    <s v="スポセン2.8km"/>
    <s v="3k"/>
    <d v="1899-12-30T00:10:33"/>
    <d v="1899-12-30T00:04:45"/>
    <s v="公式"/>
    <x v="8"/>
    <n v="48"/>
    <s v="4W"/>
    <s v="11月4W"/>
    <d v="1899-12-30T00:13:18"/>
  </r>
  <r>
    <x v="12"/>
    <s v="一般"/>
    <x v="44"/>
    <s v="スポセン2.8km"/>
    <s v="実測"/>
    <x v="45"/>
    <n v="2.8"/>
    <d v="1899-12-30T00:17:18"/>
    <s v="スポセン2.8km"/>
    <s v="3k"/>
    <d v="1899-12-30T00:13:43"/>
    <d v="1899-12-30T00:06:11"/>
    <s v="公式"/>
    <x v="8"/>
    <n v="48"/>
    <s v="4W"/>
    <s v="11月4W"/>
    <d v="1899-12-30T00:17:18"/>
  </r>
  <r>
    <x v="24"/>
    <s v="一般"/>
    <x v="44"/>
    <s v="スポセン5.2km"/>
    <s v="実測"/>
    <x v="45"/>
    <n v="5.2"/>
    <d v="1899-12-30T00:18:49"/>
    <s v="スポセン5.2km"/>
    <s v="5k"/>
    <d v="1899-12-30T00:07:46"/>
    <d v="1899-12-30T00:03:37"/>
    <s v="公式"/>
    <x v="8"/>
    <n v="48"/>
    <s v="4W"/>
    <s v="11月4W"/>
    <d v="1899-12-30T00:09:48"/>
  </r>
  <r>
    <x v="34"/>
    <s v="一般"/>
    <x v="45"/>
    <s v="技術部1周"/>
    <s v="換算"/>
    <x v="3"/>
    <n v="3.1"/>
    <d v="1899-12-30T00:13:00"/>
    <s v="技術部1周"/>
    <s v="3k"/>
    <d v="1899-12-30T00:09:35"/>
    <d v="1899-12-30T00:04:12"/>
    <s v="公式"/>
    <x v="8"/>
    <n v="49"/>
    <s v="4W"/>
    <s v="11月4W"/>
    <d v="1899-12-30T00:12:05"/>
  </r>
  <r>
    <x v="21"/>
    <s v="一般"/>
    <x v="45"/>
    <s v="技術部1周"/>
    <s v="ー"/>
    <x v="3"/>
    <n v="3.1"/>
    <d v="1899-12-30T00:18:34"/>
    <s v="技術部1周"/>
    <s v="3k"/>
    <s v="-"/>
    <s v="-"/>
    <s v="公式"/>
    <x v="8"/>
    <n v="49"/>
    <s v="4W"/>
    <s v="11月4W"/>
    <s v="ー"/>
  </r>
  <r>
    <x v="2"/>
    <s v="一般"/>
    <x v="45"/>
    <s v="技術部1周"/>
    <s v="換算"/>
    <x v="3"/>
    <n v="3.1"/>
    <d v="1899-12-30T00:12:20"/>
    <s v="技術部1周"/>
    <s v="3k"/>
    <d v="1899-12-30T00:09:06"/>
    <d v="1899-12-30T00:03:59"/>
    <s v="公式"/>
    <x v="8"/>
    <n v="49"/>
    <s v="4W"/>
    <s v="11月4W"/>
    <d v="1899-12-30T00:11:28"/>
  </r>
  <r>
    <x v="18"/>
    <s v="一般"/>
    <x v="45"/>
    <s v="技術部1周"/>
    <s v="換算"/>
    <x v="3"/>
    <n v="3.1"/>
    <d v="1899-12-30T00:10:42"/>
    <s v="技術部1周"/>
    <s v="3k"/>
    <d v="1899-12-30T00:07:54"/>
    <d v="1899-12-30T00:03:27"/>
    <s v="公式"/>
    <x v="8"/>
    <n v="49"/>
    <s v="4W"/>
    <s v="11月4W"/>
    <d v="1899-12-30T00:09:57"/>
  </r>
  <r>
    <x v="24"/>
    <s v="一般"/>
    <x v="45"/>
    <s v="技術部2周"/>
    <s v="換算"/>
    <x v="47"/>
    <n v="6.2"/>
    <d v="1899-12-30T00:21:42"/>
    <s v="技術部2周"/>
    <s v="6k"/>
    <d v="1899-12-30T00:07:19"/>
    <d v="1899-12-30T00:03:30"/>
    <s v="公式"/>
    <x v="8"/>
    <n v="49"/>
    <s v="4W"/>
    <s v="11月4W"/>
    <d v="1899-12-30T00:09:13"/>
  </r>
  <r>
    <x v="0"/>
    <s v="一般"/>
    <x v="45"/>
    <s v="技術部3周"/>
    <s v="ー"/>
    <x v="48"/>
    <n v="9.3000000000000007"/>
    <d v="1899-12-30T00:36:02"/>
    <s v="技術部3周"/>
    <s v="9k"/>
    <s v="-"/>
    <s v="-"/>
    <s v="公式"/>
    <x v="8"/>
    <n v="49"/>
    <s v="4W"/>
    <s v="11月4W"/>
    <s v="ー"/>
  </r>
  <r>
    <x v="60"/>
    <s v="シニア"/>
    <x v="46"/>
    <s v="オンライン駅伝公式第5回"/>
    <s v="換算"/>
    <x v="3"/>
    <n v="3.1"/>
    <d v="1899-12-30T00:15:44"/>
    <s v="技術部1周"/>
    <s v="3k"/>
    <d v="1899-12-30T00:11:36"/>
    <d v="1899-12-30T00:05:05"/>
    <s v="公式"/>
    <x v="8"/>
    <n v="49"/>
    <s v="4W"/>
    <s v="11月4W"/>
    <d v="1899-12-30T00:14:38"/>
  </r>
  <r>
    <x v="13"/>
    <s v="一般"/>
    <x v="46"/>
    <s v="オンライン駅伝公式第5回"/>
    <s v="換算"/>
    <x v="1"/>
    <n v="3.02"/>
    <d v="1899-12-30T00:13:47"/>
    <s v="他"/>
    <s v="3k"/>
    <d v="1899-12-30T00:10:54"/>
    <d v="1899-12-30T00:04:34"/>
    <s v="公式"/>
    <x v="8"/>
    <n v="49"/>
    <s v="4W"/>
    <s v="11月4W"/>
    <d v="1899-12-30T00:13:45"/>
  </r>
  <r>
    <x v="28"/>
    <s v="一般"/>
    <x v="46"/>
    <s v="オンライン駅伝公式第5回"/>
    <s v="換算"/>
    <x v="1"/>
    <n v="2.5299999999999998"/>
    <d v="1899-12-30T00:12:26"/>
    <s v="他"/>
    <s v="2k"/>
    <d v="1899-12-30T00:11:45"/>
    <d v="1899-12-30T00:04:55"/>
    <s v="公式"/>
    <x v="8"/>
    <n v="49"/>
    <s v="4W"/>
    <s v="11月4W"/>
    <d v="1899-12-30T00:14:49"/>
  </r>
  <r>
    <x v="19"/>
    <s v="シニア"/>
    <x v="46"/>
    <s v="オンライン駅伝公式第5回"/>
    <s v="換算"/>
    <x v="1"/>
    <n v="2.4700000000000002"/>
    <d v="1899-12-30T00:11:14"/>
    <s v="他"/>
    <s v="2k"/>
    <d v="1899-12-30T00:10:52"/>
    <d v="1899-12-30T00:04:33"/>
    <s v="公式"/>
    <x v="8"/>
    <n v="49"/>
    <s v="4W"/>
    <s v="11月4W"/>
    <d v="1899-12-30T00:13:42"/>
  </r>
  <r>
    <x v="38"/>
    <s v="一般"/>
    <x v="46"/>
    <s v="オンライン駅伝公式第5回"/>
    <s v="換算"/>
    <x v="1"/>
    <n v="2.4"/>
    <d v="1899-12-30T00:10:37"/>
    <s v="他"/>
    <s v="2k"/>
    <d v="1899-12-30T00:10:34"/>
    <d v="1899-12-30T00:04:25"/>
    <s v="公式"/>
    <x v="8"/>
    <n v="49"/>
    <s v="4W"/>
    <s v="11月4W"/>
    <d v="1899-12-30T00:13:20"/>
  </r>
  <r>
    <x v="9"/>
    <s v="シニア"/>
    <x v="46"/>
    <s v="オンライン駅伝公式第5回"/>
    <s v="換算"/>
    <x v="12"/>
    <n v="10.050000000000001"/>
    <d v="1899-12-30T00:59:00"/>
    <s v="他"/>
    <s v="10k"/>
    <d v="1899-12-30T00:11:41"/>
    <d v="1899-12-30T00:05:52"/>
    <s v="公式"/>
    <x v="8"/>
    <n v="49"/>
    <s v="4W"/>
    <s v="11月4W"/>
    <d v="1899-12-30T00:14:43"/>
  </r>
  <r>
    <x v="42"/>
    <s v="一般"/>
    <x v="46"/>
    <s v="オンライン駅伝公式第5回"/>
    <s v="換算"/>
    <x v="3"/>
    <n v="3.1"/>
    <d v="1899-12-30T00:12:50"/>
    <s v="技術部1周"/>
    <s v="3k"/>
    <d v="1899-12-30T00:09:28"/>
    <d v="1899-12-30T00:04:08"/>
    <s v="公式"/>
    <x v="8"/>
    <n v="49"/>
    <s v="4W"/>
    <s v="11月4W"/>
    <d v="1899-12-30T00:11:56"/>
  </r>
  <r>
    <x v="7"/>
    <s v="シニア"/>
    <x v="46"/>
    <s v="オンライン駅伝公式第5回"/>
    <s v="換算"/>
    <x v="1"/>
    <n v="2.94"/>
    <d v="1899-12-30T00:13:51"/>
    <s v="他"/>
    <s v="3k"/>
    <d v="1899-12-30T00:11:16"/>
    <d v="1899-12-30T00:04:43"/>
    <s v="公式"/>
    <x v="8"/>
    <n v="49"/>
    <s v="4W"/>
    <s v="11月4W"/>
    <d v="1899-12-30T00:14:12"/>
  </r>
  <r>
    <x v="48"/>
    <s v="一般"/>
    <x v="46"/>
    <s v="オンライン駅伝公式第5回"/>
    <s v="換算"/>
    <x v="1"/>
    <n v="2.41"/>
    <d v="1899-12-30T00:12:30"/>
    <s v="他"/>
    <s v="2k"/>
    <d v="1899-12-30T00:12:24"/>
    <d v="1899-12-30T00:05:11"/>
    <s v="公式"/>
    <x v="8"/>
    <n v="49"/>
    <s v="4W"/>
    <s v="11月4W"/>
    <d v="1899-12-30T00:15:38"/>
  </r>
  <r>
    <x v="16"/>
    <s v="女性"/>
    <x v="47"/>
    <s v="本社G"/>
    <s v="換算"/>
    <x v="7"/>
    <n v="3"/>
    <d v="1899-12-30T00:14:20"/>
    <s v="本社G9周"/>
    <s v="3k"/>
    <d v="1899-12-30T00:11:11"/>
    <d v="1899-12-30T00:04:47"/>
    <s v="公式"/>
    <x v="8"/>
    <n v="49"/>
    <s v="4W"/>
    <s v="11月4W"/>
    <d v="1899-12-30T00:14:05"/>
  </r>
  <r>
    <x v="62"/>
    <s v="女性"/>
    <x v="47"/>
    <s v="本社G"/>
    <s v="換算"/>
    <x v="7"/>
    <n v="3"/>
    <d v="1899-12-30T00:14:54"/>
    <s v="本社G9周"/>
    <s v="3k"/>
    <d v="1899-12-30T00:11:37"/>
    <d v="1899-12-30T00:04:58"/>
    <s v="公式"/>
    <x v="8"/>
    <n v="49"/>
    <s v="4W"/>
    <s v="11月4W"/>
    <d v="1899-12-30T00:14:39"/>
  </r>
  <r>
    <x v="41"/>
    <s v="女性"/>
    <x v="47"/>
    <s v="本社G"/>
    <s v="換算"/>
    <x v="7"/>
    <n v="3"/>
    <d v="1899-12-30T00:15:03"/>
    <s v="本社G9周"/>
    <s v="3k"/>
    <d v="1899-12-30T00:11:44"/>
    <d v="1899-12-30T00:05:01"/>
    <s v="公式"/>
    <x v="8"/>
    <n v="49"/>
    <s v="4W"/>
    <s v="11月4W"/>
    <d v="1899-12-30T00:14:48"/>
  </r>
  <r>
    <x v="61"/>
    <s v="女性"/>
    <x v="47"/>
    <s v="本社G"/>
    <s v="換算"/>
    <x v="7"/>
    <n v="3"/>
    <d v="1899-12-30T00:16:27"/>
    <s v="本社G9周"/>
    <s v="3k"/>
    <d v="1899-12-30T00:12:50"/>
    <d v="1899-12-30T00:05:29"/>
    <s v="公式"/>
    <x v="8"/>
    <n v="49"/>
    <s v="4W"/>
    <s v="11月4W"/>
    <d v="1899-12-30T00:16:10"/>
  </r>
  <r>
    <x v="63"/>
    <s v="女性"/>
    <x v="47"/>
    <s v="本社G"/>
    <s v="換算"/>
    <x v="7"/>
    <n v="3"/>
    <d v="1899-12-30T00:17:36"/>
    <s v="本社G9周"/>
    <s v="3k"/>
    <d v="1899-12-30T00:13:43"/>
    <d v="1899-12-30T00:05:52"/>
    <s v="公式"/>
    <x v="8"/>
    <n v="49"/>
    <s v="4W"/>
    <s v="11月4W"/>
    <d v="1899-12-30T00:17:18"/>
  </r>
  <r>
    <x v="68"/>
    <s v="女性"/>
    <x v="47"/>
    <s v="本社G"/>
    <s v="換算"/>
    <x v="7"/>
    <n v="3"/>
    <d v="1899-12-30T00:17:36"/>
    <s v="本社G9周"/>
    <s v="3k"/>
    <d v="1899-12-30T00:13:43"/>
    <d v="1899-12-30T00:05:52"/>
    <s v="公式"/>
    <x v="8"/>
    <n v="49"/>
    <s v="4W"/>
    <s v="11月4W"/>
    <d v="1899-12-30T00:17:18"/>
  </r>
  <r>
    <x v="24"/>
    <s v="一般"/>
    <x v="47"/>
    <s v="本社G"/>
    <s v="換算"/>
    <x v="7"/>
    <n v="3"/>
    <d v="1899-12-30T00:09:45"/>
    <s v="本社G9周"/>
    <s v="3k"/>
    <d v="1899-12-30T00:07:36"/>
    <d v="1899-12-30T00:03:15"/>
    <s v="公式"/>
    <x v="8"/>
    <n v="49"/>
    <s v="4W"/>
    <s v="11月4W"/>
    <d v="1899-12-30T00:09:35"/>
  </r>
  <r>
    <x v="17"/>
    <s v="一般"/>
    <x v="47"/>
    <s v="本社G"/>
    <s v="換算"/>
    <x v="7"/>
    <n v="3"/>
    <d v="1899-12-30T00:11:10"/>
    <s v="本社G9周"/>
    <s v="3k"/>
    <d v="1899-12-30T00:08:42"/>
    <d v="1899-12-30T00:03:43"/>
    <s v="公式"/>
    <x v="8"/>
    <n v="49"/>
    <s v="4W"/>
    <s v="11月4W"/>
    <d v="1899-12-30T00:10:59"/>
  </r>
  <r>
    <x v="2"/>
    <s v="一般"/>
    <x v="47"/>
    <s v="本社G"/>
    <s v="換算"/>
    <x v="7"/>
    <n v="3"/>
    <d v="1899-12-30T00:11:40"/>
    <s v="本社G9周"/>
    <s v="3k"/>
    <d v="1899-12-30T00:09:06"/>
    <d v="1899-12-30T00:03:53"/>
    <s v="公式"/>
    <x v="8"/>
    <n v="49"/>
    <s v="4W"/>
    <s v="11月4W"/>
    <d v="1899-12-30T00:11:28"/>
  </r>
  <r>
    <x v="34"/>
    <s v="一般"/>
    <x v="47"/>
    <s v="本社G"/>
    <s v="換算"/>
    <x v="7"/>
    <n v="3"/>
    <d v="1899-12-30T00:12:29"/>
    <s v="本社G9周"/>
    <s v="3k"/>
    <d v="1899-12-30T00:09:44"/>
    <d v="1899-12-30T00:04:10"/>
    <s v="公式"/>
    <x v="8"/>
    <n v="49"/>
    <s v="4W"/>
    <s v="11月4W"/>
    <d v="1899-12-30T00:12:16"/>
  </r>
  <r>
    <x v="38"/>
    <s v="一般"/>
    <x v="47"/>
    <s v="本社G"/>
    <s v="換算"/>
    <x v="7"/>
    <n v="3"/>
    <d v="1899-12-30T00:12:20"/>
    <s v="本社G9周"/>
    <s v="3k"/>
    <d v="1899-12-30T00:09:37"/>
    <d v="1899-12-30T00:04:07"/>
    <s v="公式"/>
    <x v="8"/>
    <n v="49"/>
    <s v="4W"/>
    <s v="11月4W"/>
    <d v="1899-12-30T00:12:07"/>
  </r>
  <r>
    <x v="31"/>
    <s v="一般"/>
    <x v="47"/>
    <s v="本社G"/>
    <s v="換算"/>
    <x v="7"/>
    <n v="3"/>
    <d v="1899-12-30T00:12:20"/>
    <s v="本社G9周"/>
    <s v="3k"/>
    <d v="1899-12-30T00:09:37"/>
    <d v="1899-12-30T00:04:07"/>
    <s v="公式"/>
    <x v="8"/>
    <n v="49"/>
    <s v="4W"/>
    <s v="11月4W"/>
    <d v="1899-12-30T00:12:07"/>
  </r>
  <r>
    <x v="44"/>
    <s v="シニア"/>
    <x v="47"/>
    <s v="本社G"/>
    <s v="換算"/>
    <x v="49"/>
    <n v="1.66"/>
    <d v="1899-12-30T00:07:48"/>
    <s v="本社G6周"/>
    <s v="3k"/>
    <d v="1899-12-30T00:11:14"/>
    <d v="1899-12-30T00:04:42"/>
    <s v="公式"/>
    <x v="8"/>
    <n v="49"/>
    <s v="4W"/>
    <s v="11月4W"/>
    <d v="1899-12-30T00:14:10"/>
  </r>
  <r>
    <x v="50"/>
    <s v="一般"/>
    <x v="46"/>
    <s v="オンライン駅伝公式第5回"/>
    <s v="換算"/>
    <x v="1"/>
    <n v="4.1500000000000004"/>
    <d v="1899-12-30T00:21:47"/>
    <s v="他"/>
    <s v="4k"/>
    <d v="1899-12-30T00:12:33"/>
    <d v="1899-12-30T00:05:15"/>
    <s v="公式"/>
    <x v="8"/>
    <n v="49"/>
    <s v="4W"/>
    <s v="11月4W"/>
    <d v="1899-12-30T00:15:49"/>
  </r>
  <r>
    <x v="33"/>
    <s v="一般"/>
    <x v="46"/>
    <s v="オンライン駅伝公式第5回"/>
    <s v="換算"/>
    <x v="1"/>
    <n v="2.8"/>
    <d v="1899-12-30T00:15:05"/>
    <s v="他"/>
    <s v="3k"/>
    <d v="1899-12-30T00:12:52"/>
    <d v="1899-12-30T00:05:23"/>
    <s v="公式"/>
    <x v="8"/>
    <n v="49"/>
    <s v="4W"/>
    <s v="11月4W"/>
    <d v="1899-12-30T00:16:14"/>
  </r>
  <r>
    <x v="3"/>
    <s v="一般"/>
    <x v="46"/>
    <s v="オンライン駅伝公式第5回"/>
    <s v="換算"/>
    <x v="1"/>
    <n v="1.7"/>
    <d v="1899-12-30T00:08:24"/>
    <s v="他"/>
    <s v="2k"/>
    <d v="1899-12-30T00:12:10"/>
    <d v="1899-12-30T00:04:56"/>
    <s v="公式"/>
    <x v="8"/>
    <n v="49"/>
    <s v="4W"/>
    <s v="11月4W"/>
    <d v="1899-12-30T00:15:20"/>
  </r>
  <r>
    <x v="43"/>
    <s v="シニア"/>
    <x v="46"/>
    <s v="オンライン駅伝公式第5回"/>
    <s v="換算"/>
    <x v="1"/>
    <n v="2.41"/>
    <d v="1899-12-30T00:11:39"/>
    <s v="他"/>
    <s v="2k"/>
    <d v="1899-12-30T00:11:33"/>
    <d v="1899-12-30T00:04:50"/>
    <s v="公式"/>
    <x v="8"/>
    <n v="49"/>
    <s v="4W"/>
    <s v="11月4W"/>
    <d v="1899-12-30T00:14:34"/>
  </r>
  <r>
    <x v="8"/>
    <s v="一般"/>
    <x v="46"/>
    <s v="オンライン駅伝公式第5回"/>
    <s v="換算"/>
    <x v="1"/>
    <n v="2.54"/>
    <d v="1899-12-30T00:11:15"/>
    <s v="他"/>
    <s v="2k"/>
    <d v="1899-12-30T00:10:35"/>
    <d v="1899-12-30T00:04:26"/>
    <s v="公式"/>
    <x v="8"/>
    <n v="49"/>
    <s v="4W"/>
    <s v="11月4W"/>
    <d v="1899-12-30T00:13:21"/>
  </r>
  <r>
    <x v="5"/>
    <s v="一般"/>
    <x v="46"/>
    <s v="オンライン駅伝公式第5回"/>
    <s v="換算"/>
    <x v="1"/>
    <n v="2.3199999999999998"/>
    <d v="1899-12-30T00:10:35"/>
    <s v="他"/>
    <s v="2k"/>
    <d v="1899-12-30T00:10:54"/>
    <d v="1899-12-30T00:04:34"/>
    <s v="公式"/>
    <x v="8"/>
    <n v="49"/>
    <s v="4W"/>
    <s v="11月4W"/>
    <d v="1899-12-30T00:13:45"/>
  </r>
  <r>
    <x v="12"/>
    <s v="一般"/>
    <x v="46"/>
    <s v="オンライン駅伝公式第5回"/>
    <s v="換算"/>
    <x v="1"/>
    <n v="2.5"/>
    <d v="1899-12-30T00:12:51"/>
    <s v="他"/>
    <s v="2k"/>
    <d v="1899-12-30T00:12:17"/>
    <d v="1899-12-30T00:05:08"/>
    <s v="公式"/>
    <x v="8"/>
    <n v="49"/>
    <s v="4W"/>
    <s v="11月4W"/>
    <d v="1899-12-30T00:15:29"/>
  </r>
  <r>
    <x v="49"/>
    <s v="一般"/>
    <x v="46"/>
    <s v="オンライン駅伝公式第5回"/>
    <s v="換算"/>
    <x v="1"/>
    <n v="2.44"/>
    <d v="1899-12-30T00:10:58"/>
    <s v="他"/>
    <s v="2k"/>
    <d v="1899-12-30T00:10:45"/>
    <d v="1899-12-30T00:04:30"/>
    <s v="公式"/>
    <x v="8"/>
    <n v="49"/>
    <s v="4W"/>
    <s v="11月4W"/>
    <d v="1899-12-30T00:13:33"/>
  </r>
  <r>
    <x v="29"/>
    <s v="シニア"/>
    <x v="46"/>
    <s v="オンライン駅伝公式第5回"/>
    <s v="換算"/>
    <x v="1"/>
    <n v="4.16"/>
    <d v="1899-12-30T00:19:15"/>
    <s v="他"/>
    <s v="4k"/>
    <d v="1899-12-30T00:11:04"/>
    <d v="1899-12-30T00:04:38"/>
    <s v="公式"/>
    <x v="8"/>
    <n v="49"/>
    <s v="4W"/>
    <s v="11月4W"/>
    <d v="1899-12-30T00:13:57"/>
  </r>
  <r>
    <x v="53"/>
    <s v="シニア"/>
    <x v="46"/>
    <s v="オンライン駅伝公式第5回"/>
    <s v="換算"/>
    <x v="38"/>
    <n v="2.35"/>
    <d v="1899-12-30T00:12:42"/>
    <s v="スポセン1周"/>
    <s v="2k"/>
    <d v="1899-12-30T00:12:55"/>
    <d v="1899-12-30T00:05:24"/>
    <s v="公式"/>
    <x v="8"/>
    <n v="49"/>
    <s v="4W"/>
    <s v="11月4W"/>
    <d v="1899-12-30T00:16:17"/>
  </r>
  <r>
    <x v="40"/>
    <s v="一般"/>
    <x v="46"/>
    <s v="オンライン駅伝公式第5回"/>
    <s v="換算"/>
    <x v="1"/>
    <n v="2.41"/>
    <d v="1899-12-30T00:15:17"/>
    <s v="他"/>
    <s v="2k"/>
    <d v="1899-12-30T00:15:09"/>
    <d v="1899-12-30T00:06:20"/>
    <s v="公式"/>
    <x v="8"/>
    <n v="49"/>
    <s v="4W"/>
    <s v="11月4W"/>
    <d v="1899-12-30T00:19:07"/>
  </r>
  <r>
    <x v="27"/>
    <s v="女性"/>
    <x v="46"/>
    <s v="オンライン駅伝公式第5回"/>
    <s v="換算"/>
    <x v="3"/>
    <n v="3.1"/>
    <d v="1899-12-30T00:16:29"/>
    <s v="技術部1周"/>
    <s v="3k"/>
    <d v="1899-12-30T00:12:09"/>
    <d v="1899-12-30T00:05:19"/>
    <s v="公式"/>
    <x v="8"/>
    <n v="49"/>
    <s v="4W"/>
    <s v="11月4W"/>
    <d v="1899-12-30T00:15:20"/>
  </r>
  <r>
    <x v="6"/>
    <s v="一般"/>
    <x v="46"/>
    <s v="オンライン駅伝公式第5回"/>
    <s v="換算"/>
    <x v="1"/>
    <n v="2.41"/>
    <d v="1899-12-30T00:12:35"/>
    <s v="他"/>
    <s v="2k"/>
    <d v="1899-12-30T00:12:29"/>
    <d v="1899-12-30T00:05:13"/>
    <s v="公式"/>
    <x v="8"/>
    <n v="49"/>
    <s v="4W"/>
    <s v="11月4W"/>
    <d v="1899-12-30T00:15:44"/>
  </r>
  <r>
    <x v="54"/>
    <s v="一般"/>
    <x v="46"/>
    <s v="オンライン駅伝公式第5回"/>
    <s v="換算"/>
    <x v="1"/>
    <n v="2.4"/>
    <d v="1899-12-30T00:10:42"/>
    <s v="他"/>
    <s v="2k"/>
    <d v="1899-12-30T00:10:39"/>
    <d v="1899-12-30T00:04:27"/>
    <s v="公式"/>
    <x v="8"/>
    <n v="49"/>
    <s v="4W"/>
    <s v="11月4W"/>
    <d v="1899-12-30T00:13:26"/>
  </r>
  <r>
    <x v="15"/>
    <s v="一般"/>
    <x v="48"/>
    <s v="スポセン"/>
    <s v="全社駅伝"/>
    <x v="50"/>
    <n v="6.1"/>
    <d v="1899-12-30T00:22:59"/>
    <s v="スポセン6.1km"/>
    <s v="6k"/>
    <d v="1899-12-30T00:08:06"/>
    <d v="1899-12-30T00:03:46"/>
    <s v="公式"/>
    <x v="9"/>
    <n v="50"/>
    <s v="1W"/>
    <s v="12月1W"/>
    <d v="1899-12-30T00:10:12"/>
  </r>
  <r>
    <x v="4"/>
    <s v="一般"/>
    <x v="48"/>
    <s v="スポセン"/>
    <s v="全社駅伝"/>
    <x v="45"/>
    <n v="2.8"/>
    <d v="1899-12-30T00:10:14"/>
    <s v="スポセン2.8km"/>
    <s v="3k"/>
    <d v="1899-12-30T00:08:07"/>
    <d v="1899-12-30T00:03:39"/>
    <s v="公式"/>
    <x v="9"/>
    <n v="50"/>
    <s v="1W"/>
    <s v="12月1W"/>
    <d v="1899-12-30T00:10:14"/>
  </r>
  <r>
    <x v="52"/>
    <s v="一般"/>
    <x v="48"/>
    <s v="スポセン"/>
    <s v="全社駅伝"/>
    <x v="45"/>
    <n v="2.8"/>
    <d v="1899-12-30T00:11:08"/>
    <s v="スポセン2.8km"/>
    <s v="3k"/>
    <d v="1899-12-30T00:08:50"/>
    <d v="1899-12-30T00:03:59"/>
    <s v="公式"/>
    <x v="9"/>
    <n v="50"/>
    <s v="1W"/>
    <s v="12月1W"/>
    <d v="1899-12-30T00:11:08"/>
  </r>
  <r>
    <x v="17"/>
    <s v="一般"/>
    <x v="48"/>
    <s v="スポセン"/>
    <s v="全社駅伝"/>
    <x v="45"/>
    <n v="2.8"/>
    <d v="1899-12-30T00:10:16"/>
    <s v="スポセン2.8km"/>
    <s v="3k"/>
    <d v="1899-12-30T00:08:09"/>
    <d v="1899-12-30T00:03:40"/>
    <s v="公式"/>
    <x v="9"/>
    <n v="50"/>
    <s v="1W"/>
    <s v="12月1W"/>
    <d v="1899-12-30T00:10:16"/>
  </r>
  <r>
    <x v="2"/>
    <s v="一般"/>
    <x v="48"/>
    <s v="スポセン"/>
    <s v="全社駅伝"/>
    <x v="45"/>
    <n v="2.8"/>
    <d v="1899-12-30T00:10:58"/>
    <s v="スポセン2.8km"/>
    <s v="3k"/>
    <d v="1899-12-30T00:08:42"/>
    <d v="1899-12-30T00:03:55"/>
    <s v="公式"/>
    <x v="9"/>
    <n v="50"/>
    <s v="1W"/>
    <s v="12月1W"/>
    <d v="1899-12-30T00:10:58"/>
  </r>
  <r>
    <x v="24"/>
    <s v="一般"/>
    <x v="48"/>
    <s v="スポセン"/>
    <s v="全社駅伝"/>
    <x v="51"/>
    <n v="5.24"/>
    <d v="1899-12-30T00:17:48"/>
    <s v="スポセン5.24km"/>
    <s v="5k"/>
    <d v="1899-12-30T00:07:18"/>
    <d v="1899-12-30T00:03:24"/>
    <s v="公式"/>
    <x v="9"/>
    <n v="50"/>
    <s v="1W"/>
    <s v="12月1W"/>
    <d v="1899-12-30T00:09:12"/>
  </r>
  <r>
    <x v="16"/>
    <s v="女性"/>
    <x v="48"/>
    <s v="スポセン"/>
    <s v="全社駅伝"/>
    <x v="52"/>
    <n v="2.84"/>
    <d v="1899-12-30T00:13:14"/>
    <s v="スポセン2.84km"/>
    <s v="3k"/>
    <d v="1899-12-30T00:10:21"/>
    <d v="1899-12-30T00:04:40"/>
    <s v="公式"/>
    <x v="9"/>
    <n v="50"/>
    <s v="1W"/>
    <s v="12月1W"/>
    <d v="1899-12-30T00:13:03"/>
  </r>
  <r>
    <x v="62"/>
    <s v="女性"/>
    <x v="48"/>
    <s v="スポセン"/>
    <s v="全社駅伝"/>
    <x v="45"/>
    <n v="2.8"/>
    <d v="1899-12-30T00:13:21"/>
    <s v="スポセン2.8km"/>
    <s v="3k"/>
    <d v="1899-12-30T00:10:35"/>
    <d v="1899-12-30T00:04:46"/>
    <s v="公式"/>
    <x v="9"/>
    <n v="50"/>
    <s v="1W"/>
    <s v="12月1W"/>
    <d v="1899-12-30T00:13:21"/>
  </r>
  <r>
    <x v="68"/>
    <s v="女性"/>
    <x v="48"/>
    <s v="スポセン"/>
    <s v="全社駅伝"/>
    <x v="45"/>
    <n v="2.8"/>
    <d v="1899-12-30T00:16:09"/>
    <s v="スポセン2.8km"/>
    <s v="3k"/>
    <d v="1899-12-30T00:12:49"/>
    <d v="1899-12-30T00:05:46"/>
    <s v="公式"/>
    <x v="9"/>
    <n v="50"/>
    <s v="1W"/>
    <s v="12月1W"/>
    <d v="1899-12-30T00:16:09"/>
  </r>
  <r>
    <x v="63"/>
    <s v="女性"/>
    <x v="48"/>
    <s v="スポセン"/>
    <s v="全社駅伝"/>
    <x v="45"/>
    <n v="2.8"/>
    <d v="1899-12-30T00:15:58"/>
    <s v="スポセン2.8km"/>
    <s v="3k"/>
    <d v="1899-12-30T00:12:40"/>
    <d v="1899-12-30T00:05:42"/>
    <s v="公式"/>
    <x v="9"/>
    <n v="50"/>
    <s v="1W"/>
    <s v="12月1W"/>
    <d v="1899-12-30T00:15:58"/>
  </r>
  <r>
    <x v="61"/>
    <s v="女性"/>
    <x v="48"/>
    <s v="スポセン"/>
    <s v="全社駅伝"/>
    <x v="45"/>
    <n v="2.8"/>
    <d v="1899-12-30T00:15:30"/>
    <s v="スポセン2.8km"/>
    <s v="3k"/>
    <d v="1899-12-30T00:12:18"/>
    <d v="1899-12-30T00:05:32"/>
    <s v="公式"/>
    <x v="9"/>
    <n v="50"/>
    <s v="1W"/>
    <s v="12月1W"/>
    <d v="1899-12-30T00:15:30"/>
  </r>
  <r>
    <x v="41"/>
    <s v="女性"/>
    <x v="48"/>
    <s v="スポセン"/>
    <s v="全社駅伝"/>
    <x v="53"/>
    <n v="2.82"/>
    <d v="1899-12-30T00:13:54"/>
    <s v="スポセン2.82km"/>
    <s v="3k"/>
    <d v="1899-12-30T00:10:57"/>
    <d v="1899-12-30T00:04:56"/>
    <s v="公式"/>
    <x v="9"/>
    <n v="50"/>
    <s v="1W"/>
    <s v="12月1W"/>
    <d v="1899-12-30T00:13:48"/>
  </r>
  <r>
    <x v="58"/>
    <s v="シニア"/>
    <x v="48"/>
    <s v="スポセン"/>
    <s v="全社駅伝"/>
    <x v="52"/>
    <n v="2.84"/>
    <d v="1899-12-30T00:13:13"/>
    <s v="スポセン2.84km"/>
    <s v="3k"/>
    <d v="1899-12-30T00:10:20"/>
    <d v="1899-12-30T00:04:39"/>
    <s v="公式"/>
    <x v="9"/>
    <n v="50"/>
    <s v="1W"/>
    <s v="12月1W"/>
    <d v="1899-12-30T00:13:02"/>
  </r>
  <r>
    <x v="30"/>
    <s v="シニア"/>
    <x v="48"/>
    <s v="スポセン"/>
    <s v="全社駅伝"/>
    <x v="45"/>
    <n v="2.8"/>
    <d v="1899-12-30T00:13:03"/>
    <s v="スポセン2.8km"/>
    <s v="3k"/>
    <d v="1899-12-30T00:10:21"/>
    <d v="1899-12-30T00:04:40"/>
    <s v="公式"/>
    <x v="9"/>
    <n v="50"/>
    <s v="1W"/>
    <s v="12月1W"/>
    <d v="1899-12-30T00:13:03"/>
  </r>
  <r>
    <x v="1"/>
    <s v="シニア"/>
    <x v="48"/>
    <s v="スポセン"/>
    <s v="全社駅伝"/>
    <x v="45"/>
    <n v="2.8"/>
    <d v="1899-12-30T00:14:15"/>
    <s v="スポセン2.8km"/>
    <s v="3k"/>
    <d v="1899-12-30T00:11:18"/>
    <d v="1899-12-30T00:05:05"/>
    <s v="公式"/>
    <x v="9"/>
    <n v="50"/>
    <s v="1W"/>
    <s v="12月1W"/>
    <d v="1899-12-30T00:14:15"/>
  </r>
  <r>
    <x v="46"/>
    <s v="シニア"/>
    <x v="48"/>
    <s v="スポセン"/>
    <s v="全社駅伝"/>
    <x v="45"/>
    <n v="2.8"/>
    <d v="1899-12-30T00:15:06"/>
    <s v="スポセン2.8km"/>
    <s v="3k"/>
    <d v="1899-12-30T00:11:59"/>
    <d v="1899-12-30T00:05:24"/>
    <s v="公式"/>
    <x v="9"/>
    <n v="50"/>
    <s v="1W"/>
    <s v="12月1W"/>
    <d v="1899-12-30T00:15:06"/>
  </r>
  <r>
    <x v="44"/>
    <s v="シニア"/>
    <x v="48"/>
    <s v="スポセン"/>
    <s v="全社駅伝"/>
    <x v="45"/>
    <n v="2.8"/>
    <d v="1899-12-30T00:14:00"/>
    <s v="スポセン2.8km"/>
    <s v="3k"/>
    <d v="1899-12-30T00:11:06"/>
    <d v="1899-12-30T00:05:00"/>
    <s v="公式"/>
    <x v="9"/>
    <n v="50"/>
    <s v="1W"/>
    <s v="12月1W"/>
    <d v="1899-12-30T00:14:00"/>
  </r>
  <r>
    <x v="60"/>
    <s v="シニア"/>
    <x v="48"/>
    <s v="スポセン"/>
    <s v="全社駅伝"/>
    <x v="53"/>
    <n v="2.82"/>
    <d v="1899-12-30T00:13:28"/>
    <s v="スポセン2.82km"/>
    <s v="3k"/>
    <d v="1899-12-30T00:10:36"/>
    <d v="1899-12-30T00:04:47"/>
    <s v="公式"/>
    <x v="9"/>
    <n v="50"/>
    <s v="1W"/>
    <s v="12月1W"/>
    <d v="1899-12-30T00:13:22"/>
  </r>
  <r>
    <x v="24"/>
    <s v="一般"/>
    <x v="49"/>
    <s v="集合練習"/>
    <s v="換算"/>
    <x v="15"/>
    <n v="5"/>
    <d v="1899-12-30T00:16:45"/>
    <s v="本社G15周"/>
    <s v="3k"/>
    <d v="1899-12-30T00:07:20"/>
    <d v="1899-12-30T00:03:21"/>
    <s v="公式"/>
    <x v="9"/>
    <n v="50"/>
    <s v="4W"/>
    <s v="12月4W"/>
    <d v="1899-12-30T00:09:15"/>
  </r>
  <r>
    <x v="57"/>
    <s v="一般"/>
    <x v="50"/>
    <s v="スポセン"/>
    <s v="1部"/>
    <x v="29"/>
    <n v="2.35"/>
    <d v="1899-12-30T00:13:18"/>
    <s v="スポセン1周"/>
    <s v="2k"/>
    <d v="1899-12-30T00:13:18"/>
    <d v="1899-12-30T00:05:40"/>
    <s v="公式"/>
    <x v="9"/>
    <n v="50"/>
    <s v="2W"/>
    <s v="12月2W"/>
    <d v="1899-12-30T00:16:46"/>
  </r>
  <r>
    <x v="24"/>
    <s v="一般"/>
    <x v="50"/>
    <s v="スポセン"/>
    <s v="1部"/>
    <x v="54"/>
    <n v="4.7"/>
    <d v="1899-12-30T00:16:17"/>
    <s v="スポセン２周"/>
    <s v="5k"/>
    <d v="1899-12-30T00:07:27"/>
    <d v="1899-12-30T00:03:28"/>
    <s v="公式"/>
    <x v="9"/>
    <n v="50"/>
    <s v="2W"/>
    <s v="12月2W"/>
    <d v="1899-12-30T00:09:23"/>
  </r>
  <r>
    <x v="24"/>
    <s v="一般"/>
    <x v="50"/>
    <s v="スポセン"/>
    <s v="1部"/>
    <x v="29"/>
    <n v="2.35"/>
    <d v="1899-12-30T00:07:48"/>
    <s v="スポセン1周"/>
    <s v="2k"/>
    <d v="1899-12-30T00:07:48"/>
    <d v="1899-12-30T00:03:19"/>
    <s v="公式"/>
    <x v="9"/>
    <n v="50"/>
    <s v="2W"/>
    <s v="12月2W"/>
    <d v="1899-12-30T00:09:50"/>
  </r>
  <r>
    <x v="21"/>
    <s v="一般"/>
    <x v="50"/>
    <s v="スポセン"/>
    <s v="1部"/>
    <x v="54"/>
    <n v="4.7"/>
    <d v="1899-12-30T00:21:55"/>
    <s v="スポセン２周"/>
    <s v="5k"/>
    <d v="1899-12-30T00:10:01"/>
    <d v="1899-12-30T00:04:40"/>
    <s v="公式"/>
    <x v="9"/>
    <n v="50"/>
    <s v="2W"/>
    <s v="12月2W"/>
    <d v="1899-12-30T00:12:38"/>
  </r>
  <r>
    <x v="21"/>
    <s v="一般"/>
    <x v="50"/>
    <s v="スポセン"/>
    <s v="1部"/>
    <x v="29"/>
    <n v="2.35"/>
    <d v="1899-12-30T00:10:48"/>
    <s v="スポセン1周"/>
    <s v="2k"/>
    <d v="1899-12-30T00:10:48"/>
    <d v="1899-12-30T00:04:36"/>
    <s v="公式"/>
    <x v="9"/>
    <n v="50"/>
    <s v="2W"/>
    <s v="12月2W"/>
    <d v="1899-12-30T00:13:37"/>
  </r>
  <r>
    <x v="24"/>
    <s v="一般"/>
    <x v="51"/>
    <s v="本社G"/>
    <s v="換算"/>
    <x v="7"/>
    <n v="3"/>
    <d v="1899-12-30T00:09:36"/>
    <s v="本社G9周"/>
    <s v="3k"/>
    <d v="1899-12-30T00:07:29"/>
    <d v="1899-12-30T00:03:12"/>
    <s v="公式"/>
    <x v="9"/>
    <n v="51"/>
    <s v="2W"/>
    <s v="12月2W"/>
    <d v="1899-12-30T00:09:26"/>
  </r>
  <r>
    <x v="0"/>
    <s v="一般"/>
    <x v="51"/>
    <s v="本社G"/>
    <s v="換算"/>
    <x v="7"/>
    <n v="3"/>
    <d v="1899-12-30T00:09:38"/>
    <s v="本社G9周"/>
    <s v="3k"/>
    <d v="1899-12-30T00:07:31"/>
    <d v="1899-12-30T00:03:13"/>
    <s v="公式"/>
    <x v="9"/>
    <n v="51"/>
    <s v="2W"/>
    <s v="12月2W"/>
    <d v="1899-12-30T00:09:28"/>
  </r>
  <r>
    <x v="17"/>
    <s v="一般"/>
    <x v="51"/>
    <s v="本社G"/>
    <s v="換算"/>
    <x v="7"/>
    <n v="3"/>
    <d v="1899-12-30T00:10:47"/>
    <s v="本社G9周"/>
    <s v="3k"/>
    <d v="1899-12-30T00:08:24"/>
    <d v="1899-12-30T00:03:36"/>
    <s v="公式"/>
    <x v="9"/>
    <n v="51"/>
    <s v="2W"/>
    <s v="12月2W"/>
    <d v="1899-12-30T00:10:36"/>
  </r>
  <r>
    <x v="4"/>
    <s v="一般"/>
    <x v="51"/>
    <s v="本社G"/>
    <s v="換算"/>
    <x v="7"/>
    <n v="3"/>
    <d v="1899-12-30T00:10:47"/>
    <s v="本社G9周"/>
    <s v="3k"/>
    <d v="1899-12-30T00:08:24"/>
    <d v="1899-12-30T00:03:36"/>
    <s v="公式"/>
    <x v="9"/>
    <n v="51"/>
    <s v="2W"/>
    <s v="12月2W"/>
    <d v="1899-12-30T00:10:36"/>
  </r>
  <r>
    <x v="15"/>
    <s v="一般"/>
    <x v="51"/>
    <s v="本社G"/>
    <s v="換算"/>
    <x v="7"/>
    <n v="3"/>
    <d v="1899-12-30T00:10:58"/>
    <s v="本社G9周"/>
    <s v="3k"/>
    <d v="1899-12-30T00:08:33"/>
    <d v="1899-12-30T00:03:39"/>
    <s v="公式"/>
    <x v="9"/>
    <n v="51"/>
    <s v="2W"/>
    <s v="12月2W"/>
    <d v="1899-12-30T00:10:47"/>
  </r>
  <r>
    <x v="34"/>
    <s v="一般"/>
    <x v="51"/>
    <s v="本社G"/>
    <s v="換算"/>
    <x v="7"/>
    <n v="3"/>
    <d v="1899-12-30T00:12:27"/>
    <s v="本社G9周"/>
    <s v="3k"/>
    <d v="1899-12-30T00:09:42"/>
    <d v="1899-12-30T00:04:09"/>
    <s v="公式"/>
    <x v="9"/>
    <n v="51"/>
    <s v="2W"/>
    <s v="12月2W"/>
    <d v="1899-12-30T00:12:14"/>
  </r>
  <r>
    <x v="43"/>
    <s v="シニア"/>
    <x v="52"/>
    <s v="部内大会オンラインの部"/>
    <s v="換算"/>
    <x v="1"/>
    <n v="2.5099999999999998"/>
    <d v="1899-12-30T00:11:06"/>
    <s v="他"/>
    <s v="2k"/>
    <d v="1899-12-30T00:10:34"/>
    <d v="1899-12-30T00:04:25"/>
    <s v="公式"/>
    <x v="9"/>
    <n v="51"/>
    <s v="3W"/>
    <s v="12月3W"/>
    <d v="1899-12-30T00:13:20"/>
  </r>
  <r>
    <x v="19"/>
    <s v="シニア"/>
    <x v="52"/>
    <s v="部内大会オンラインの部"/>
    <s v="換算"/>
    <x v="1"/>
    <n v="2.4700000000000002"/>
    <d v="1899-12-30T00:11:11"/>
    <s v="他"/>
    <s v="2k"/>
    <d v="1899-12-30T00:10:49"/>
    <d v="1899-12-30T00:04:32"/>
    <s v="公式"/>
    <x v="9"/>
    <n v="51"/>
    <s v="3W"/>
    <s v="12月3W"/>
    <d v="1899-12-30T00:13:39"/>
  </r>
  <r>
    <x v="54"/>
    <s v="シニア"/>
    <x v="52"/>
    <s v="部内大会オンラインの部"/>
    <s v="換算"/>
    <x v="1"/>
    <n v="3"/>
    <d v="1899-12-30T00:12:55"/>
    <s v="他"/>
    <s v="3k"/>
    <d v="1899-12-30T00:10:17"/>
    <d v="1899-12-30T00:04:18"/>
    <s v="公式"/>
    <x v="9"/>
    <n v="51"/>
    <s v="3W"/>
    <s v="12月3W"/>
    <d v="1899-12-30T00:12:58"/>
  </r>
  <r>
    <x v="3"/>
    <s v="一般"/>
    <x v="52"/>
    <s v="部内大会オンラインの部"/>
    <s v="換算"/>
    <x v="1"/>
    <n v="2.5"/>
    <d v="1899-12-30T00:12:09"/>
    <s v="他"/>
    <s v="2k"/>
    <d v="1899-12-30T00:11:37"/>
    <d v="1899-12-30T00:04:52"/>
    <s v="公式"/>
    <x v="9"/>
    <n v="51"/>
    <s v="3W"/>
    <s v="12月3W"/>
    <d v="1899-12-30T00:14:39"/>
  </r>
  <r>
    <x v="6"/>
    <s v="一般"/>
    <x v="52"/>
    <s v="部内大会オンラインの部"/>
    <s v="換算"/>
    <x v="1"/>
    <n v="2.5"/>
    <d v="1899-12-30T00:12:19"/>
    <s v="他"/>
    <s v="2k"/>
    <d v="1899-12-30T00:11:46"/>
    <d v="1899-12-30T00:04:56"/>
    <s v="公式"/>
    <x v="9"/>
    <n v="51"/>
    <s v="3W"/>
    <s v="12月3W"/>
    <d v="1899-12-30T00:14:51"/>
  </r>
  <r>
    <x v="53"/>
    <s v="シニア"/>
    <x v="52"/>
    <s v="部内大会オンラインの部"/>
    <s v="換算"/>
    <x v="29"/>
    <n v="2.35"/>
    <d v="1899-12-30T00:12:58"/>
    <s v="スポセン1周"/>
    <s v="2k"/>
    <d v="1899-12-30T00:12:58"/>
    <d v="1899-12-30T00:05:31"/>
    <s v="公式"/>
    <x v="9"/>
    <n v="51"/>
    <s v="3W"/>
    <s v="12月3W"/>
    <d v="1899-12-30T00:16:21"/>
  </r>
  <r>
    <x v="39"/>
    <s v="一般"/>
    <x v="52"/>
    <s v="部内大会オンラインの部"/>
    <s v="換算"/>
    <x v="7"/>
    <n v="3"/>
    <d v="1899-12-30T00:13:05"/>
    <s v="本社G9周"/>
    <s v="3k"/>
    <d v="1899-12-30T00:10:12"/>
    <d v="1899-12-30T00:04:22"/>
    <s v="公式"/>
    <x v="9"/>
    <n v="51"/>
    <s v="3W"/>
    <s v="12月3W"/>
    <d v="1899-12-30T00:12:52"/>
  </r>
  <r>
    <x v="39"/>
    <s v="一般"/>
    <x v="52"/>
    <s v="部内大会オンラインの部"/>
    <s v="換算"/>
    <x v="1"/>
    <n v="2.48"/>
    <d v="1899-12-30T00:11:34"/>
    <s v="他"/>
    <s v="3k"/>
    <d v="1899-12-30T00:11:09"/>
    <d v="1899-12-30T00:04:40"/>
    <s v="公式"/>
    <x v="9"/>
    <n v="51"/>
    <s v="3W"/>
    <s v="12月3W"/>
    <d v="1899-12-30T00:14:03"/>
  </r>
  <r>
    <x v="5"/>
    <s v="一般"/>
    <x v="52"/>
    <s v="部内大会オンラインの部"/>
    <s v="換算"/>
    <x v="1"/>
    <n v="2.4300000000000002"/>
    <d v="1899-12-30T00:11:15"/>
    <s v="他"/>
    <s v="3k"/>
    <d v="1899-12-30T00:11:04"/>
    <d v="1899-12-30T00:04:38"/>
    <s v="公式"/>
    <x v="9"/>
    <n v="51"/>
    <s v="3W"/>
    <s v="12月3W"/>
    <d v="1899-12-30T00:13:57"/>
  </r>
  <r>
    <x v="30"/>
    <s v="シニア"/>
    <x v="52"/>
    <s v="部内大会オンラインの部"/>
    <s v="換算"/>
    <x v="1"/>
    <n v="2.5299999999999998"/>
    <d v="1899-12-30T00:12:51"/>
    <s v="他"/>
    <s v="3k"/>
    <d v="1899-12-30T00:12:08"/>
    <d v="1899-12-30T00:05:05"/>
    <s v="公式"/>
    <x v="9"/>
    <n v="51"/>
    <s v="3W"/>
    <s v="12月3W"/>
    <d v="1899-12-30T00:15:18"/>
  </r>
  <r>
    <x v="7"/>
    <s v="シニア"/>
    <x v="52"/>
    <s v="部内大会オンラインの部"/>
    <s v="換算"/>
    <x v="1"/>
    <n v="2.91"/>
    <d v="1899-12-30T00:13:33"/>
    <s v="他"/>
    <s v="3k"/>
    <d v="1899-12-30T00:11:08"/>
    <d v="1899-12-30T00:04:39"/>
    <s v="公式"/>
    <x v="9"/>
    <n v="51"/>
    <s v="3W"/>
    <s v="12月3W"/>
    <d v="1899-12-30T00:14:02"/>
  </r>
  <r>
    <x v="28"/>
    <s v="一般"/>
    <x v="53"/>
    <s v="部内大会"/>
    <s v="実測"/>
    <x v="29"/>
    <n v="2.35"/>
    <d v="1899-12-30T00:11:12"/>
    <s v="スポセン1周"/>
    <s v="2k"/>
    <d v="1899-12-30T00:11:12"/>
    <d v="1899-12-30T00:04:46"/>
    <s v="公式"/>
    <x v="9"/>
    <n v="51"/>
    <s v="3W"/>
    <s v="12月3W"/>
    <d v="1899-12-30T00:14:07"/>
  </r>
  <r>
    <x v="1"/>
    <s v="シニア"/>
    <x v="53"/>
    <s v="部内大会"/>
    <s v="実測"/>
    <x v="29"/>
    <n v="2.35"/>
    <d v="1899-12-30T00:11:38"/>
    <s v="スポセン1周"/>
    <s v="2k"/>
    <d v="1899-12-30T00:11:38"/>
    <d v="1899-12-30T00:04:57"/>
    <s v="公式"/>
    <x v="9"/>
    <n v="51"/>
    <s v="3W"/>
    <s v="12月3W"/>
    <d v="1899-12-30T00:14:40"/>
  </r>
  <r>
    <x v="49"/>
    <s v="一般"/>
    <x v="53"/>
    <s v="部内大会"/>
    <s v="実測"/>
    <x v="29"/>
    <n v="2.35"/>
    <d v="1899-12-30T00:10:25"/>
    <s v="スポセン1周"/>
    <s v="2k"/>
    <d v="1899-12-30T00:10:25"/>
    <d v="1899-12-30T00:04:26"/>
    <s v="公式"/>
    <x v="9"/>
    <n v="51"/>
    <s v="3W"/>
    <s v="12月3W"/>
    <d v="1899-12-30T00:13:08"/>
  </r>
  <r>
    <x v="24"/>
    <s v="一般"/>
    <x v="53"/>
    <s v="部内大会"/>
    <s v="実測"/>
    <x v="29"/>
    <n v="2.35"/>
    <d v="1899-12-30T00:07:23"/>
    <s v="スポセン1周"/>
    <s v="2k"/>
    <d v="1899-12-30T00:07:23"/>
    <d v="1899-12-30T00:03:09"/>
    <s v="公式"/>
    <x v="9"/>
    <n v="51"/>
    <s v="3W"/>
    <s v="12月3W"/>
    <d v="1899-12-30T00:09:19"/>
  </r>
  <r>
    <x v="9"/>
    <s v="シニア"/>
    <x v="53"/>
    <s v="部内大会"/>
    <s v="実測"/>
    <x v="29"/>
    <n v="2.35"/>
    <d v="1899-12-30T00:11:29"/>
    <s v="スポセン1周"/>
    <s v="2k"/>
    <d v="1899-12-30T00:11:29"/>
    <d v="1899-12-30T00:04:53"/>
    <s v="公式"/>
    <x v="9"/>
    <n v="51"/>
    <s v="3W"/>
    <s v="12月3W"/>
    <d v="1899-12-30T00:14:29"/>
  </r>
  <r>
    <x v="2"/>
    <s v="一般"/>
    <x v="53"/>
    <s v="部内大会"/>
    <s v="実測"/>
    <x v="29"/>
    <n v="2.35"/>
    <d v="1899-12-30T00:08:55"/>
    <s v="スポセン1周"/>
    <s v="2k"/>
    <d v="1899-12-30T00:08:55"/>
    <d v="1899-12-30T00:03:48"/>
    <s v="公式"/>
    <x v="9"/>
    <n v="51"/>
    <s v="3W"/>
    <s v="12月3W"/>
    <d v="1899-12-30T00:11:15"/>
  </r>
  <r>
    <x v="52"/>
    <s v="一般"/>
    <x v="53"/>
    <s v="部内大会"/>
    <s v="実測"/>
    <x v="29"/>
    <n v="2.35"/>
    <d v="1899-12-30T00:09:02"/>
    <s v="スポセン1周"/>
    <s v="2k"/>
    <d v="1899-12-30T00:09:02"/>
    <d v="1899-12-30T00:03:51"/>
    <s v="公式"/>
    <x v="9"/>
    <n v="51"/>
    <s v="3W"/>
    <s v="12月3W"/>
    <d v="1899-12-30T00:11:23"/>
  </r>
  <r>
    <x v="16"/>
    <s v="女性"/>
    <x v="53"/>
    <s v="部内大会"/>
    <s v="実測"/>
    <x v="29"/>
    <n v="2.35"/>
    <d v="1899-12-30T00:10:53"/>
    <s v="スポセン1周"/>
    <s v="2k"/>
    <d v="1899-12-30T00:10:53"/>
    <d v="1899-12-30T00:04:38"/>
    <s v="公式"/>
    <x v="9"/>
    <n v="51"/>
    <s v="3W"/>
    <s v="12月3W"/>
    <d v="1899-12-30T00:13:43"/>
  </r>
  <r>
    <x v="38"/>
    <s v="一般"/>
    <x v="53"/>
    <s v="部内大会"/>
    <s v="実測"/>
    <x v="29"/>
    <n v="2.35"/>
    <d v="1899-12-30T00:09:27"/>
    <s v="スポセン1周"/>
    <s v="2k"/>
    <d v="1899-12-30T00:09:27"/>
    <d v="1899-12-30T00:04:01"/>
    <s v="公式"/>
    <x v="9"/>
    <n v="51"/>
    <s v="3W"/>
    <s v="12月3W"/>
    <d v="1899-12-30T00:11:55"/>
  </r>
  <r>
    <x v="58"/>
    <s v="シニア"/>
    <x v="53"/>
    <s v="部内大会"/>
    <s v="実測"/>
    <x v="29"/>
    <n v="2.35"/>
    <d v="1899-12-30T00:10:32"/>
    <s v="スポセン1周"/>
    <s v="2k"/>
    <d v="1899-12-30T00:10:32"/>
    <d v="1899-12-30T00:04:29"/>
    <s v="公式"/>
    <x v="9"/>
    <n v="51"/>
    <s v="3W"/>
    <s v="12月3W"/>
    <d v="1899-12-30T00:13:17"/>
  </r>
  <r>
    <x v="31"/>
    <s v="一般"/>
    <x v="53"/>
    <s v="部内大会"/>
    <s v="実測"/>
    <x v="29"/>
    <n v="2.35"/>
    <d v="1899-12-30T00:09:34"/>
    <s v="スポセン1周"/>
    <s v="2k"/>
    <d v="1899-12-30T00:09:34"/>
    <d v="1899-12-30T00:04:04"/>
    <s v="公式"/>
    <x v="9"/>
    <n v="51"/>
    <s v="3W"/>
    <s v="12月3W"/>
    <d v="1899-12-30T00:12:04"/>
  </r>
  <r>
    <x v="17"/>
    <s v="一般"/>
    <x v="53"/>
    <s v="部内大会"/>
    <s v="実測"/>
    <x v="29"/>
    <n v="2.35"/>
    <d v="1899-12-30T00:08:30"/>
    <s v="スポセン1周"/>
    <s v="2k"/>
    <d v="1899-12-30T00:08:30"/>
    <d v="1899-12-30T00:03:37"/>
    <s v="公式"/>
    <x v="9"/>
    <n v="51"/>
    <s v="3W"/>
    <s v="12月3W"/>
    <d v="1899-12-30T00:10:43"/>
  </r>
  <r>
    <x v="57"/>
    <s v="一般"/>
    <x v="53"/>
    <s v="部内大会"/>
    <s v="実測"/>
    <x v="29"/>
    <n v="2.35"/>
    <d v="1899-12-30T00:12:01"/>
    <s v="スポセン1周"/>
    <s v="2k"/>
    <d v="1899-12-30T00:12:01"/>
    <d v="1899-12-30T00:05:07"/>
    <s v="公式"/>
    <x v="9"/>
    <n v="51"/>
    <s v="3W"/>
    <s v="12月3W"/>
    <d v="1899-12-30T00:15:09"/>
  </r>
  <r>
    <x v="34"/>
    <s v="一般"/>
    <x v="53"/>
    <s v="部内大会"/>
    <s v="実測"/>
    <x v="29"/>
    <n v="2.35"/>
    <d v="1899-12-30T00:09:52"/>
    <s v="スポセン1周"/>
    <s v="2k"/>
    <d v="1899-12-30T00:09:52"/>
    <d v="1899-12-30T00:04:12"/>
    <s v="公式"/>
    <x v="9"/>
    <n v="51"/>
    <s v="3W"/>
    <s v="12月3W"/>
    <d v="1899-12-30T00:12:26"/>
  </r>
  <r>
    <x v="15"/>
    <s v="一般"/>
    <x v="53"/>
    <s v="部内大会"/>
    <s v="実測"/>
    <x v="29"/>
    <n v="2.35"/>
    <d v="1899-12-30T00:08:25"/>
    <s v="スポセン1周"/>
    <s v="2k"/>
    <d v="1899-12-30T00:08:25"/>
    <d v="1899-12-30T00:03:35"/>
    <s v="公式"/>
    <x v="9"/>
    <n v="51"/>
    <s v="3W"/>
    <s v="12月3W"/>
    <d v="1899-12-30T00:10:37"/>
  </r>
  <r>
    <x v="4"/>
    <s v="一般"/>
    <x v="53"/>
    <s v="部内大会"/>
    <s v="実測"/>
    <x v="29"/>
    <n v="2.35"/>
    <d v="1899-12-30T00:08:22"/>
    <s v="スポセン1周"/>
    <s v="2k"/>
    <d v="1899-12-30T00:08:22"/>
    <d v="1899-12-30T00:03:34"/>
    <s v="公式"/>
    <x v="9"/>
    <n v="51"/>
    <s v="3W"/>
    <s v="12月3W"/>
    <d v="1899-12-30T00:10:33"/>
  </r>
  <r>
    <x v="33"/>
    <s v="一般"/>
    <x v="53"/>
    <s v="部内大会"/>
    <s v="実測"/>
    <x v="29"/>
    <n v="2.35"/>
    <d v="1899-12-30T00:10:50"/>
    <s v="スポセン1周"/>
    <s v="2k"/>
    <d v="1899-12-30T00:10:50"/>
    <d v="1899-12-30T00:04:37"/>
    <s v="公式"/>
    <x v="9"/>
    <n v="51"/>
    <s v="3W"/>
    <s v="12月3W"/>
    <d v="1899-12-30T00:13:40"/>
  </r>
  <r>
    <x v="22"/>
    <s v="一般"/>
    <x v="53"/>
    <s v="部内大会"/>
    <s v="実測"/>
    <x v="29"/>
    <n v="2.35"/>
    <d v="1899-12-30T00:09:46"/>
    <s v="スポセン1周"/>
    <s v="2k"/>
    <d v="1899-12-30T00:09:46"/>
    <d v="1899-12-30T00:04:09"/>
    <s v="公式"/>
    <x v="9"/>
    <n v="51"/>
    <s v="3W"/>
    <s v="12月3W"/>
    <d v="1899-12-30T00:12:19"/>
  </r>
  <r>
    <x v="0"/>
    <s v="一般"/>
    <x v="53"/>
    <s v="部内大会"/>
    <s v="実測"/>
    <x v="29"/>
    <n v="2.35"/>
    <d v="1899-12-30T00:07:18"/>
    <s v="スポセン1周"/>
    <s v="2k"/>
    <d v="1899-12-30T00:07:18"/>
    <d v="1899-12-30T00:03:06"/>
    <s v="公式"/>
    <x v="9"/>
    <n v="51"/>
    <s v="3W"/>
    <s v="12月3W"/>
    <d v="1899-12-30T00:09:12"/>
  </r>
  <r>
    <x v="21"/>
    <s v="一般"/>
    <x v="53"/>
    <s v="部内大会"/>
    <s v="実測"/>
    <x v="29"/>
    <n v="2.35"/>
    <d v="1899-12-30T00:10:00"/>
    <s v="スポセン1周"/>
    <s v="2k"/>
    <d v="1899-12-30T00:10:00"/>
    <d v="1899-12-30T00:04:15"/>
    <s v="公式"/>
    <x v="9"/>
    <n v="51"/>
    <s v="3W"/>
    <s v="12月3W"/>
    <d v="1899-12-30T00:12:37"/>
  </r>
  <r>
    <x v="18"/>
    <s v="一般"/>
    <x v="53"/>
    <s v="部内大会"/>
    <s v="実測"/>
    <x v="29"/>
    <n v="2.35"/>
    <d v="1899-12-30T00:07:48"/>
    <s v="スポセン1周"/>
    <s v="2k"/>
    <d v="1899-12-30T00:07:48"/>
    <d v="1899-12-30T00:03:19"/>
    <s v="公式"/>
    <x v="9"/>
    <n v="51"/>
    <s v="3W"/>
    <s v="12月3W"/>
    <d v="1899-12-30T00:09:50"/>
  </r>
  <r>
    <x v="32"/>
    <s v="一般"/>
    <x v="53"/>
    <s v="部内大会"/>
    <s v="実測"/>
    <x v="29"/>
    <n v="2.35"/>
    <d v="1899-12-30T00:10:35"/>
    <s v="スポセン1周"/>
    <s v="2k"/>
    <d v="1899-12-30T00:10:35"/>
    <d v="1899-12-30T00:04:30"/>
    <s v="公式"/>
    <x v="9"/>
    <n v="51"/>
    <s v="3W"/>
    <s v="12月3W"/>
    <d v="1899-12-30T00:13:21"/>
  </r>
  <r>
    <x v="69"/>
    <m/>
    <x v="54"/>
    <m/>
    <m/>
    <x v="55"/>
    <m/>
    <m/>
    <m/>
    <m/>
    <m/>
    <m/>
    <m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0DF0E-AEEF-AD4A-AA30-465B326526B9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C11" firstHeaderRow="1" firstDataRow="1" firstDataCol="2"/>
  <pivotFields count="19">
    <pivotField axis="axisRow" compact="0" outline="0" showAll="0" defaultSubtotal="0">
      <items count="97">
        <item h="1" x="64"/>
        <item h="1" x="0"/>
        <item h="1" x="44"/>
        <item h="1" x="30"/>
        <item h="1" x="34"/>
        <item h="1" x="25"/>
        <item h="1" x="46"/>
        <item h="1" x="16"/>
        <item h="1" x="14"/>
        <item h="1" x="12"/>
        <item h="1" x="28"/>
        <item h="1" x="13"/>
        <item h="1" m="1" x="94"/>
        <item h="1" m="1" x="95"/>
        <item h="1" x="27"/>
        <item h="1" x="45"/>
        <item h="1" x="5"/>
        <item h="1" x="69"/>
        <item h="1" x="29"/>
        <item h="1" x="58"/>
        <item h="1" m="1" x="96"/>
        <item h="1" x="47"/>
        <item h="1" x="67"/>
        <item h="1" x="7"/>
        <item h="1" x="70"/>
        <item h="1" x="43"/>
        <item h="1" x="18"/>
        <item h="1" x="61"/>
        <item h="1" x="50"/>
        <item h="1" x="56"/>
        <item h="1" x="31"/>
        <item h="1" x="54"/>
        <item h="1" x="49"/>
        <item h="1" m="1" x="92"/>
        <item h="1" x="8"/>
        <item h="1" x="24"/>
        <item h="1" x="68"/>
        <item h="1" x="62"/>
        <item h="1" x="51"/>
        <item h="1" x="17"/>
        <item h="1" x="3"/>
        <item x="11"/>
        <item h="1" x="41"/>
        <item h="1" m="1" x="93"/>
        <item h="1" x="32"/>
        <item h="1" x="42"/>
        <item h="1" x="19"/>
        <item h="1" x="59"/>
        <item h="1" x="22"/>
        <item h="1" x="23"/>
        <item h="1" x="21"/>
        <item h="1" x="9"/>
        <item h="1" x="38"/>
        <item h="1" x="15"/>
        <item h="1" x="35"/>
        <item h="1" x="65"/>
        <item h="1" x="4"/>
        <item h="1" x="66"/>
        <item h="1" x="33"/>
        <item h="1" x="55"/>
        <item h="1" x="10"/>
        <item h="1" x="39"/>
        <item h="1" x="40"/>
        <item h="1" x="53"/>
        <item h="1" x="57"/>
        <item h="1" x="2"/>
        <item h="1" x="48"/>
        <item h="1" x="6"/>
        <item h="1" x="60"/>
        <item h="1" x="52"/>
        <item h="1" x="71"/>
        <item h="1" x="1"/>
        <item h="1" x="20"/>
        <item h="1" x="63"/>
        <item h="1" x="26"/>
        <item h="1" x="91"/>
        <item h="1" x="36"/>
        <item h="1" x="37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1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3"/>
  </rowFields>
  <rowItems count="8">
    <i>
      <x v="41"/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最小 / 2.8k換算" fld="17" subtotal="min" baseField="0" baseItem="0" numFmtId="178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64358-1DC0-984C-A97F-FD2611AF8661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C41" firstHeaderRow="1" firstDataRow="1" firstDataCol="2"/>
  <pivotFields count="19">
    <pivotField axis="axisRow" compact="0" outline="0" showAll="0" defaultSubtotal="0">
      <items count="97">
        <item h="1" x="64"/>
        <item h="1" x="0"/>
        <item h="1" x="44"/>
        <item h="1" x="30"/>
        <item h="1" x="34"/>
        <item h="1" x="25"/>
        <item h="1" x="46"/>
        <item h="1" x="16"/>
        <item h="1" x="14"/>
        <item h="1" x="12"/>
        <item h="1" x="28"/>
        <item h="1" x="13"/>
        <item h="1" x="86"/>
        <item h="1" x="75"/>
        <item h="1" m="1" x="94"/>
        <item h="1" m="1" x="95"/>
        <item h="1" x="27"/>
        <item h="1" x="45"/>
        <item h="1" x="5"/>
        <item h="1" x="69"/>
        <item h="1" x="82"/>
        <item h="1" x="29"/>
        <item h="1" x="58"/>
        <item h="1" m="1" x="96"/>
        <item h="1" x="47"/>
        <item h="1" x="67"/>
        <item h="1" x="7"/>
        <item h="1" x="70"/>
        <item h="1" x="43"/>
        <item h="1" x="18"/>
        <item h="1" x="61"/>
        <item h="1" x="80"/>
        <item h="1" x="50"/>
        <item h="1" x="56"/>
        <item h="1" x="31"/>
        <item h="1" x="77"/>
        <item h="1" x="54"/>
        <item h="1" x="49"/>
        <item h="1" m="1" x="92"/>
        <item h="1" x="36"/>
        <item h="1" x="8"/>
        <item h="1" x="24"/>
        <item h="1" x="68"/>
        <item h="1" x="62"/>
        <item h="1" x="76"/>
        <item h="1" x="51"/>
        <item h="1" x="17"/>
        <item h="1" x="3"/>
        <item h="1" x="11"/>
        <item h="1" x="41"/>
        <item h="1" m="1" x="93"/>
        <item h="1" x="37"/>
        <item h="1" x="32"/>
        <item h="1" x="88"/>
        <item h="1" x="42"/>
        <item h="1" x="19"/>
        <item h="1" x="59"/>
        <item h="1" x="72"/>
        <item h="1" x="22"/>
        <item h="1" x="23"/>
        <item h="1" x="21"/>
        <item h="1" x="73"/>
        <item h="1" x="9"/>
        <item h="1" x="74"/>
        <item h="1" x="87"/>
        <item h="1" x="38"/>
        <item h="1" x="15"/>
        <item h="1" x="85"/>
        <item h="1" x="35"/>
        <item h="1" x="90"/>
        <item h="1" x="65"/>
        <item h="1" x="4"/>
        <item h="1" x="81"/>
        <item h="1" x="84"/>
        <item h="1" x="89"/>
        <item h="1" x="66"/>
        <item h="1" x="33"/>
        <item h="1" x="78"/>
        <item h="1" x="55"/>
        <item h="1" x="10"/>
        <item h="1" x="39"/>
        <item h="1" x="40"/>
        <item h="1" x="53"/>
        <item h="1" x="57"/>
        <item h="1" x="2"/>
        <item h="1" x="48"/>
        <item h="1" x="6"/>
        <item h="1" x="83"/>
        <item h="1" x="79"/>
        <item h="1" x="60"/>
        <item h="1" x="52"/>
        <item h="1" x="71"/>
        <item x="1"/>
        <item h="1" x="20"/>
        <item h="1" x="63"/>
        <item h="1" x="26"/>
        <item h="1"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9">
        <item x="3"/>
        <item x="0"/>
        <item x="1"/>
        <item x="2"/>
        <item x="4"/>
        <item x="7"/>
        <item x="5"/>
        <item x="8"/>
        <item x="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33"/>
        <item x="34"/>
        <item x="35"/>
        <item x="36"/>
        <item x="37"/>
        <item x="38"/>
        <item x="39"/>
        <item x="40"/>
        <item x="3"/>
        <item x="0"/>
        <item x="7"/>
        <item x="1"/>
        <item x="2"/>
        <item x="4"/>
        <item x="8"/>
        <item x="5"/>
        <item x="9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8"/>
        <item x="25"/>
        <item x="26"/>
        <item x="27"/>
        <item x="29"/>
        <item x="30"/>
        <item x="31"/>
        <item x="32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6"/>
  </rowFields>
  <rowItems count="38"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6"/>
    </i>
    <i r="1">
      <x v="37"/>
    </i>
    <i r="1">
      <x v="38"/>
    </i>
    <i r="1">
      <x v="39"/>
    </i>
    <i r="1">
      <x v="40"/>
    </i>
    <i t="grand">
      <x/>
    </i>
  </rowItems>
  <colItems count="1">
    <i/>
  </colItems>
  <dataFields count="1">
    <dataField name="最小 / 2.8k換算" fld="17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BCF2B-6F30-4D0D-ABDB-ED0713283F7C}" name="ピボットテーブル1" cacheId="0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outline="1" outlineData="1" multipleFieldFilters="0">
  <location ref="A3:B35" firstHeaderRow="1" firstDataRow="2" firstDataCol="1" rowPageCount="1" colPageCount="1"/>
  <pivotFields count="19">
    <pivotField axis="axisRow" showAll="0" sortType="ascending" defaultSubtotal="0">
      <items count="97">
        <item x="64"/>
        <item x="0"/>
        <item x="44"/>
        <item x="30"/>
        <item x="34"/>
        <item x="25"/>
        <item x="46"/>
        <item x="16"/>
        <item x="14"/>
        <item x="12"/>
        <item x="28"/>
        <item x="13"/>
        <item x="86"/>
        <item x="75"/>
        <item m="1" x="94"/>
        <item m="1" x="95"/>
        <item x="27"/>
        <item x="45"/>
        <item x="5"/>
        <item x="69"/>
        <item x="82"/>
        <item x="29"/>
        <item x="58"/>
        <item m="1" x="96"/>
        <item x="47"/>
        <item x="67"/>
        <item x="7"/>
        <item x="70"/>
        <item x="43"/>
        <item x="18"/>
        <item x="61"/>
        <item x="80"/>
        <item x="50"/>
        <item x="56"/>
        <item x="31"/>
        <item x="77"/>
        <item x="54"/>
        <item x="49"/>
        <item m="1" x="92"/>
        <item x="36"/>
        <item x="8"/>
        <item x="24"/>
        <item x="68"/>
        <item x="62"/>
        <item x="76"/>
        <item x="51"/>
        <item x="17"/>
        <item x="3"/>
        <item x="11"/>
        <item x="41"/>
        <item m="1" x="93"/>
        <item x="37"/>
        <item x="32"/>
        <item x="88"/>
        <item x="42"/>
        <item x="19"/>
        <item x="59"/>
        <item x="72"/>
        <item x="22"/>
        <item x="23"/>
        <item x="21"/>
        <item x="73"/>
        <item x="9"/>
        <item x="74"/>
        <item x="87"/>
        <item x="38"/>
        <item x="15"/>
        <item x="85"/>
        <item x="35"/>
        <item x="90"/>
        <item x="65"/>
        <item x="4"/>
        <item x="81"/>
        <item x="84"/>
        <item x="89"/>
        <item x="66"/>
        <item x="33"/>
        <item x="78"/>
        <item x="55"/>
        <item x="10"/>
        <item x="39"/>
        <item x="40"/>
        <item x="53"/>
        <item x="57"/>
        <item x="2"/>
        <item x="48"/>
        <item x="6"/>
        <item x="83"/>
        <item x="79"/>
        <item x="60"/>
        <item x="52"/>
        <item x="71"/>
        <item x="1"/>
        <item x="20"/>
        <item x="63"/>
        <item x="26"/>
        <item x="9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6"/>
            </reference>
          </references>
        </pivotArea>
      </autoSortScope>
    </pivotField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axis="axisCol" showAll="0" defaultSubtotal="0">
      <items count="50">
        <item h="1" x="36"/>
        <item h="1" x="38"/>
        <item h="1" x="24"/>
        <item h="1" x="12"/>
        <item h="1" x="4"/>
        <item h="1" x="0"/>
        <item x="39"/>
        <item h="1" x="5"/>
        <item h="1" x="22"/>
        <item h="1" x="23"/>
        <item h="1" x="30"/>
        <item h="1" x="7"/>
        <item h="1" x="40"/>
        <item h="1" x="25"/>
        <item h="1" x="10"/>
        <item h="1" x="37"/>
        <item h="1" x="16"/>
        <item h="1" x="17"/>
        <item h="1" x="28"/>
        <item h="1" x="42"/>
        <item h="1" x="26"/>
        <item h="1" x="3"/>
        <item h="1" x="33"/>
        <item h="1" x="2"/>
        <item h="1" x="8"/>
        <item h="1" x="1"/>
        <item h="1" x="34"/>
        <item h="1" x="35"/>
        <item h="1" x="15"/>
        <item h="1" x="18"/>
        <item h="1" x="19"/>
        <item h="1" x="13"/>
        <item h="1" x="46"/>
        <item h="1" x="45"/>
        <item h="1" x="27"/>
        <item h="1" x="48"/>
        <item h="1" x="44"/>
        <item h="1" x="32"/>
        <item h="1" x="43"/>
        <item h="1" x="11"/>
        <item h="1" x="20"/>
        <item h="1" x="21"/>
        <item h="1" x="9"/>
        <item h="1" x="47"/>
        <item h="1" x="14"/>
        <item h="1" x="29"/>
        <item h="1" x="31"/>
        <item h="1" x="6"/>
        <item h="1" x="41"/>
        <item h="1" x="49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23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h="1" x="1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1">
    <i>
      <x v="1"/>
    </i>
    <i>
      <x v="92"/>
    </i>
    <i>
      <x v="76"/>
    </i>
    <i>
      <x v="71"/>
    </i>
    <i>
      <x v="10"/>
    </i>
    <i>
      <x v="61"/>
    </i>
    <i>
      <x v="28"/>
    </i>
    <i>
      <x v="39"/>
    </i>
    <i>
      <x v="83"/>
    </i>
    <i>
      <x v="7"/>
    </i>
    <i>
      <x v="84"/>
    </i>
    <i>
      <x v="5"/>
    </i>
    <i>
      <x v="65"/>
    </i>
    <i>
      <x v="41"/>
    </i>
    <i>
      <x v="48"/>
    </i>
    <i>
      <x v="51"/>
    </i>
    <i>
      <x v="72"/>
    </i>
    <i>
      <x v="55"/>
    </i>
    <i>
      <x v="75"/>
    </i>
    <i>
      <x v="77"/>
    </i>
    <i>
      <x v="86"/>
    </i>
    <i>
      <x v="88"/>
    </i>
    <i>
      <x v="66"/>
    </i>
    <i>
      <x v="74"/>
    </i>
    <i>
      <x v="68"/>
    </i>
    <i>
      <x v="47"/>
    </i>
    <i>
      <x v="36"/>
    </i>
    <i>
      <x v="12"/>
    </i>
    <i>
      <x v="35"/>
    </i>
    <i>
      <x v="33"/>
    </i>
    <i>
      <x v="95"/>
    </i>
  </rowItems>
  <colFields count="1">
    <field x="5"/>
  </colFields>
  <colItems count="1">
    <i>
      <x v="6"/>
    </i>
  </colItems>
  <pageFields count="1">
    <pageField fld="13" hier="-1"/>
  </pageFields>
  <dataFields count="1">
    <dataField name="最小 / タイム" fld="7" subtotal="min" baseField="0" baseItem="1" numFmtId="178"/>
  </dataFields>
  <formats count="9">
    <format dxfId="16">
      <pivotArea outline="0" collapsedLevelsAreSubtotals="1" fieldPosition="0"/>
    </format>
    <format dxfId="15">
      <pivotArea field="5" type="button" dataOnly="0" labelOnly="1" outline="0" axis="axisCol" fieldPosition="0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Col="1" outline="0" fieldPosition="0"/>
    </format>
    <format dxfId="11">
      <pivotArea collapsedLevelsAreSubtotals="1" fieldPosition="0">
        <references count="1">
          <reference field="0" count="1">
            <x v="86"/>
          </reference>
        </references>
      </pivotArea>
    </format>
    <format dxfId="10">
      <pivotArea dataOnly="0" labelOnly="1" fieldPosition="0">
        <references count="1">
          <reference field="0" count="1">
            <x v="86"/>
          </reference>
        </references>
      </pivotArea>
    </format>
    <format dxfId="9">
      <pivotArea collapsedLevelsAreSubtotals="1" fieldPosition="0">
        <references count="1">
          <reference field="0" count="1">
            <x v="95"/>
          </reference>
        </references>
      </pivotArea>
    </format>
    <format dxfId="8">
      <pivotArea dataOnly="0" labelOnly="1" fieldPosition="0">
        <references count="1">
          <reference field="0" count="1">
            <x v="9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6229F-EEE0-4B2B-9639-B8CFE1AE996D}" name="ピボットテーブル1" cacheId="1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outline="1" outlineData="1" multipleFieldFilters="0">
  <location ref="A4:B67" firstHeaderRow="1" firstDataRow="1" firstDataCol="1" rowPageCount="2" colPageCount="1"/>
  <pivotFields count="19">
    <pivotField axis="axisRow" showAll="0" sortType="ascending" defaultSubtotal="0">
      <items count="70">
        <item x="0"/>
        <item x="1"/>
        <item x="34"/>
        <item x="2"/>
        <item x="40"/>
        <item x="66"/>
        <item x="25"/>
        <item x="3"/>
        <item x="4"/>
        <item x="5"/>
        <item x="41"/>
        <item x="63"/>
        <item x="42"/>
        <item x="43"/>
        <item x="6"/>
        <item x="35"/>
        <item x="67"/>
        <item x="32"/>
        <item x="44"/>
        <item x="7"/>
        <item x="39"/>
        <item x="8"/>
        <item x="45"/>
        <item x="46"/>
        <item x="9"/>
        <item x="27"/>
        <item x="65"/>
        <item x="10"/>
        <item x="36"/>
        <item x="47"/>
        <item x="48"/>
        <item x="37"/>
        <item x="11"/>
        <item x="28"/>
        <item x="49"/>
        <item x="62"/>
        <item x="12"/>
        <item x="29"/>
        <item x="13"/>
        <item x="26"/>
        <item x="31"/>
        <item x="68"/>
        <item x="50"/>
        <item x="14"/>
        <item x="64"/>
        <item x="51"/>
        <item x="38"/>
        <item x="15"/>
        <item x="54"/>
        <item x="61"/>
        <item x="16"/>
        <item x="57"/>
        <item x="60"/>
        <item x="56"/>
        <item x="17"/>
        <item x="59"/>
        <item x="18"/>
        <item x="19"/>
        <item x="20"/>
        <item x="21"/>
        <item x="52"/>
        <item x="30"/>
        <item x="55"/>
        <item x="58"/>
        <item x="22"/>
        <item x="23"/>
        <item x="24"/>
        <item x="53"/>
        <item x="33"/>
        <item x="6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axis="axisPage" multipleItemSelectionAllowed="1" showAll="0" defaultSubtotal="0">
      <items count="56">
        <item h="1" x="42"/>
        <item x="37"/>
        <item h="1" x="25"/>
        <item h="1" x="35"/>
        <item x="0"/>
        <item x="29"/>
        <item x="38"/>
        <item x="53"/>
        <item x="52"/>
        <item x="45"/>
        <item h="1" x="4"/>
        <item h="1" x="54"/>
        <item h="1" x="16"/>
        <item x="51"/>
        <item x="46"/>
        <item h="1" x="17"/>
        <item x="50"/>
        <item h="1" x="32"/>
        <item h="1" x="10"/>
        <item h="1" x="6"/>
        <item h="1" x="23"/>
        <item h="1" x="43"/>
        <item h="1" x="40"/>
        <item h="1" x="41"/>
        <item h="1" x="11"/>
        <item h="1" x="39"/>
        <item h="1" x="28"/>
        <item h="1" x="27"/>
        <item x="3"/>
        <item h="1" x="47"/>
        <item h="1" x="48"/>
        <item h="1" x="8"/>
        <item h="1" x="21"/>
        <item h="1" x="5"/>
        <item h="1" x="12"/>
        <item x="1"/>
        <item h="1" x="34"/>
        <item h="1" x="33"/>
        <item x="2"/>
        <item h="1" x="13"/>
        <item h="1" x="44"/>
        <item h="1" x="14"/>
        <item h="1" x="20"/>
        <item h="1" x="24"/>
        <item h="1" x="18"/>
        <item h="1" x="15"/>
        <item h="1" x="22"/>
        <item h="1" x="26"/>
        <item h="1" x="19"/>
        <item h="1" x="9"/>
        <item h="1" x="49"/>
        <item h="1" x="36"/>
        <item h="1" x="30"/>
        <item h="1" x="31"/>
        <item x="7"/>
        <item h="1" x="5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1">
        <item h="1" x="0"/>
        <item h="1" x="1"/>
        <item h="1" x="2"/>
        <item h="1" x="3"/>
        <item h="1" x="4"/>
        <item h="1" x="5"/>
        <item x="6"/>
        <item x="7"/>
        <item x="8"/>
        <item x="9"/>
        <item h="1" x="10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</items>
    </pivotField>
  </pivotFields>
  <rowFields count="1">
    <field x="0"/>
  </rowFields>
  <rowItems count="63">
    <i>
      <x/>
    </i>
    <i>
      <x v="66"/>
    </i>
    <i>
      <x v="56"/>
    </i>
    <i>
      <x v="47"/>
    </i>
    <i>
      <x v="8"/>
    </i>
    <i>
      <x v="54"/>
    </i>
    <i>
      <x v="31"/>
    </i>
    <i>
      <x v="3"/>
    </i>
    <i>
      <x v="60"/>
    </i>
    <i>
      <x v="59"/>
    </i>
    <i>
      <x v="46"/>
    </i>
    <i>
      <x v="12"/>
    </i>
    <i>
      <x v="2"/>
    </i>
    <i>
      <x v="40"/>
    </i>
    <i>
      <x v="53"/>
    </i>
    <i>
      <x v="55"/>
    </i>
    <i>
      <x v="64"/>
    </i>
    <i>
      <x v="20"/>
    </i>
    <i>
      <x v="48"/>
    </i>
    <i>
      <x v="38"/>
    </i>
    <i>
      <x v="63"/>
    </i>
    <i>
      <x v="50"/>
    </i>
    <i>
      <x v="61"/>
    </i>
    <i>
      <x v="27"/>
    </i>
    <i>
      <x v="34"/>
    </i>
    <i>
      <x v="6"/>
    </i>
    <i>
      <x v="13"/>
    </i>
    <i>
      <x v="35"/>
    </i>
    <i>
      <x v="21"/>
    </i>
    <i>
      <x v="17"/>
    </i>
    <i>
      <x v="52"/>
    </i>
    <i>
      <x v="19"/>
    </i>
    <i>
      <x v="57"/>
    </i>
    <i>
      <x v="68"/>
    </i>
    <i>
      <x v="28"/>
    </i>
    <i>
      <x v="9"/>
    </i>
    <i>
      <x v="10"/>
    </i>
    <i>
      <x v="37"/>
    </i>
    <i>
      <x v="18"/>
    </i>
    <i>
      <x v="24"/>
    </i>
    <i>
      <x v="33"/>
    </i>
    <i>
      <x v="1"/>
    </i>
    <i>
      <x v="58"/>
    </i>
    <i>
      <x v="14"/>
    </i>
    <i>
      <x v="7"/>
    </i>
    <i>
      <x v="62"/>
    </i>
    <i>
      <x v="65"/>
    </i>
    <i>
      <x v="23"/>
    </i>
    <i>
      <x v="51"/>
    </i>
    <i>
      <x v="25"/>
    </i>
    <i>
      <x v="44"/>
    </i>
    <i>
      <x v="26"/>
    </i>
    <i>
      <x v="36"/>
    </i>
    <i>
      <x v="49"/>
    </i>
    <i>
      <x v="42"/>
    </i>
    <i>
      <x v="30"/>
    </i>
    <i>
      <x v="43"/>
    </i>
    <i>
      <x v="11"/>
    </i>
    <i>
      <x v="41"/>
    </i>
    <i>
      <x v="67"/>
    </i>
    <i>
      <x v="5"/>
    </i>
    <i>
      <x v="16"/>
    </i>
    <i>
      <x v="4"/>
    </i>
  </rowItems>
  <colItems count="1">
    <i/>
  </colItems>
  <pageFields count="2">
    <pageField fld="5" hier="-1"/>
    <pageField fld="13" hier="-1"/>
  </pageFields>
  <dataFields count="1">
    <dataField name="最小 / 2.8k換算" fld="17" subtotal="min" baseField="0" baseItem="5" numFmtId="178"/>
  </dataFields>
  <formats count="5">
    <format dxfId="7">
      <pivotArea outline="0" collapsedLevelsAreSubtotals="1" fieldPosition="0"/>
    </format>
    <format dxfId="6">
      <pivotArea dataOnly="0" labelOnly="1" outline="0" fieldPosition="0">
        <references count="1">
          <reference field="5" count="0"/>
        </references>
      </pivotArea>
    </format>
    <format dxfId="5">
      <pivotArea field="18" type="button" dataOnly="0" labelOnly="1" outline="0"/>
    </format>
    <format dxfId="4">
      <pivotArea field="2" type="button" dataOnly="0" labelOnly="1" outline="0"/>
    </format>
    <format dxfId="3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4336-0529-3346-9866-00C657D6DE1F}">
  <dimension ref="A1:R619"/>
  <sheetViews>
    <sheetView zoomScale="87" workbookViewId="0">
      <selection sqref="A1:R1048576"/>
    </sheetView>
  </sheetViews>
  <sheetFormatPr defaultColWidth="11.5546875" defaultRowHeight="19.5"/>
  <cols>
    <col min="1" max="1" width="10.6640625" style="1"/>
    <col min="3" max="3" width="11.44140625" style="32" bestFit="1" customWidth="1"/>
    <col min="4" max="4" width="18.109375" customWidth="1"/>
    <col min="6" max="6" width="15.44140625" customWidth="1"/>
    <col min="7" max="8" width="10.88671875" bestFit="1" customWidth="1"/>
    <col min="9" max="9" width="12.88671875" style="9" customWidth="1"/>
    <col min="10" max="10" width="10.6640625" style="9"/>
    <col min="11" max="11" width="10.88671875" style="13" bestFit="1" customWidth="1"/>
    <col min="12" max="12" width="10.88671875" bestFit="1" customWidth="1"/>
    <col min="13" max="14" width="10.6640625" style="1"/>
    <col min="15" max="15" width="8.44140625" style="1" customWidth="1"/>
    <col min="16" max="18" width="10.6640625" style="1"/>
  </cols>
  <sheetData>
    <row r="1" spans="1:18">
      <c r="A1" s="1" t="s">
        <v>57</v>
      </c>
      <c r="B1" s="1" t="s">
        <v>142</v>
      </c>
      <c r="C1" s="32" t="s">
        <v>58</v>
      </c>
      <c r="D1" s="1" t="s">
        <v>147</v>
      </c>
      <c r="E1" s="1" t="s">
        <v>141</v>
      </c>
      <c r="F1" s="1" t="s">
        <v>47</v>
      </c>
      <c r="G1" s="1" t="s">
        <v>59</v>
      </c>
      <c r="H1" s="13" t="s">
        <v>28</v>
      </c>
      <c r="I1" s="9" t="s">
        <v>62</v>
      </c>
      <c r="J1" s="9" t="s">
        <v>60</v>
      </c>
      <c r="K1" s="13" t="s">
        <v>61</v>
      </c>
      <c r="L1" s="13" t="s">
        <v>148</v>
      </c>
      <c r="M1" s="13" t="s">
        <v>166</v>
      </c>
      <c r="N1" s="13" t="s">
        <v>263</v>
      </c>
      <c r="O1" s="13" t="s">
        <v>301</v>
      </c>
      <c r="P1" s="13" t="s">
        <v>306</v>
      </c>
      <c r="Q1" s="13" t="s">
        <v>307</v>
      </c>
      <c r="R1" s="13" t="s">
        <v>319</v>
      </c>
    </row>
    <row r="2" spans="1:18">
      <c r="A2" s="4" t="s">
        <v>54</v>
      </c>
      <c r="B2" s="1" t="s">
        <v>145</v>
      </c>
      <c r="C2" s="31">
        <v>44597</v>
      </c>
      <c r="D2" s="2" t="s">
        <v>70</v>
      </c>
      <c r="E2" s="2" t="s">
        <v>140</v>
      </c>
      <c r="F2" s="3" t="s">
        <v>112</v>
      </c>
      <c r="G2" s="4">
        <v>2.35</v>
      </c>
      <c r="H2" s="6">
        <v>5.6018518518518518E-3</v>
      </c>
      <c r="I2" s="9" t="s">
        <v>112</v>
      </c>
      <c r="J2" s="19" t="s">
        <v>69</v>
      </c>
      <c r="K2" s="6">
        <f>H2</f>
        <v>5.6018518518518518E-3</v>
      </c>
      <c r="L2" s="6">
        <v>2.3837667454688731E-3</v>
      </c>
      <c r="M2" s="1" t="s">
        <v>167</v>
      </c>
      <c r="N2" s="61">
        <f>MONTH(C2)</f>
        <v>2</v>
      </c>
      <c r="O2" s="1">
        <f>WEEKNUM(C2)</f>
        <v>6</v>
      </c>
      <c r="P2" s="1" t="s">
        <v>302</v>
      </c>
      <c r="Q2" s="1" t="str">
        <f>N2&amp;"月"&amp;P2</f>
        <v>2月1W</v>
      </c>
      <c r="R2" s="13">
        <f>K2*2.9/2.3</f>
        <v>7.0632045088566825E-3</v>
      </c>
    </row>
    <row r="3" spans="1:18">
      <c r="A3" s="4" t="s">
        <v>76</v>
      </c>
      <c r="B3" s="1" t="s">
        <v>150</v>
      </c>
      <c r="C3" s="31">
        <v>44597</v>
      </c>
      <c r="D3" s="2" t="s">
        <v>70</v>
      </c>
      <c r="E3" s="2" t="s">
        <v>139</v>
      </c>
      <c r="F3" s="3" t="s">
        <v>2</v>
      </c>
      <c r="G3" s="4">
        <v>2.0299999999999998</v>
      </c>
      <c r="H3" s="6">
        <v>7.6504629629629631E-3</v>
      </c>
      <c r="I3" s="25" t="s">
        <v>353</v>
      </c>
      <c r="J3" s="19" t="s">
        <v>151</v>
      </c>
      <c r="K3" s="6">
        <f>2.39*H3/G3</f>
        <v>9.0071953110746217E-3</v>
      </c>
      <c r="L3" s="6">
        <v>3.7687009669768296E-3</v>
      </c>
      <c r="M3" s="1" t="s">
        <v>167</v>
      </c>
      <c r="N3" s="61">
        <f t="shared" ref="N3:N66" si="0">MONTH(C3)</f>
        <v>2</v>
      </c>
      <c r="O3" s="1">
        <f t="shared" ref="O3:O66" si="1">WEEKNUM(C3)</f>
        <v>6</v>
      </c>
      <c r="P3" s="1" t="s">
        <v>302</v>
      </c>
      <c r="Q3" s="1" t="str">
        <f t="shared" ref="Q3:Q66" si="2">N3&amp;"月"&amp;P3</f>
        <v>2月1W</v>
      </c>
      <c r="R3" s="13">
        <f t="shared" ref="R3:R66" si="3">K3*2.9/2.3</f>
        <v>1.1356898435702785E-2</v>
      </c>
    </row>
    <row r="4" spans="1:18">
      <c r="A4" s="4" t="s">
        <v>77</v>
      </c>
      <c r="B4" s="1" t="s">
        <v>145</v>
      </c>
      <c r="C4" s="31">
        <v>44597</v>
      </c>
      <c r="D4" s="2" t="s">
        <v>70</v>
      </c>
      <c r="E4" s="2" t="s">
        <v>139</v>
      </c>
      <c r="F4" s="3" t="s">
        <v>2</v>
      </c>
      <c r="G4" s="4">
        <v>2.5099999999999998</v>
      </c>
      <c r="H4" s="6">
        <v>7.5115740740740742E-3</v>
      </c>
      <c r="I4" s="25" t="s">
        <v>353</v>
      </c>
      <c r="J4" s="19" t="s">
        <v>151</v>
      </c>
      <c r="K4" s="6">
        <f>2.39*H4/G4</f>
        <v>7.1524549948354735E-3</v>
      </c>
      <c r="L4" s="6">
        <v>2.9926589936550099E-3</v>
      </c>
      <c r="M4" s="1" t="s">
        <v>167</v>
      </c>
      <c r="N4" s="61">
        <f t="shared" si="0"/>
        <v>2</v>
      </c>
      <c r="O4" s="1">
        <f t="shared" si="1"/>
        <v>6</v>
      </c>
      <c r="P4" s="1" t="s">
        <v>302</v>
      </c>
      <c r="Q4" s="1" t="str">
        <f t="shared" si="2"/>
        <v>2月1W</v>
      </c>
      <c r="R4" s="13">
        <f t="shared" si="3"/>
        <v>9.0183128195751618E-3</v>
      </c>
    </row>
    <row r="5" spans="1:18">
      <c r="A5" s="4" t="s">
        <v>93</v>
      </c>
      <c r="B5" s="1" t="s">
        <v>145</v>
      </c>
      <c r="C5" s="31">
        <v>44597</v>
      </c>
      <c r="D5" s="2" t="s">
        <v>70</v>
      </c>
      <c r="E5" s="2" t="s">
        <v>139</v>
      </c>
      <c r="F5" s="3" t="s">
        <v>2</v>
      </c>
      <c r="G5" s="4">
        <v>2.5</v>
      </c>
      <c r="H5" s="6">
        <v>9.3981481481481485E-3</v>
      </c>
      <c r="I5" s="25" t="s">
        <v>353</v>
      </c>
      <c r="J5" s="19" t="s">
        <v>151</v>
      </c>
      <c r="K5" s="6">
        <f>2.39*H5/G5</f>
        <v>8.9846296296296306E-3</v>
      </c>
      <c r="L5" s="6">
        <v>3.7592592592592595E-3</v>
      </c>
      <c r="M5" s="1" t="s">
        <v>167</v>
      </c>
      <c r="N5" s="61">
        <f t="shared" si="0"/>
        <v>2</v>
      </c>
      <c r="O5" s="1">
        <f t="shared" si="1"/>
        <v>6</v>
      </c>
      <c r="P5" s="1" t="s">
        <v>302</v>
      </c>
      <c r="Q5" s="1" t="str">
        <f t="shared" si="2"/>
        <v>2月1W</v>
      </c>
      <c r="R5" s="13">
        <f t="shared" si="3"/>
        <v>1.1328446054750403E-2</v>
      </c>
    </row>
    <row r="6" spans="1:18">
      <c r="A6" s="4" t="s">
        <v>92</v>
      </c>
      <c r="B6" s="1" t="s">
        <v>145</v>
      </c>
      <c r="C6" s="31">
        <v>44597</v>
      </c>
      <c r="D6" s="2" t="s">
        <v>70</v>
      </c>
      <c r="E6" s="2" t="s">
        <v>139</v>
      </c>
      <c r="F6" s="3" t="s">
        <v>109</v>
      </c>
      <c r="G6" s="4">
        <v>2.2999999999999998</v>
      </c>
      <c r="H6" s="6">
        <v>6.4930555555555549E-3</v>
      </c>
      <c r="I6" s="25" t="s">
        <v>17</v>
      </c>
      <c r="J6" s="19" t="s">
        <v>151</v>
      </c>
      <c r="K6" s="6">
        <f>0.965517241379313*H6</f>
        <v>6.2691570881226221E-3</v>
      </c>
      <c r="L6" s="6">
        <v>2.8230676328502417E-3</v>
      </c>
      <c r="M6" s="1" t="s">
        <v>167</v>
      </c>
      <c r="N6" s="61">
        <f t="shared" si="0"/>
        <v>2</v>
      </c>
      <c r="O6" s="1">
        <f t="shared" si="1"/>
        <v>6</v>
      </c>
      <c r="P6" s="1" t="s">
        <v>302</v>
      </c>
      <c r="Q6" s="1" t="str">
        <f t="shared" si="2"/>
        <v>2月1W</v>
      </c>
      <c r="R6" s="13">
        <f t="shared" si="3"/>
        <v>7.904589371980698E-3</v>
      </c>
    </row>
    <row r="7" spans="1:18">
      <c r="A7" s="4" t="s">
        <v>81</v>
      </c>
      <c r="B7" s="1" t="s">
        <v>145</v>
      </c>
      <c r="C7" s="31">
        <v>44597</v>
      </c>
      <c r="D7" s="2" t="s">
        <v>70</v>
      </c>
      <c r="E7" s="2" t="s">
        <v>139</v>
      </c>
      <c r="F7" s="3" t="s">
        <v>2</v>
      </c>
      <c r="G7" s="4">
        <v>2.5099999999999998</v>
      </c>
      <c r="H7" s="6">
        <v>9.3055555555555548E-3</v>
      </c>
      <c r="I7" s="25" t="s">
        <v>353</v>
      </c>
      <c r="J7" s="19" t="s">
        <v>151</v>
      </c>
      <c r="K7" s="6">
        <f>2.39*H7/G7</f>
        <v>8.8606684373616646E-3</v>
      </c>
      <c r="L7" s="6">
        <v>3.7073926516157591E-3</v>
      </c>
      <c r="M7" s="1" t="s">
        <v>167</v>
      </c>
      <c r="N7" s="61">
        <f t="shared" si="0"/>
        <v>2</v>
      </c>
      <c r="O7" s="1">
        <f t="shared" si="1"/>
        <v>6</v>
      </c>
      <c r="P7" s="1" t="s">
        <v>302</v>
      </c>
      <c r="Q7" s="1" t="str">
        <f t="shared" si="2"/>
        <v>2月1W</v>
      </c>
      <c r="R7" s="13">
        <f t="shared" si="3"/>
        <v>1.1172147160151665E-2</v>
      </c>
    </row>
    <row r="8" spans="1:18">
      <c r="A8" s="4" t="s">
        <v>83</v>
      </c>
      <c r="B8" s="1" t="s">
        <v>145</v>
      </c>
      <c r="C8" s="31">
        <v>44597</v>
      </c>
      <c r="D8" s="2" t="s">
        <v>70</v>
      </c>
      <c r="E8" s="2" t="s">
        <v>140</v>
      </c>
      <c r="F8" s="3" t="s">
        <v>112</v>
      </c>
      <c r="G8" s="4">
        <v>2.35</v>
      </c>
      <c r="H8" s="6">
        <v>7.2569444444444443E-3</v>
      </c>
      <c r="I8" s="9" t="s">
        <v>112</v>
      </c>
      <c r="J8" s="19" t="s">
        <v>69</v>
      </c>
      <c r="K8" s="6">
        <f>H8</f>
        <v>7.2569444444444443E-3</v>
      </c>
      <c r="L8" s="6">
        <v>3.0880614657210399E-3</v>
      </c>
      <c r="M8" s="1" t="s">
        <v>167</v>
      </c>
      <c r="N8" s="61">
        <f t="shared" si="0"/>
        <v>2</v>
      </c>
      <c r="O8" s="1">
        <f t="shared" si="1"/>
        <v>6</v>
      </c>
      <c r="P8" s="1" t="s">
        <v>302</v>
      </c>
      <c r="Q8" s="1" t="str">
        <f t="shared" si="2"/>
        <v>2月1W</v>
      </c>
      <c r="R8" s="13">
        <f t="shared" si="3"/>
        <v>9.1500603864734294E-3</v>
      </c>
    </row>
    <row r="9" spans="1:18">
      <c r="A9" s="4" t="s">
        <v>99</v>
      </c>
      <c r="B9" s="1" t="s">
        <v>150</v>
      </c>
      <c r="C9" s="31">
        <v>44597</v>
      </c>
      <c r="D9" s="2" t="s">
        <v>70</v>
      </c>
      <c r="E9" s="2" t="s">
        <v>139</v>
      </c>
      <c r="F9" s="3" t="s">
        <v>2</v>
      </c>
      <c r="G9" s="4">
        <v>2.88</v>
      </c>
      <c r="H9" s="6">
        <v>9.3402777777777772E-3</v>
      </c>
      <c r="I9" s="25" t="s">
        <v>353</v>
      </c>
      <c r="J9" s="19" t="s">
        <v>151</v>
      </c>
      <c r="K9" s="6">
        <f>2.39*H9/G9</f>
        <v>7.7511332947530868E-3</v>
      </c>
      <c r="L9" s="6">
        <v>3.2431520061728396E-3</v>
      </c>
      <c r="M9" s="1" t="s">
        <v>167</v>
      </c>
      <c r="N9" s="61">
        <f t="shared" si="0"/>
        <v>2</v>
      </c>
      <c r="O9" s="1">
        <f t="shared" si="1"/>
        <v>6</v>
      </c>
      <c r="P9" s="1" t="s">
        <v>302</v>
      </c>
      <c r="Q9" s="1" t="str">
        <f t="shared" si="2"/>
        <v>2月1W</v>
      </c>
      <c r="R9" s="13">
        <f t="shared" si="3"/>
        <v>9.7731680672973713E-3</v>
      </c>
    </row>
    <row r="10" spans="1:18">
      <c r="A10" s="4" t="s">
        <v>97</v>
      </c>
      <c r="B10" s="1" t="s">
        <v>145</v>
      </c>
      <c r="C10" s="31">
        <v>44597</v>
      </c>
      <c r="D10" s="2" t="s">
        <v>70</v>
      </c>
      <c r="E10" s="2" t="s">
        <v>139</v>
      </c>
      <c r="F10" s="3" t="s">
        <v>2</v>
      </c>
      <c r="G10" s="4">
        <v>4.0199999999999996</v>
      </c>
      <c r="H10" s="6">
        <v>1.238425925925926E-2</v>
      </c>
      <c r="I10" s="25" t="s">
        <v>353</v>
      </c>
      <c r="J10" s="19" t="s">
        <v>154</v>
      </c>
      <c r="K10" s="6">
        <f>2.39*H10/G10</f>
        <v>7.3627810023954316E-3</v>
      </c>
      <c r="L10" s="6">
        <v>3.080661507278423E-3</v>
      </c>
      <c r="M10" s="1" t="s">
        <v>167</v>
      </c>
      <c r="N10" s="61">
        <f t="shared" si="0"/>
        <v>2</v>
      </c>
      <c r="O10" s="1">
        <f t="shared" si="1"/>
        <v>6</v>
      </c>
      <c r="P10" s="1" t="s">
        <v>302</v>
      </c>
      <c r="Q10" s="1" t="str">
        <f t="shared" si="2"/>
        <v>2月1W</v>
      </c>
      <c r="R10" s="13">
        <f t="shared" si="3"/>
        <v>9.2835064812811976E-3</v>
      </c>
    </row>
    <row r="11" spans="1:18">
      <c r="A11" s="4" t="s">
        <v>84</v>
      </c>
      <c r="B11" s="1" t="s">
        <v>150</v>
      </c>
      <c r="C11" s="31">
        <v>44597</v>
      </c>
      <c r="D11" s="2" t="s">
        <v>70</v>
      </c>
      <c r="E11" s="2" t="s">
        <v>140</v>
      </c>
      <c r="F11" s="3" t="s">
        <v>112</v>
      </c>
      <c r="G11" s="4">
        <v>2.35</v>
      </c>
      <c r="H11" s="6">
        <v>8.1712962962962963E-3</v>
      </c>
      <c r="I11" s="9" t="s">
        <v>112</v>
      </c>
      <c r="J11" s="19" t="s">
        <v>69</v>
      </c>
      <c r="K11" s="6">
        <f>H11</f>
        <v>8.1712962962962963E-3</v>
      </c>
      <c r="L11" s="6">
        <v>3.4771473601260833E-3</v>
      </c>
      <c r="M11" s="1" t="s">
        <v>167</v>
      </c>
      <c r="N11" s="61">
        <f t="shared" si="0"/>
        <v>2</v>
      </c>
      <c r="O11" s="1">
        <f t="shared" si="1"/>
        <v>6</v>
      </c>
      <c r="P11" s="1" t="s">
        <v>302</v>
      </c>
      <c r="Q11" s="1" t="str">
        <f t="shared" si="2"/>
        <v>2月1W</v>
      </c>
      <c r="R11" s="13">
        <f t="shared" si="3"/>
        <v>1.0302938808373591E-2</v>
      </c>
    </row>
    <row r="12" spans="1:18">
      <c r="A12" s="4" t="s">
        <v>89</v>
      </c>
      <c r="B12" s="1" t="s">
        <v>145</v>
      </c>
      <c r="C12" s="31">
        <v>44597</v>
      </c>
      <c r="D12" s="2" t="s">
        <v>70</v>
      </c>
      <c r="E12" s="2" t="s">
        <v>139</v>
      </c>
      <c r="F12" s="3" t="s">
        <v>2</v>
      </c>
      <c r="G12" s="4">
        <v>2.41</v>
      </c>
      <c r="H12" s="6">
        <v>7.8819444444444432E-3</v>
      </c>
      <c r="I12" s="25" t="s">
        <v>353</v>
      </c>
      <c r="J12" s="19" t="s">
        <v>151</v>
      </c>
      <c r="K12" s="6">
        <f>2.39*H12/G12</f>
        <v>7.8165341171046558E-3</v>
      </c>
      <c r="L12" s="6">
        <v>3.2705163669893953E-3</v>
      </c>
      <c r="M12" s="1" t="s">
        <v>167</v>
      </c>
      <c r="N12" s="61">
        <f t="shared" si="0"/>
        <v>2</v>
      </c>
      <c r="O12" s="1">
        <f t="shared" si="1"/>
        <v>6</v>
      </c>
      <c r="P12" s="1" t="s">
        <v>302</v>
      </c>
      <c r="Q12" s="1" t="str">
        <f t="shared" si="2"/>
        <v>2月1W</v>
      </c>
      <c r="R12" s="13">
        <f t="shared" si="3"/>
        <v>9.8556299737406535E-3</v>
      </c>
    </row>
    <row r="13" spans="1:18">
      <c r="A13" s="4" t="s">
        <v>121</v>
      </c>
      <c r="B13" s="1" t="s">
        <v>150</v>
      </c>
      <c r="C13" s="31">
        <v>44597</v>
      </c>
      <c r="D13" s="2" t="s">
        <v>70</v>
      </c>
      <c r="E13" s="2" t="s">
        <v>139</v>
      </c>
      <c r="F13" s="3" t="s">
        <v>2</v>
      </c>
      <c r="G13" s="4">
        <v>2.7</v>
      </c>
      <c r="H13" s="6">
        <v>1.3680555555555555E-2</v>
      </c>
      <c r="I13" s="25" t="s">
        <v>353</v>
      </c>
      <c r="J13" s="19" t="s">
        <v>151</v>
      </c>
      <c r="K13" s="6">
        <f>2.39*H13/G13</f>
        <v>1.2109825102880657E-2</v>
      </c>
      <c r="L13" s="6">
        <v>5.0668724279835384E-3</v>
      </c>
      <c r="M13" s="1" t="s">
        <v>167</v>
      </c>
      <c r="N13" s="61">
        <f t="shared" si="0"/>
        <v>2</v>
      </c>
      <c r="O13" s="1">
        <f t="shared" si="1"/>
        <v>6</v>
      </c>
      <c r="P13" s="1" t="s">
        <v>302</v>
      </c>
      <c r="Q13" s="1" t="str">
        <f t="shared" si="2"/>
        <v>2月1W</v>
      </c>
      <c r="R13" s="13">
        <f t="shared" si="3"/>
        <v>1.5268909912327785E-2</v>
      </c>
    </row>
    <row r="14" spans="1:18">
      <c r="A14" s="4" t="s">
        <v>87</v>
      </c>
      <c r="B14" s="1" t="s">
        <v>145</v>
      </c>
      <c r="C14" s="31">
        <v>44597</v>
      </c>
      <c r="D14" s="2" t="s">
        <v>70</v>
      </c>
      <c r="E14" s="2" t="s">
        <v>139</v>
      </c>
      <c r="F14" s="3" t="s">
        <v>8</v>
      </c>
      <c r="G14" s="4">
        <v>3.1</v>
      </c>
      <c r="H14" s="6">
        <v>1.068287037037037E-2</v>
      </c>
      <c r="I14" s="25" t="s">
        <v>7</v>
      </c>
      <c r="J14" s="19" t="s">
        <v>149</v>
      </c>
      <c r="K14" s="6">
        <f>0.737586206896552*H14</f>
        <v>7.8795378352490442E-3</v>
      </c>
      <c r="L14" s="6">
        <v>3.4460872162485065E-3</v>
      </c>
      <c r="M14" s="1" t="s">
        <v>167</v>
      </c>
      <c r="N14" s="61">
        <f t="shared" si="0"/>
        <v>2</v>
      </c>
      <c r="O14" s="1">
        <f t="shared" si="1"/>
        <v>6</v>
      </c>
      <c r="P14" s="1" t="s">
        <v>302</v>
      </c>
      <c r="Q14" s="1" t="str">
        <f t="shared" si="2"/>
        <v>2月1W</v>
      </c>
      <c r="R14" s="13">
        <f t="shared" si="3"/>
        <v>9.9350694444444478E-3</v>
      </c>
    </row>
    <row r="15" spans="1:18">
      <c r="A15" s="4" t="s">
        <v>96</v>
      </c>
      <c r="B15" s="1" t="s">
        <v>145</v>
      </c>
      <c r="C15" s="31">
        <v>44597</v>
      </c>
      <c r="D15" s="2" t="s">
        <v>70</v>
      </c>
      <c r="E15" s="2" t="s">
        <v>139</v>
      </c>
      <c r="F15" s="3" t="s">
        <v>8</v>
      </c>
      <c r="G15" s="4">
        <v>3.1</v>
      </c>
      <c r="H15" s="6">
        <v>9.9652777777777778E-3</v>
      </c>
      <c r="I15" s="25" t="s">
        <v>7</v>
      </c>
      <c r="J15" s="19" t="s">
        <v>149</v>
      </c>
      <c r="K15" s="6">
        <f>0.737586206896552*H15</f>
        <v>7.3502514367816112E-3</v>
      </c>
      <c r="L15" s="6">
        <v>3.2146057347670252E-3</v>
      </c>
      <c r="M15" s="1" t="s">
        <v>167</v>
      </c>
      <c r="N15" s="61">
        <f t="shared" si="0"/>
        <v>2</v>
      </c>
      <c r="O15" s="1">
        <f t="shared" si="1"/>
        <v>6</v>
      </c>
      <c r="P15" s="1" t="s">
        <v>302</v>
      </c>
      <c r="Q15" s="1" t="str">
        <f t="shared" si="2"/>
        <v>2月1W</v>
      </c>
      <c r="R15" s="13">
        <f t="shared" si="3"/>
        <v>9.2677083333333361E-3</v>
      </c>
    </row>
    <row r="16" spans="1:18">
      <c r="A16" s="4" t="s">
        <v>94</v>
      </c>
      <c r="B16" s="1" t="s">
        <v>145</v>
      </c>
      <c r="C16" s="31">
        <v>44597</v>
      </c>
      <c r="D16" s="2" t="s">
        <v>70</v>
      </c>
      <c r="E16" s="2" t="s">
        <v>139</v>
      </c>
      <c r="F16" s="3" t="s">
        <v>2</v>
      </c>
      <c r="G16" s="4">
        <v>2.42</v>
      </c>
      <c r="H16" s="6">
        <v>8.3101851851851861E-3</v>
      </c>
      <c r="I16" s="25" t="s">
        <v>353</v>
      </c>
      <c r="J16" s="19" t="s">
        <v>151</v>
      </c>
      <c r="K16" s="6">
        <f>2.39*H16/G16</f>
        <v>8.2071663605754533E-3</v>
      </c>
      <c r="L16" s="6">
        <v>3.433960820324457E-3</v>
      </c>
      <c r="M16" s="1" t="s">
        <v>167</v>
      </c>
      <c r="N16" s="61">
        <f t="shared" si="0"/>
        <v>2</v>
      </c>
      <c r="O16" s="1">
        <f t="shared" si="1"/>
        <v>6</v>
      </c>
      <c r="P16" s="1" t="s">
        <v>302</v>
      </c>
      <c r="Q16" s="1" t="str">
        <f t="shared" si="2"/>
        <v>2月1W</v>
      </c>
      <c r="R16" s="13">
        <f t="shared" si="3"/>
        <v>1.0348166280725572E-2</v>
      </c>
    </row>
    <row r="17" spans="1:18">
      <c r="A17" s="4" t="s">
        <v>113</v>
      </c>
      <c r="B17" s="1" t="s">
        <v>145</v>
      </c>
      <c r="C17" s="31">
        <v>44597</v>
      </c>
      <c r="D17" s="2" t="s">
        <v>70</v>
      </c>
      <c r="E17" s="2" t="s">
        <v>139</v>
      </c>
      <c r="F17" s="3" t="s">
        <v>109</v>
      </c>
      <c r="G17" s="4">
        <v>2.2999999999999998</v>
      </c>
      <c r="H17" s="6">
        <v>7.1759259259259259E-3</v>
      </c>
      <c r="I17" s="25" t="s">
        <v>17</v>
      </c>
      <c r="J17" s="19" t="s">
        <v>151</v>
      </c>
      <c r="K17" s="6">
        <f>0.965517241379313*H17</f>
        <v>6.928480204342293E-3</v>
      </c>
      <c r="L17" s="6">
        <v>3.1199677938808378E-3</v>
      </c>
      <c r="M17" s="1" t="s">
        <v>167</v>
      </c>
      <c r="N17" s="61">
        <f t="shared" si="0"/>
        <v>2</v>
      </c>
      <c r="O17" s="1">
        <f t="shared" si="1"/>
        <v>6</v>
      </c>
      <c r="P17" s="1" t="s">
        <v>302</v>
      </c>
      <c r="Q17" s="1" t="str">
        <f t="shared" si="2"/>
        <v>2月1W</v>
      </c>
      <c r="R17" s="13">
        <f t="shared" si="3"/>
        <v>8.7359098228663688E-3</v>
      </c>
    </row>
    <row r="18" spans="1:18">
      <c r="A18" s="4" t="s">
        <v>79</v>
      </c>
      <c r="B18" s="1" t="s">
        <v>152</v>
      </c>
      <c r="C18" s="31">
        <v>44597</v>
      </c>
      <c r="D18" s="2" t="s">
        <v>70</v>
      </c>
      <c r="E18" s="2" t="s">
        <v>139</v>
      </c>
      <c r="F18" s="3" t="s">
        <v>2</v>
      </c>
      <c r="G18" s="4">
        <v>2.91</v>
      </c>
      <c r="H18" s="6">
        <v>1.136574074074074E-2</v>
      </c>
      <c r="I18" s="25" t="s">
        <v>353</v>
      </c>
      <c r="J18" s="19" t="s">
        <v>151</v>
      </c>
      <c r="K18" s="6">
        <f>2.39*H18/G18</f>
        <v>9.3347492681685115E-3</v>
      </c>
      <c r="L18" s="6">
        <v>3.9057528318696701E-3</v>
      </c>
      <c r="M18" s="1" t="s">
        <v>167</v>
      </c>
      <c r="N18" s="61">
        <f t="shared" si="0"/>
        <v>2</v>
      </c>
      <c r="O18" s="1">
        <f t="shared" si="1"/>
        <v>6</v>
      </c>
      <c r="P18" s="1" t="s">
        <v>302</v>
      </c>
      <c r="Q18" s="1" t="str">
        <f t="shared" si="2"/>
        <v>2月1W</v>
      </c>
      <c r="R18" s="13">
        <f t="shared" si="3"/>
        <v>1.1769901251168993E-2</v>
      </c>
    </row>
    <row r="19" spans="1:18">
      <c r="A19" s="4" t="s">
        <v>91</v>
      </c>
      <c r="B19" s="1" t="s">
        <v>145</v>
      </c>
      <c r="C19" s="31">
        <v>44597</v>
      </c>
      <c r="D19" s="2" t="s">
        <v>70</v>
      </c>
      <c r="E19" s="2" t="s">
        <v>139</v>
      </c>
      <c r="F19" s="3" t="s">
        <v>117</v>
      </c>
      <c r="G19" s="4">
        <v>4.7</v>
      </c>
      <c r="H19" s="6">
        <v>1.3472222222222221E-2</v>
      </c>
      <c r="I19" s="11" t="s">
        <v>349</v>
      </c>
      <c r="J19" s="19" t="s">
        <v>153</v>
      </c>
      <c r="K19" s="6">
        <f>0.457018831010027*H19</f>
        <v>6.1570592511073071E-3</v>
      </c>
      <c r="L19" s="6">
        <v>2.8664302600472807E-3</v>
      </c>
      <c r="M19" s="1" t="s">
        <v>167</v>
      </c>
      <c r="N19" s="61">
        <f t="shared" si="0"/>
        <v>2</v>
      </c>
      <c r="O19" s="1">
        <f t="shared" si="1"/>
        <v>6</v>
      </c>
      <c r="P19" s="1" t="s">
        <v>302</v>
      </c>
      <c r="Q19" s="1" t="str">
        <f t="shared" si="2"/>
        <v>2月1W</v>
      </c>
      <c r="R19" s="13">
        <f t="shared" si="3"/>
        <v>7.7632486209613886E-3</v>
      </c>
    </row>
    <row r="20" spans="1:18">
      <c r="A20" s="4" t="s">
        <v>74</v>
      </c>
      <c r="B20" s="1" t="s">
        <v>145</v>
      </c>
      <c r="C20" s="31">
        <v>44597</v>
      </c>
      <c r="D20" s="2" t="s">
        <v>70</v>
      </c>
      <c r="E20" s="2" t="s">
        <v>140</v>
      </c>
      <c r="F20" s="3" t="s">
        <v>112</v>
      </c>
      <c r="G20" s="4">
        <v>2.35</v>
      </c>
      <c r="H20" s="6">
        <v>6.1574074074074074E-3</v>
      </c>
      <c r="I20" s="9" t="s">
        <v>112</v>
      </c>
      <c r="J20" s="19" t="s">
        <v>69</v>
      </c>
      <c r="K20" s="6">
        <f>H20</f>
        <v>6.1574074074074074E-3</v>
      </c>
      <c r="L20" s="6">
        <v>2.6201733648542158E-3</v>
      </c>
      <c r="M20" s="1" t="s">
        <v>167</v>
      </c>
      <c r="N20" s="61">
        <f t="shared" si="0"/>
        <v>2</v>
      </c>
      <c r="O20" s="1">
        <f t="shared" si="1"/>
        <v>6</v>
      </c>
      <c r="P20" s="1" t="s">
        <v>302</v>
      </c>
      <c r="Q20" s="1" t="str">
        <f t="shared" si="2"/>
        <v>2月1W</v>
      </c>
      <c r="R20" s="13">
        <f t="shared" si="3"/>
        <v>7.7636876006441221E-3</v>
      </c>
    </row>
    <row r="21" spans="1:18">
      <c r="A21" s="4" t="s">
        <v>90</v>
      </c>
      <c r="B21" s="1" t="s">
        <v>150</v>
      </c>
      <c r="C21" s="31">
        <v>44597</v>
      </c>
      <c r="D21" s="2" t="s">
        <v>70</v>
      </c>
      <c r="E21" s="2" t="s">
        <v>139</v>
      </c>
      <c r="F21" s="3" t="s">
        <v>2</v>
      </c>
      <c r="G21" s="4">
        <v>2.48</v>
      </c>
      <c r="H21" s="6">
        <v>8.3449074074074085E-3</v>
      </c>
      <c r="I21" s="25" t="s">
        <v>353</v>
      </c>
      <c r="J21" s="19" t="s">
        <v>151</v>
      </c>
      <c r="K21" s="6">
        <f>2.39*H21/G21</f>
        <v>8.042068025686978E-3</v>
      </c>
      <c r="L21" s="6">
        <v>3.3648820191158908E-3</v>
      </c>
      <c r="M21" s="1" t="s">
        <v>167</v>
      </c>
      <c r="N21" s="61">
        <f t="shared" si="0"/>
        <v>2</v>
      </c>
      <c r="O21" s="1">
        <f t="shared" si="1"/>
        <v>6</v>
      </c>
      <c r="P21" s="1" t="s">
        <v>302</v>
      </c>
      <c r="Q21" s="1" t="str">
        <f t="shared" si="2"/>
        <v>2月1W</v>
      </c>
      <c r="R21" s="13">
        <f t="shared" si="3"/>
        <v>1.0139998814996625E-2</v>
      </c>
    </row>
    <row r="22" spans="1:18">
      <c r="A22" s="4" t="s">
        <v>98</v>
      </c>
      <c r="B22" s="1" t="s">
        <v>145</v>
      </c>
      <c r="C22" s="31">
        <v>44597</v>
      </c>
      <c r="D22" s="2" t="s">
        <v>70</v>
      </c>
      <c r="E22" s="2" t="s">
        <v>139</v>
      </c>
      <c r="F22" s="3" t="s">
        <v>2</v>
      </c>
      <c r="G22" s="4">
        <v>2.75</v>
      </c>
      <c r="H22" s="6">
        <v>9.8032407407407408E-3</v>
      </c>
      <c r="I22" s="25" t="s">
        <v>353</v>
      </c>
      <c r="J22" s="19" t="s">
        <v>151</v>
      </c>
      <c r="K22" s="6">
        <f>2.39*H22/G22</f>
        <v>8.5199074074074083E-3</v>
      </c>
      <c r="L22" s="6">
        <v>3.5648148148148149E-3</v>
      </c>
      <c r="M22" s="1" t="s">
        <v>167</v>
      </c>
      <c r="N22" s="61">
        <f t="shared" si="0"/>
        <v>2</v>
      </c>
      <c r="O22" s="1">
        <f t="shared" si="1"/>
        <v>6</v>
      </c>
      <c r="P22" s="1" t="s">
        <v>302</v>
      </c>
      <c r="Q22" s="1" t="str">
        <f t="shared" si="2"/>
        <v>2月1W</v>
      </c>
      <c r="R22" s="13">
        <f t="shared" si="3"/>
        <v>1.074249194847021E-2</v>
      </c>
    </row>
    <row r="23" spans="1:18">
      <c r="A23" s="4" t="s">
        <v>55</v>
      </c>
      <c r="B23" s="1" t="s">
        <v>145</v>
      </c>
      <c r="C23" s="31">
        <v>44597</v>
      </c>
      <c r="D23" s="2" t="s">
        <v>70</v>
      </c>
      <c r="E23" s="2" t="s">
        <v>140</v>
      </c>
      <c r="F23" s="3" t="s">
        <v>112</v>
      </c>
      <c r="G23" s="4">
        <v>2.35</v>
      </c>
      <c r="H23" s="6">
        <v>6.7245370370370367E-3</v>
      </c>
      <c r="I23" s="9" t="s">
        <v>112</v>
      </c>
      <c r="J23" s="19" t="s">
        <v>69</v>
      </c>
      <c r="K23" s="6">
        <f>H23</f>
        <v>6.7245370370370367E-3</v>
      </c>
      <c r="L23" s="6">
        <v>2.8615051221434198E-3</v>
      </c>
      <c r="M23" s="1" t="s">
        <v>167</v>
      </c>
      <c r="N23" s="61">
        <f t="shared" si="0"/>
        <v>2</v>
      </c>
      <c r="O23" s="1">
        <f t="shared" si="1"/>
        <v>6</v>
      </c>
      <c r="P23" s="1" t="s">
        <v>302</v>
      </c>
      <c r="Q23" s="1" t="str">
        <f t="shared" si="2"/>
        <v>2月1W</v>
      </c>
      <c r="R23" s="13">
        <f t="shared" si="3"/>
        <v>8.4787640901771329E-3</v>
      </c>
    </row>
    <row r="24" spans="1:18">
      <c r="A24" s="4" t="s">
        <v>103</v>
      </c>
      <c r="B24" s="1" t="s">
        <v>145</v>
      </c>
      <c r="C24" s="31">
        <v>44597</v>
      </c>
      <c r="D24" s="2" t="s">
        <v>70</v>
      </c>
      <c r="E24" s="2" t="s">
        <v>139</v>
      </c>
      <c r="F24" s="3" t="s">
        <v>2</v>
      </c>
      <c r="G24" s="4">
        <v>3.42</v>
      </c>
      <c r="H24" s="6">
        <v>1.298611111111111E-2</v>
      </c>
      <c r="I24" s="25" t="s">
        <v>353</v>
      </c>
      <c r="J24" s="19" t="s">
        <v>149</v>
      </c>
      <c r="K24" s="6">
        <f>2.39*H24/G24</f>
        <v>9.0750893437296937E-3</v>
      </c>
      <c r="L24" s="6">
        <v>3.7971085120207925E-3</v>
      </c>
      <c r="M24" s="1" t="s">
        <v>167</v>
      </c>
      <c r="N24" s="61">
        <f t="shared" si="0"/>
        <v>2</v>
      </c>
      <c r="O24" s="1">
        <f t="shared" si="1"/>
        <v>6</v>
      </c>
      <c r="P24" s="1" t="s">
        <v>302</v>
      </c>
      <c r="Q24" s="1" t="str">
        <f t="shared" si="2"/>
        <v>2月1W</v>
      </c>
      <c r="R24" s="13">
        <f t="shared" si="3"/>
        <v>1.1442503955137439E-2</v>
      </c>
    </row>
    <row r="25" spans="1:18">
      <c r="A25" s="4" t="s">
        <v>101</v>
      </c>
      <c r="B25" s="1" t="s">
        <v>150</v>
      </c>
      <c r="C25" s="31">
        <v>44597</v>
      </c>
      <c r="D25" s="2" t="s">
        <v>70</v>
      </c>
      <c r="E25" s="2" t="s">
        <v>139</v>
      </c>
      <c r="F25" s="3" t="s">
        <v>2</v>
      </c>
      <c r="G25" s="4">
        <v>2.62</v>
      </c>
      <c r="H25" s="6">
        <v>8.518518518518519E-3</v>
      </c>
      <c r="I25" s="25" t="s">
        <v>353</v>
      </c>
      <c r="J25" s="19" t="s">
        <v>151</v>
      </c>
      <c r="K25" s="6">
        <f>2.39*H25/G25</f>
        <v>7.7707096409386492E-3</v>
      </c>
      <c r="L25" s="6">
        <v>3.2513429459994346E-3</v>
      </c>
      <c r="M25" s="1" t="s">
        <v>167</v>
      </c>
      <c r="N25" s="61">
        <f t="shared" si="0"/>
        <v>2</v>
      </c>
      <c r="O25" s="1">
        <f t="shared" si="1"/>
        <v>6</v>
      </c>
      <c r="P25" s="1" t="s">
        <v>302</v>
      </c>
      <c r="Q25" s="1" t="str">
        <f t="shared" si="2"/>
        <v>2月1W</v>
      </c>
      <c r="R25" s="13">
        <f t="shared" si="3"/>
        <v>9.7978512864009062E-3</v>
      </c>
    </row>
    <row r="26" spans="1:18">
      <c r="A26" s="4" t="s">
        <v>20</v>
      </c>
      <c r="B26" s="1" t="s">
        <v>145</v>
      </c>
      <c r="C26" s="31">
        <v>44597</v>
      </c>
      <c r="D26" s="2" t="s">
        <v>70</v>
      </c>
      <c r="E26" s="2" t="s">
        <v>140</v>
      </c>
      <c r="F26" s="3" t="s">
        <v>112</v>
      </c>
      <c r="G26" s="4">
        <v>2.35</v>
      </c>
      <c r="H26" s="6">
        <v>5.37037037037037E-3</v>
      </c>
      <c r="I26" s="9" t="s">
        <v>112</v>
      </c>
      <c r="J26" s="19" t="s">
        <v>69</v>
      </c>
      <c r="K26" s="6">
        <f>H26</f>
        <v>5.37037037037037E-3</v>
      </c>
      <c r="L26" s="6">
        <v>2.2852639873916468E-3</v>
      </c>
      <c r="M26" s="1" t="s">
        <v>167</v>
      </c>
      <c r="N26" s="61">
        <f t="shared" si="0"/>
        <v>2</v>
      </c>
      <c r="O26" s="1">
        <f t="shared" si="1"/>
        <v>6</v>
      </c>
      <c r="P26" s="1" t="s">
        <v>302</v>
      </c>
      <c r="Q26" s="1" t="str">
        <f t="shared" si="2"/>
        <v>2月1W</v>
      </c>
      <c r="R26" s="13">
        <f t="shared" si="3"/>
        <v>6.7713365539452492E-3</v>
      </c>
    </row>
    <row r="27" spans="1:18">
      <c r="A27" s="1" t="s">
        <v>20</v>
      </c>
      <c r="B27" s="1" t="s">
        <v>145</v>
      </c>
      <c r="C27" s="32">
        <v>44598</v>
      </c>
      <c r="D27" s="14" t="s">
        <v>172</v>
      </c>
      <c r="E27" s="14" t="s">
        <v>346</v>
      </c>
      <c r="F27" s="14" t="s">
        <v>133</v>
      </c>
      <c r="G27" s="15">
        <v>20.010000000000002</v>
      </c>
      <c r="H27" s="12">
        <v>5.7881944444444444E-2</v>
      </c>
      <c r="I27" s="25" t="s">
        <v>353</v>
      </c>
      <c r="J27" s="9" t="s">
        <v>66</v>
      </c>
      <c r="K27" s="13" t="s">
        <v>95</v>
      </c>
      <c r="L27" s="12">
        <f>H27/G27</f>
        <v>2.892650896773835E-3</v>
      </c>
      <c r="M27" s="1" t="s">
        <v>167</v>
      </c>
      <c r="N27" s="61">
        <f t="shared" si="0"/>
        <v>2</v>
      </c>
      <c r="O27" s="1">
        <f t="shared" si="1"/>
        <v>7</v>
      </c>
      <c r="P27" s="1" t="s">
        <v>302</v>
      </c>
      <c r="Q27" s="1" t="str">
        <f t="shared" si="2"/>
        <v>2月1W</v>
      </c>
      <c r="R27" s="13" t="s">
        <v>346</v>
      </c>
    </row>
    <row r="28" spans="1:18">
      <c r="A28" s="1" t="s">
        <v>20</v>
      </c>
      <c r="B28" s="1" t="s">
        <v>145</v>
      </c>
      <c r="C28" s="32">
        <v>44604</v>
      </c>
      <c r="D28" s="14" t="s">
        <v>172</v>
      </c>
      <c r="E28" s="14" t="s">
        <v>346</v>
      </c>
      <c r="F28" s="1" t="s">
        <v>162</v>
      </c>
      <c r="G28" s="15">
        <v>21.15</v>
      </c>
      <c r="H28" s="12">
        <v>5.9849537037037041E-2</v>
      </c>
      <c r="I28" s="9" t="s">
        <v>162</v>
      </c>
      <c r="J28" s="9" t="s">
        <v>66</v>
      </c>
      <c r="K28" s="13" t="s">
        <v>95</v>
      </c>
      <c r="L28" s="12">
        <f>H28/G28</f>
        <v>2.8297653445407585E-3</v>
      </c>
      <c r="M28" s="1" t="s">
        <v>167</v>
      </c>
      <c r="N28" s="61">
        <f t="shared" si="0"/>
        <v>2</v>
      </c>
      <c r="O28" s="1">
        <f t="shared" si="1"/>
        <v>7</v>
      </c>
      <c r="P28" s="1" t="s">
        <v>303</v>
      </c>
      <c r="Q28" s="1" t="str">
        <f t="shared" si="2"/>
        <v>2月2W</v>
      </c>
      <c r="R28" s="13" t="s">
        <v>346</v>
      </c>
    </row>
    <row r="29" spans="1:18">
      <c r="A29" s="4" t="s">
        <v>77</v>
      </c>
      <c r="B29" s="1" t="s">
        <v>145</v>
      </c>
      <c r="C29" s="31">
        <v>44632</v>
      </c>
      <c r="D29" s="2" t="s">
        <v>71</v>
      </c>
      <c r="E29" s="2" t="s">
        <v>140</v>
      </c>
      <c r="F29" s="3" t="s">
        <v>112</v>
      </c>
      <c r="G29" s="4">
        <v>2.35</v>
      </c>
      <c r="H29" s="6">
        <v>6.6087962962962966E-3</v>
      </c>
      <c r="I29" s="9" t="s">
        <v>112</v>
      </c>
      <c r="J29" s="19" t="s">
        <v>69</v>
      </c>
      <c r="K29" s="6">
        <f>H29</f>
        <v>6.6087962962962966E-3</v>
      </c>
      <c r="L29" s="6">
        <v>2.8122537431048071E-3</v>
      </c>
      <c r="M29" s="1" t="s">
        <v>167</v>
      </c>
      <c r="N29" s="61">
        <f t="shared" si="0"/>
        <v>3</v>
      </c>
      <c r="O29" s="1">
        <f t="shared" si="1"/>
        <v>11</v>
      </c>
      <c r="P29" s="1" t="s">
        <v>303</v>
      </c>
      <c r="Q29" s="1" t="str">
        <f t="shared" si="2"/>
        <v>3月2W</v>
      </c>
      <c r="R29" s="13">
        <f t="shared" si="3"/>
        <v>8.3328301127214184E-3</v>
      </c>
    </row>
    <row r="30" spans="1:18">
      <c r="A30" s="4" t="s">
        <v>78</v>
      </c>
      <c r="B30" s="1" t="s">
        <v>145</v>
      </c>
      <c r="C30" s="31">
        <v>44632</v>
      </c>
      <c r="D30" s="2" t="s">
        <v>71</v>
      </c>
      <c r="E30" s="2" t="s">
        <v>139</v>
      </c>
      <c r="F30" s="3" t="s">
        <v>2</v>
      </c>
      <c r="G30" s="4">
        <v>2.4</v>
      </c>
      <c r="H30" s="6">
        <v>8.7384259259259255E-3</v>
      </c>
      <c r="I30" s="25" t="s">
        <v>353</v>
      </c>
      <c r="J30" s="19" t="s">
        <v>151</v>
      </c>
      <c r="K30" s="6">
        <f>2.39*H30/G30</f>
        <v>8.702015817901235E-3</v>
      </c>
      <c r="L30" s="6">
        <v>3.6410108024691359E-3</v>
      </c>
      <c r="M30" s="1" t="s">
        <v>167</v>
      </c>
      <c r="N30" s="61">
        <f t="shared" si="0"/>
        <v>3</v>
      </c>
      <c r="O30" s="1">
        <f t="shared" si="1"/>
        <v>11</v>
      </c>
      <c r="P30" s="1" t="s">
        <v>303</v>
      </c>
      <c r="Q30" s="1" t="str">
        <f t="shared" si="2"/>
        <v>3月2W</v>
      </c>
      <c r="R30" s="13">
        <f t="shared" si="3"/>
        <v>1.0972106900831991E-2</v>
      </c>
    </row>
    <row r="31" spans="1:18">
      <c r="A31" s="4" t="s">
        <v>93</v>
      </c>
      <c r="B31" s="1" t="s">
        <v>145</v>
      </c>
      <c r="C31" s="31">
        <v>44632</v>
      </c>
      <c r="D31" s="2" t="s">
        <v>71</v>
      </c>
      <c r="E31" s="2" t="s">
        <v>139</v>
      </c>
      <c r="F31" s="3" t="s">
        <v>2</v>
      </c>
      <c r="G31" s="4">
        <v>2.5</v>
      </c>
      <c r="H31" s="6">
        <v>9.3055555555555548E-3</v>
      </c>
      <c r="I31" s="25" t="s">
        <v>353</v>
      </c>
      <c r="J31" s="19" t="s">
        <v>151</v>
      </c>
      <c r="K31" s="6">
        <f>2.39*H31/G31</f>
        <v>8.8961111111111098E-3</v>
      </c>
      <c r="L31" s="6">
        <v>3.7222222222222218E-3</v>
      </c>
      <c r="M31" s="1" t="s">
        <v>167</v>
      </c>
      <c r="N31" s="61">
        <f t="shared" si="0"/>
        <v>3</v>
      </c>
      <c r="O31" s="1">
        <f t="shared" si="1"/>
        <v>11</v>
      </c>
      <c r="P31" s="1" t="s">
        <v>303</v>
      </c>
      <c r="Q31" s="1" t="str">
        <f t="shared" si="2"/>
        <v>3月2W</v>
      </c>
      <c r="R31" s="13">
        <f t="shared" si="3"/>
        <v>1.1216835748792271E-2</v>
      </c>
    </row>
    <row r="32" spans="1:18">
      <c r="A32" s="4" t="s">
        <v>92</v>
      </c>
      <c r="B32" s="1" t="s">
        <v>145</v>
      </c>
      <c r="C32" s="31">
        <v>44632</v>
      </c>
      <c r="D32" s="2" t="s">
        <v>71</v>
      </c>
      <c r="E32" s="2" t="s">
        <v>139</v>
      </c>
      <c r="F32" s="3" t="s">
        <v>3</v>
      </c>
      <c r="G32" s="4">
        <v>3</v>
      </c>
      <c r="H32" s="6">
        <v>8.2638888888888883E-3</v>
      </c>
      <c r="I32" s="22" t="s">
        <v>3</v>
      </c>
      <c r="J32" s="19" t="s">
        <v>149</v>
      </c>
      <c r="K32" s="6">
        <f>H32*0.779661016949152</f>
        <v>6.443032015065909E-3</v>
      </c>
      <c r="L32" s="6">
        <v>2.7546296296296294E-3</v>
      </c>
      <c r="M32" s="1" t="s">
        <v>167</v>
      </c>
      <c r="N32" s="61">
        <f t="shared" si="0"/>
        <v>3</v>
      </c>
      <c r="O32" s="1">
        <f t="shared" si="1"/>
        <v>11</v>
      </c>
      <c r="P32" s="1" t="s">
        <v>303</v>
      </c>
      <c r="Q32" s="1" t="str">
        <f t="shared" si="2"/>
        <v>3月2W</v>
      </c>
      <c r="R32" s="13">
        <f t="shared" si="3"/>
        <v>8.1238229755178862E-3</v>
      </c>
    </row>
    <row r="33" spans="1:18">
      <c r="A33" s="4" t="s">
        <v>81</v>
      </c>
      <c r="B33" s="1" t="s">
        <v>145</v>
      </c>
      <c r="C33" s="31">
        <v>44632</v>
      </c>
      <c r="D33" s="2" t="s">
        <v>71</v>
      </c>
      <c r="E33" s="2" t="s">
        <v>139</v>
      </c>
      <c r="F33" s="3" t="s">
        <v>2</v>
      </c>
      <c r="G33" s="4">
        <v>3.37</v>
      </c>
      <c r="H33" s="6">
        <v>1.1805555555555555E-2</v>
      </c>
      <c r="I33" s="25" t="s">
        <v>353</v>
      </c>
      <c r="J33" s="19" t="s">
        <v>149</v>
      </c>
      <c r="K33" s="6">
        <f>2.39*H33/G33</f>
        <v>8.3724859874711507E-3</v>
      </c>
      <c r="L33" s="6">
        <v>3.5031322123310251E-3</v>
      </c>
      <c r="M33" s="1" t="s">
        <v>167</v>
      </c>
      <c r="N33" s="61">
        <f t="shared" si="0"/>
        <v>3</v>
      </c>
      <c r="O33" s="1">
        <f t="shared" si="1"/>
        <v>11</v>
      </c>
      <c r="P33" s="1" t="s">
        <v>303</v>
      </c>
      <c r="Q33" s="1" t="str">
        <f t="shared" si="2"/>
        <v>3月2W</v>
      </c>
      <c r="R33" s="13">
        <f t="shared" si="3"/>
        <v>1.0556612766811451E-2</v>
      </c>
    </row>
    <row r="34" spans="1:18">
      <c r="A34" s="4" t="s">
        <v>83</v>
      </c>
      <c r="B34" s="1" t="s">
        <v>145</v>
      </c>
      <c r="C34" s="31">
        <v>44632</v>
      </c>
      <c r="D34" s="2" t="s">
        <v>71</v>
      </c>
      <c r="E34" s="2" t="s">
        <v>140</v>
      </c>
      <c r="F34" s="3" t="s">
        <v>112</v>
      </c>
      <c r="G34" s="4">
        <v>2.35</v>
      </c>
      <c r="H34" s="6">
        <v>7.2569444444444443E-3</v>
      </c>
      <c r="I34" s="9" t="s">
        <v>112</v>
      </c>
      <c r="J34" s="19" t="s">
        <v>69</v>
      </c>
      <c r="K34" s="6">
        <f>H34</f>
        <v>7.2569444444444443E-3</v>
      </c>
      <c r="L34" s="6">
        <v>3.0880614657210399E-3</v>
      </c>
      <c r="M34" s="1" t="s">
        <v>167</v>
      </c>
      <c r="N34" s="61">
        <f t="shared" si="0"/>
        <v>3</v>
      </c>
      <c r="O34" s="1">
        <f t="shared" si="1"/>
        <v>11</v>
      </c>
      <c r="P34" s="1" t="s">
        <v>303</v>
      </c>
      <c r="Q34" s="1" t="str">
        <f t="shared" si="2"/>
        <v>3月2W</v>
      </c>
      <c r="R34" s="13">
        <f t="shared" si="3"/>
        <v>9.1500603864734294E-3</v>
      </c>
    </row>
    <row r="35" spans="1:18">
      <c r="A35" s="4" t="s">
        <v>99</v>
      </c>
      <c r="B35" s="1" t="s">
        <v>150</v>
      </c>
      <c r="C35" s="31">
        <v>44632</v>
      </c>
      <c r="D35" s="2" t="s">
        <v>71</v>
      </c>
      <c r="E35" s="2" t="s">
        <v>139</v>
      </c>
      <c r="F35" s="3" t="s">
        <v>2</v>
      </c>
      <c r="G35" s="4">
        <v>2.56</v>
      </c>
      <c r="H35" s="6">
        <v>7.7546296296296287E-3</v>
      </c>
      <c r="I35" s="25" t="s">
        <v>353</v>
      </c>
      <c r="J35" s="19" t="s">
        <v>151</v>
      </c>
      <c r="K35" s="6">
        <f t="shared" ref="K35:K40" si="4">2.39*H35/G35</f>
        <v>7.2396737557870374E-3</v>
      </c>
      <c r="L35" s="6">
        <v>3.0291521990740734E-3</v>
      </c>
      <c r="M35" s="1" t="s">
        <v>167</v>
      </c>
      <c r="N35" s="61">
        <f t="shared" si="0"/>
        <v>3</v>
      </c>
      <c r="O35" s="1">
        <f t="shared" si="1"/>
        <v>11</v>
      </c>
      <c r="P35" s="1" t="s">
        <v>303</v>
      </c>
      <c r="Q35" s="1" t="str">
        <f t="shared" si="2"/>
        <v>3月2W</v>
      </c>
      <c r="R35" s="13">
        <f t="shared" si="3"/>
        <v>9.1282843007749609E-3</v>
      </c>
    </row>
    <row r="36" spans="1:18">
      <c r="A36" s="4" t="s">
        <v>97</v>
      </c>
      <c r="B36" s="1" t="s">
        <v>145</v>
      </c>
      <c r="C36" s="31">
        <v>44632</v>
      </c>
      <c r="D36" s="2" t="s">
        <v>71</v>
      </c>
      <c r="E36" s="2" t="s">
        <v>139</v>
      </c>
      <c r="F36" s="3" t="s">
        <v>2</v>
      </c>
      <c r="G36" s="4">
        <v>3.71</v>
      </c>
      <c r="H36" s="6">
        <v>1.1678240740740741E-2</v>
      </c>
      <c r="I36" s="25" t="s">
        <v>353</v>
      </c>
      <c r="J36" s="19" t="s">
        <v>149</v>
      </c>
      <c r="K36" s="6">
        <f t="shared" si="4"/>
        <v>7.5231793451133074E-3</v>
      </c>
      <c r="L36" s="6">
        <v>3.1477737845662375E-3</v>
      </c>
      <c r="M36" s="1" t="s">
        <v>167</v>
      </c>
      <c r="N36" s="61">
        <f t="shared" si="0"/>
        <v>3</v>
      </c>
      <c r="O36" s="1">
        <f t="shared" si="1"/>
        <v>11</v>
      </c>
      <c r="P36" s="1" t="s">
        <v>303</v>
      </c>
      <c r="Q36" s="1" t="str">
        <f t="shared" si="2"/>
        <v>3月2W</v>
      </c>
      <c r="R36" s="13">
        <f t="shared" si="3"/>
        <v>9.4857478699254746E-3</v>
      </c>
    </row>
    <row r="37" spans="1:18">
      <c r="A37" s="4" t="s">
        <v>84</v>
      </c>
      <c r="B37" s="1" t="s">
        <v>150</v>
      </c>
      <c r="C37" s="31">
        <v>44632</v>
      </c>
      <c r="D37" s="2" t="s">
        <v>71</v>
      </c>
      <c r="E37" s="2" t="s">
        <v>139</v>
      </c>
      <c r="F37" s="3" t="s">
        <v>2</v>
      </c>
      <c r="G37" s="4">
        <v>2.56</v>
      </c>
      <c r="H37" s="6">
        <v>8.7384259259259255E-3</v>
      </c>
      <c r="I37" s="25" t="s">
        <v>353</v>
      </c>
      <c r="J37" s="19" t="s">
        <v>151</v>
      </c>
      <c r="K37" s="6">
        <f t="shared" si="4"/>
        <v>8.1581398292824066E-3</v>
      </c>
      <c r="L37" s="6">
        <v>3.4134476273148147E-3</v>
      </c>
      <c r="M37" s="1" t="s">
        <v>167</v>
      </c>
      <c r="N37" s="61">
        <f t="shared" si="0"/>
        <v>3</v>
      </c>
      <c r="O37" s="1">
        <f t="shared" si="1"/>
        <v>11</v>
      </c>
      <c r="P37" s="1" t="s">
        <v>303</v>
      </c>
      <c r="Q37" s="1" t="str">
        <f t="shared" si="2"/>
        <v>3月2W</v>
      </c>
      <c r="R37" s="13">
        <f t="shared" si="3"/>
        <v>1.0286350219529991E-2</v>
      </c>
    </row>
    <row r="38" spans="1:18">
      <c r="A38" s="4" t="s">
        <v>89</v>
      </c>
      <c r="B38" s="1" t="s">
        <v>145</v>
      </c>
      <c r="C38" s="31">
        <v>44632</v>
      </c>
      <c r="D38" s="2" t="s">
        <v>71</v>
      </c>
      <c r="E38" s="2" t="s">
        <v>139</v>
      </c>
      <c r="F38" s="3" t="s">
        <v>2</v>
      </c>
      <c r="G38" s="4">
        <v>2.42</v>
      </c>
      <c r="H38" s="6">
        <v>7.7083333333333335E-3</v>
      </c>
      <c r="I38" s="25" t="s">
        <v>353</v>
      </c>
      <c r="J38" s="19" t="s">
        <v>151</v>
      </c>
      <c r="K38" s="6">
        <f t="shared" si="4"/>
        <v>7.612775482093664E-3</v>
      </c>
      <c r="L38" s="6">
        <v>3.1852617079889808E-3</v>
      </c>
      <c r="M38" s="1" t="s">
        <v>167</v>
      </c>
      <c r="N38" s="61">
        <f t="shared" si="0"/>
        <v>3</v>
      </c>
      <c r="O38" s="1">
        <f t="shared" si="1"/>
        <v>11</v>
      </c>
      <c r="P38" s="1" t="s">
        <v>303</v>
      </c>
      <c r="Q38" s="1" t="str">
        <f t="shared" si="2"/>
        <v>3月2W</v>
      </c>
      <c r="R38" s="13">
        <f t="shared" si="3"/>
        <v>9.5987169122050547E-3</v>
      </c>
    </row>
    <row r="39" spans="1:18">
      <c r="A39" s="4" t="s">
        <v>121</v>
      </c>
      <c r="B39" s="1" t="s">
        <v>150</v>
      </c>
      <c r="C39" s="31">
        <v>44632</v>
      </c>
      <c r="D39" s="2" t="s">
        <v>71</v>
      </c>
      <c r="E39" s="2" t="s">
        <v>139</v>
      </c>
      <c r="F39" s="3" t="s">
        <v>2</v>
      </c>
      <c r="G39" s="4">
        <v>2.7</v>
      </c>
      <c r="H39" s="6">
        <v>1.1898148148148149E-2</v>
      </c>
      <c r="I39" s="25" t="s">
        <v>353</v>
      </c>
      <c r="J39" s="19" t="s">
        <v>151</v>
      </c>
      <c r="K39" s="6">
        <f t="shared" si="4"/>
        <v>1.0532064471879286E-2</v>
      </c>
      <c r="L39" s="6">
        <v>4.4067215363511663E-3</v>
      </c>
      <c r="M39" s="1" t="s">
        <v>167</v>
      </c>
      <c r="N39" s="61">
        <f t="shared" si="0"/>
        <v>3</v>
      </c>
      <c r="O39" s="1">
        <f t="shared" si="1"/>
        <v>11</v>
      </c>
      <c r="P39" s="1" t="s">
        <v>303</v>
      </c>
      <c r="Q39" s="1" t="str">
        <f t="shared" si="2"/>
        <v>3月2W</v>
      </c>
      <c r="R39" s="13">
        <f t="shared" si="3"/>
        <v>1.327955955149997E-2</v>
      </c>
    </row>
    <row r="40" spans="1:18">
      <c r="A40" s="4" t="s">
        <v>87</v>
      </c>
      <c r="B40" s="1" t="s">
        <v>145</v>
      </c>
      <c r="C40" s="31">
        <v>44632</v>
      </c>
      <c r="D40" s="2" t="s">
        <v>71</v>
      </c>
      <c r="E40" s="2" t="s">
        <v>139</v>
      </c>
      <c r="F40" s="3" t="s">
        <v>2</v>
      </c>
      <c r="G40" s="4">
        <v>2.4</v>
      </c>
      <c r="H40" s="6">
        <v>8.2060185185185187E-3</v>
      </c>
      <c r="I40" s="25" t="s">
        <v>353</v>
      </c>
      <c r="J40" s="19" t="s">
        <v>151</v>
      </c>
      <c r="K40" s="6">
        <f t="shared" si="4"/>
        <v>8.171826774691358E-3</v>
      </c>
      <c r="L40" s="6">
        <v>3.4191743827160495E-3</v>
      </c>
      <c r="M40" s="1" t="s">
        <v>167</v>
      </c>
      <c r="N40" s="61">
        <f t="shared" si="0"/>
        <v>3</v>
      </c>
      <c r="O40" s="1">
        <f t="shared" si="1"/>
        <v>11</v>
      </c>
      <c r="P40" s="1" t="s">
        <v>303</v>
      </c>
      <c r="Q40" s="1" t="str">
        <f t="shared" si="2"/>
        <v>3月2W</v>
      </c>
      <c r="R40" s="13">
        <f t="shared" si="3"/>
        <v>1.030360767243693E-2</v>
      </c>
    </row>
    <row r="41" spans="1:18">
      <c r="A41" s="4" t="s">
        <v>96</v>
      </c>
      <c r="B41" s="1" t="s">
        <v>145</v>
      </c>
      <c r="C41" s="31">
        <v>44632</v>
      </c>
      <c r="D41" s="2" t="s">
        <v>71</v>
      </c>
      <c r="E41" s="2" t="s">
        <v>139</v>
      </c>
      <c r="F41" s="3" t="s">
        <v>8</v>
      </c>
      <c r="G41" s="4">
        <v>3.1</v>
      </c>
      <c r="H41" s="6">
        <v>9.6874999999999999E-3</v>
      </c>
      <c r="I41" s="25" t="s">
        <v>7</v>
      </c>
      <c r="J41" s="19" t="s">
        <v>149</v>
      </c>
      <c r="K41" s="6">
        <f>0.737586206896552*H41</f>
        <v>7.1453663793103472E-3</v>
      </c>
      <c r="L41" s="6">
        <v>3.1249999999999997E-3</v>
      </c>
      <c r="M41" s="1" t="s">
        <v>167</v>
      </c>
      <c r="N41" s="61">
        <f t="shared" si="0"/>
        <v>3</v>
      </c>
      <c r="O41" s="1">
        <f t="shared" si="1"/>
        <v>11</v>
      </c>
      <c r="P41" s="1" t="s">
        <v>303</v>
      </c>
      <c r="Q41" s="1" t="str">
        <f t="shared" si="2"/>
        <v>3月2W</v>
      </c>
      <c r="R41" s="13">
        <f t="shared" si="3"/>
        <v>9.0093750000000035E-3</v>
      </c>
    </row>
    <row r="42" spans="1:18">
      <c r="A42" s="4" t="s">
        <v>30</v>
      </c>
      <c r="B42" s="1" t="s">
        <v>150</v>
      </c>
      <c r="C42" s="31">
        <v>44632</v>
      </c>
      <c r="D42" s="2" t="s">
        <v>71</v>
      </c>
      <c r="E42" s="2" t="s">
        <v>139</v>
      </c>
      <c r="F42" s="3" t="s">
        <v>2</v>
      </c>
      <c r="G42" s="4">
        <v>3.04</v>
      </c>
      <c r="H42" s="6">
        <v>1.0868055555555556E-2</v>
      </c>
      <c r="I42" s="25" t="s">
        <v>353</v>
      </c>
      <c r="J42" s="19" t="s">
        <v>149</v>
      </c>
      <c r="K42" s="6">
        <f>2.39*H42/G42</f>
        <v>8.5442936769005856E-3</v>
      </c>
      <c r="L42" s="6">
        <v>3.5750182748538013E-3</v>
      </c>
      <c r="M42" s="1" t="s">
        <v>167</v>
      </c>
      <c r="N42" s="61">
        <f t="shared" si="0"/>
        <v>3</v>
      </c>
      <c r="O42" s="1">
        <f t="shared" si="1"/>
        <v>11</v>
      </c>
      <c r="P42" s="1" t="s">
        <v>303</v>
      </c>
      <c r="Q42" s="1" t="str">
        <f t="shared" si="2"/>
        <v>3月2W</v>
      </c>
      <c r="R42" s="13">
        <f t="shared" si="3"/>
        <v>1.0773239853483347E-2</v>
      </c>
    </row>
    <row r="43" spans="1:18">
      <c r="A43" s="4" t="s">
        <v>94</v>
      </c>
      <c r="B43" s="1" t="s">
        <v>145</v>
      </c>
      <c r="C43" s="31">
        <v>44632</v>
      </c>
      <c r="D43" s="2" t="s">
        <v>71</v>
      </c>
      <c r="E43" s="2" t="s">
        <v>139</v>
      </c>
      <c r="F43" s="3" t="s">
        <v>2</v>
      </c>
      <c r="G43" s="4">
        <v>2.48</v>
      </c>
      <c r="H43" s="6">
        <v>8.0324074074074065E-3</v>
      </c>
      <c r="I43" s="25" t="s">
        <v>353</v>
      </c>
      <c r="J43" s="19" t="s">
        <v>151</v>
      </c>
      <c r="K43" s="6">
        <f>2.39*H43/G43</f>
        <v>7.7409087514934286E-3</v>
      </c>
      <c r="L43" s="6">
        <v>3.2388739545997605E-3</v>
      </c>
      <c r="M43" s="1" t="s">
        <v>167</v>
      </c>
      <c r="N43" s="61">
        <f t="shared" si="0"/>
        <v>3</v>
      </c>
      <c r="O43" s="1">
        <f t="shared" si="1"/>
        <v>11</v>
      </c>
      <c r="P43" s="1" t="s">
        <v>303</v>
      </c>
      <c r="Q43" s="1" t="str">
        <f t="shared" si="2"/>
        <v>3月2W</v>
      </c>
      <c r="R43" s="13">
        <f t="shared" si="3"/>
        <v>9.7602762518830197E-3</v>
      </c>
    </row>
    <row r="44" spans="1:18">
      <c r="A44" s="4" t="s">
        <v>79</v>
      </c>
      <c r="B44" s="1" t="s">
        <v>152</v>
      </c>
      <c r="C44" s="31">
        <v>44632</v>
      </c>
      <c r="D44" s="2" t="s">
        <v>71</v>
      </c>
      <c r="E44" s="2" t="s">
        <v>139</v>
      </c>
      <c r="F44" s="3" t="s">
        <v>2</v>
      </c>
      <c r="G44" s="4">
        <v>2.5</v>
      </c>
      <c r="H44" s="6">
        <v>9.4675925925925917E-3</v>
      </c>
      <c r="I44" s="25" t="s">
        <v>353</v>
      </c>
      <c r="J44" s="19" t="s">
        <v>151</v>
      </c>
      <c r="K44" s="6">
        <f>2.39*H44/G44</f>
        <v>9.0510185185185173E-3</v>
      </c>
      <c r="L44" s="6">
        <v>3.7870370370370367E-3</v>
      </c>
      <c r="M44" s="1" t="s">
        <v>167</v>
      </c>
      <c r="N44" s="61">
        <f t="shared" si="0"/>
        <v>3</v>
      </c>
      <c r="O44" s="1">
        <f t="shared" si="1"/>
        <v>11</v>
      </c>
      <c r="P44" s="1" t="s">
        <v>303</v>
      </c>
      <c r="Q44" s="1" t="str">
        <f t="shared" si="2"/>
        <v>3月2W</v>
      </c>
      <c r="R44" s="13">
        <f t="shared" si="3"/>
        <v>1.1412153784219002E-2</v>
      </c>
    </row>
    <row r="45" spans="1:18">
      <c r="A45" s="4" t="s">
        <v>91</v>
      </c>
      <c r="B45" s="1" t="s">
        <v>145</v>
      </c>
      <c r="C45" s="31">
        <v>44632</v>
      </c>
      <c r="D45" s="2" t="s">
        <v>71</v>
      </c>
      <c r="E45" s="2" t="s">
        <v>139</v>
      </c>
      <c r="F45" s="3" t="s">
        <v>2</v>
      </c>
      <c r="G45" s="4">
        <v>2.42</v>
      </c>
      <c r="H45" s="6">
        <v>6.3888888888888884E-3</v>
      </c>
      <c r="I45" s="25" t="s">
        <v>353</v>
      </c>
      <c r="J45" s="19" t="s">
        <v>151</v>
      </c>
      <c r="K45" s="6">
        <f>2.39*H45/G45</f>
        <v>6.3096877869605146E-3</v>
      </c>
      <c r="L45" s="6">
        <v>2.6400367309458218E-3</v>
      </c>
      <c r="M45" s="1" t="s">
        <v>167</v>
      </c>
      <c r="N45" s="61">
        <f t="shared" si="0"/>
        <v>3</v>
      </c>
      <c r="O45" s="1">
        <f t="shared" si="1"/>
        <v>11</v>
      </c>
      <c r="P45" s="1" t="s">
        <v>303</v>
      </c>
      <c r="Q45" s="1" t="str">
        <f t="shared" si="2"/>
        <v>3月2W</v>
      </c>
      <c r="R45" s="13">
        <f t="shared" si="3"/>
        <v>7.9556932966023883E-3</v>
      </c>
    </row>
    <row r="46" spans="1:18">
      <c r="A46" s="4" t="s">
        <v>74</v>
      </c>
      <c r="B46" s="1" t="s">
        <v>145</v>
      </c>
      <c r="C46" s="31">
        <v>44632</v>
      </c>
      <c r="D46" s="2" t="s">
        <v>71</v>
      </c>
      <c r="E46" s="2" t="s">
        <v>140</v>
      </c>
      <c r="F46" s="3" t="s">
        <v>112</v>
      </c>
      <c r="G46" s="4">
        <v>2.35</v>
      </c>
      <c r="H46" s="6">
        <v>5.9143518518518521E-3</v>
      </c>
      <c r="I46" s="9" t="s">
        <v>112</v>
      </c>
      <c r="J46" s="19" t="s">
        <v>69</v>
      </c>
      <c r="K46" s="6">
        <f>H46</f>
        <v>5.9143518518518521E-3</v>
      </c>
      <c r="L46" s="6">
        <v>2.5167454688731286E-3</v>
      </c>
      <c r="M46" s="1" t="s">
        <v>167</v>
      </c>
      <c r="N46" s="61">
        <f t="shared" si="0"/>
        <v>3</v>
      </c>
      <c r="O46" s="1">
        <f t="shared" si="1"/>
        <v>11</v>
      </c>
      <c r="P46" s="1" t="s">
        <v>303</v>
      </c>
      <c r="Q46" s="1" t="str">
        <f t="shared" si="2"/>
        <v>3月2W</v>
      </c>
      <c r="R46" s="13">
        <f t="shared" si="3"/>
        <v>7.4572262479871178E-3</v>
      </c>
    </row>
    <row r="47" spans="1:18">
      <c r="A47" s="4" t="s">
        <v>90</v>
      </c>
      <c r="B47" s="1" t="s">
        <v>150</v>
      </c>
      <c r="C47" s="31">
        <v>44632</v>
      </c>
      <c r="D47" s="2" t="s">
        <v>71</v>
      </c>
      <c r="E47" s="2" t="s">
        <v>139</v>
      </c>
      <c r="F47" s="3" t="s">
        <v>2</v>
      </c>
      <c r="G47" s="4">
        <v>2.2599999999999998</v>
      </c>
      <c r="H47" s="6">
        <v>7.2222222222222228E-3</v>
      </c>
      <c r="I47" s="25" t="s">
        <v>353</v>
      </c>
      <c r="J47" s="19" t="s">
        <v>151</v>
      </c>
      <c r="K47" s="6">
        <f>2.39*H47/G47</f>
        <v>7.6376597836774838E-3</v>
      </c>
      <c r="L47" s="6">
        <v>3.1956735496558512E-3</v>
      </c>
      <c r="M47" s="1" t="s">
        <v>167</v>
      </c>
      <c r="N47" s="61">
        <f t="shared" si="0"/>
        <v>3</v>
      </c>
      <c r="O47" s="1">
        <f t="shared" si="1"/>
        <v>11</v>
      </c>
      <c r="P47" s="1" t="s">
        <v>303</v>
      </c>
      <c r="Q47" s="1" t="str">
        <f t="shared" si="2"/>
        <v>3月2W</v>
      </c>
      <c r="R47" s="13">
        <f t="shared" si="3"/>
        <v>9.630092770723785E-3</v>
      </c>
    </row>
    <row r="48" spans="1:18">
      <c r="A48" s="4" t="s">
        <v>98</v>
      </c>
      <c r="B48" s="1" t="s">
        <v>145</v>
      </c>
      <c r="C48" s="31">
        <v>44632</v>
      </c>
      <c r="D48" s="2" t="s">
        <v>71</v>
      </c>
      <c r="E48" s="2" t="s">
        <v>139</v>
      </c>
      <c r="F48" s="3" t="s">
        <v>2</v>
      </c>
      <c r="G48" s="4">
        <v>2.79</v>
      </c>
      <c r="H48" s="6">
        <v>9.4560185185185181E-3</v>
      </c>
      <c r="I48" s="25" t="s">
        <v>353</v>
      </c>
      <c r="J48" s="19" t="s">
        <v>151</v>
      </c>
      <c r="K48" s="6">
        <f>2.39*H48/G48</f>
        <v>8.1003169388026014E-3</v>
      </c>
      <c r="L48" s="6">
        <v>3.3892539492897914E-3</v>
      </c>
      <c r="M48" s="1" t="s">
        <v>167</v>
      </c>
      <c r="N48" s="61">
        <f t="shared" si="0"/>
        <v>3</v>
      </c>
      <c r="O48" s="1">
        <f t="shared" si="1"/>
        <v>11</v>
      </c>
      <c r="P48" s="1" t="s">
        <v>303</v>
      </c>
      <c r="Q48" s="1" t="str">
        <f t="shared" si="2"/>
        <v>3月2W</v>
      </c>
      <c r="R48" s="13">
        <f t="shared" si="3"/>
        <v>1.0213443096751106E-2</v>
      </c>
    </row>
    <row r="49" spans="1:18">
      <c r="A49" s="4" t="s">
        <v>55</v>
      </c>
      <c r="B49" s="1" t="s">
        <v>145</v>
      </c>
      <c r="C49" s="31">
        <v>44632</v>
      </c>
      <c r="D49" s="2" t="s">
        <v>71</v>
      </c>
      <c r="E49" s="2" t="s">
        <v>140</v>
      </c>
      <c r="F49" s="3" t="s">
        <v>112</v>
      </c>
      <c r="G49" s="4">
        <v>2.35</v>
      </c>
      <c r="H49" s="6">
        <v>6.6087962962962966E-3</v>
      </c>
      <c r="I49" s="9" t="s">
        <v>112</v>
      </c>
      <c r="J49" s="19" t="s">
        <v>69</v>
      </c>
      <c r="K49" s="6">
        <f>H49</f>
        <v>6.6087962962962966E-3</v>
      </c>
      <c r="L49" s="6">
        <v>2.8122537431048071E-3</v>
      </c>
      <c r="M49" s="1" t="s">
        <v>167</v>
      </c>
      <c r="N49" s="61">
        <f t="shared" si="0"/>
        <v>3</v>
      </c>
      <c r="O49" s="1">
        <f t="shared" si="1"/>
        <v>11</v>
      </c>
      <c r="P49" s="1" t="s">
        <v>303</v>
      </c>
      <c r="Q49" s="1" t="str">
        <f t="shared" si="2"/>
        <v>3月2W</v>
      </c>
      <c r="R49" s="13">
        <f t="shared" si="3"/>
        <v>8.3328301127214184E-3</v>
      </c>
    </row>
    <row r="50" spans="1:18">
      <c r="A50" s="4" t="s">
        <v>20</v>
      </c>
      <c r="B50" s="1" t="s">
        <v>145</v>
      </c>
      <c r="C50" s="31">
        <v>44632</v>
      </c>
      <c r="D50" s="2" t="s">
        <v>71</v>
      </c>
      <c r="E50" s="2" t="s">
        <v>140</v>
      </c>
      <c r="F50" s="3" t="s">
        <v>112</v>
      </c>
      <c r="G50" s="4">
        <v>2.35</v>
      </c>
      <c r="H50" s="6">
        <v>5.4861111111111117E-3</v>
      </c>
      <c r="I50" s="9" t="s">
        <v>112</v>
      </c>
      <c r="J50" s="19" t="s">
        <v>69</v>
      </c>
      <c r="K50" s="6">
        <f>H50</f>
        <v>5.4861111111111117E-3</v>
      </c>
      <c r="L50" s="6">
        <v>2.3345153664302604E-3</v>
      </c>
      <c r="M50" s="1" t="s">
        <v>167</v>
      </c>
      <c r="N50" s="61">
        <f t="shared" si="0"/>
        <v>3</v>
      </c>
      <c r="O50" s="1">
        <f t="shared" si="1"/>
        <v>11</v>
      </c>
      <c r="P50" s="1" t="s">
        <v>303</v>
      </c>
      <c r="Q50" s="1" t="str">
        <f t="shared" si="2"/>
        <v>3月2W</v>
      </c>
      <c r="R50" s="13">
        <f t="shared" si="3"/>
        <v>6.917270531400968E-3</v>
      </c>
    </row>
    <row r="51" spans="1:18">
      <c r="A51" s="4" t="s">
        <v>83</v>
      </c>
      <c r="B51" s="1" t="s">
        <v>145</v>
      </c>
      <c r="C51" s="31">
        <v>44648</v>
      </c>
      <c r="D51" s="2" t="s">
        <v>122</v>
      </c>
      <c r="E51" s="14" t="s">
        <v>346</v>
      </c>
      <c r="F51" s="3" t="s">
        <v>106</v>
      </c>
      <c r="G51" s="4">
        <v>20</v>
      </c>
      <c r="H51" s="5">
        <v>0.10262731481481481</v>
      </c>
      <c r="I51" s="25" t="s">
        <v>353</v>
      </c>
      <c r="J51" s="19" t="s">
        <v>155</v>
      </c>
      <c r="K51" s="6" t="s">
        <v>95</v>
      </c>
      <c r="L51" s="6">
        <v>5.1313657407407402E-3</v>
      </c>
      <c r="M51" s="1" t="s">
        <v>167</v>
      </c>
      <c r="N51" s="61">
        <f t="shared" si="0"/>
        <v>3</v>
      </c>
      <c r="O51" s="1">
        <f t="shared" si="1"/>
        <v>14</v>
      </c>
      <c r="P51" s="1" t="s">
        <v>305</v>
      </c>
      <c r="Q51" s="1" t="str">
        <f t="shared" si="2"/>
        <v>3月4W</v>
      </c>
      <c r="R51" s="13" t="s">
        <v>346</v>
      </c>
    </row>
    <row r="52" spans="1:18">
      <c r="A52" s="4" t="s">
        <v>99</v>
      </c>
      <c r="B52" s="1" t="s">
        <v>150</v>
      </c>
      <c r="C52" s="31">
        <v>44648</v>
      </c>
      <c r="D52" s="2" t="s">
        <v>122</v>
      </c>
      <c r="E52" s="14" t="s">
        <v>346</v>
      </c>
      <c r="F52" s="3" t="s">
        <v>124</v>
      </c>
      <c r="G52" s="4">
        <v>20.5</v>
      </c>
      <c r="H52" s="5">
        <v>6.9930555555555551E-2</v>
      </c>
      <c r="I52" s="26" t="s">
        <v>180</v>
      </c>
      <c r="J52" s="19" t="s">
        <v>155</v>
      </c>
      <c r="K52" s="6" t="s">
        <v>95</v>
      </c>
      <c r="L52" s="6">
        <v>3.4112466124661244E-3</v>
      </c>
      <c r="M52" s="1" t="s">
        <v>167</v>
      </c>
      <c r="N52" s="61">
        <f t="shared" si="0"/>
        <v>3</v>
      </c>
      <c r="O52" s="1">
        <f t="shared" si="1"/>
        <v>14</v>
      </c>
      <c r="P52" s="1" t="s">
        <v>305</v>
      </c>
      <c r="Q52" s="1" t="str">
        <f t="shared" si="2"/>
        <v>3月4W</v>
      </c>
      <c r="R52" s="13" t="s">
        <v>346</v>
      </c>
    </row>
    <row r="53" spans="1:18">
      <c r="A53" s="4" t="s">
        <v>84</v>
      </c>
      <c r="B53" s="1" t="s">
        <v>150</v>
      </c>
      <c r="C53" s="31">
        <v>44648</v>
      </c>
      <c r="D53" s="2" t="s">
        <v>122</v>
      </c>
      <c r="E53" s="14" t="s">
        <v>346</v>
      </c>
      <c r="F53" s="3" t="s">
        <v>106</v>
      </c>
      <c r="G53" s="4">
        <v>20.010000000000002</v>
      </c>
      <c r="H53" s="5">
        <v>9.5636574074074068E-2</v>
      </c>
      <c r="I53" s="25" t="s">
        <v>353</v>
      </c>
      <c r="J53" s="19" t="s">
        <v>155</v>
      </c>
      <c r="K53" s="6" t="s">
        <v>95</v>
      </c>
      <c r="L53" s="6">
        <v>4.7794389842115972E-3</v>
      </c>
      <c r="M53" s="1" t="s">
        <v>167</v>
      </c>
      <c r="N53" s="61">
        <f t="shared" si="0"/>
        <v>3</v>
      </c>
      <c r="O53" s="1">
        <f t="shared" si="1"/>
        <v>14</v>
      </c>
      <c r="P53" s="1" t="s">
        <v>305</v>
      </c>
      <c r="Q53" s="1" t="str">
        <f t="shared" si="2"/>
        <v>3月4W</v>
      </c>
      <c r="R53" s="13" t="s">
        <v>346</v>
      </c>
    </row>
    <row r="54" spans="1:18">
      <c r="A54" s="4" t="s">
        <v>125</v>
      </c>
      <c r="B54" s="1" t="s">
        <v>152</v>
      </c>
      <c r="C54" s="31">
        <v>44648</v>
      </c>
      <c r="D54" s="2" t="s">
        <v>122</v>
      </c>
      <c r="E54" s="14" t="s">
        <v>346</v>
      </c>
      <c r="F54" s="3" t="s">
        <v>126</v>
      </c>
      <c r="G54" s="4">
        <v>20.05</v>
      </c>
      <c r="H54" s="5">
        <v>7.2546296296296289E-2</v>
      </c>
      <c r="I54" s="20" t="s">
        <v>52</v>
      </c>
      <c r="J54" s="19" t="s">
        <v>155</v>
      </c>
      <c r="K54" s="6" t="s">
        <v>95</v>
      </c>
      <c r="L54" s="6">
        <v>3.6182691419599147E-3</v>
      </c>
      <c r="M54" s="1" t="s">
        <v>167</v>
      </c>
      <c r="N54" s="61">
        <f t="shared" si="0"/>
        <v>3</v>
      </c>
      <c r="O54" s="1">
        <f t="shared" si="1"/>
        <v>14</v>
      </c>
      <c r="P54" s="1" t="s">
        <v>305</v>
      </c>
      <c r="Q54" s="1" t="str">
        <f t="shared" si="2"/>
        <v>3月4W</v>
      </c>
      <c r="R54" s="13" t="s">
        <v>346</v>
      </c>
    </row>
    <row r="55" spans="1:18">
      <c r="A55" s="4" t="s">
        <v>121</v>
      </c>
      <c r="B55" s="1" t="s">
        <v>150</v>
      </c>
      <c r="C55" s="31">
        <v>44648</v>
      </c>
      <c r="D55" s="2" t="s">
        <v>122</v>
      </c>
      <c r="E55" s="14" t="s">
        <v>346</v>
      </c>
      <c r="F55" s="3" t="s">
        <v>106</v>
      </c>
      <c r="G55" s="4">
        <v>20.100000000000001</v>
      </c>
      <c r="H55" s="5">
        <v>0.12460648148148147</v>
      </c>
      <c r="I55" s="25" t="s">
        <v>353</v>
      </c>
      <c r="J55" s="19" t="s">
        <v>155</v>
      </c>
      <c r="K55" s="6" t="s">
        <v>95</v>
      </c>
      <c r="L55" s="6">
        <v>6.1993274368896253E-3</v>
      </c>
      <c r="M55" s="1" t="s">
        <v>167</v>
      </c>
      <c r="N55" s="61">
        <f t="shared" si="0"/>
        <v>3</v>
      </c>
      <c r="O55" s="1">
        <f t="shared" si="1"/>
        <v>14</v>
      </c>
      <c r="P55" s="1" t="s">
        <v>305</v>
      </c>
      <c r="Q55" s="1" t="str">
        <f t="shared" si="2"/>
        <v>3月4W</v>
      </c>
      <c r="R55" s="13" t="s">
        <v>346</v>
      </c>
    </row>
    <row r="56" spans="1:18">
      <c r="A56" s="4" t="s">
        <v>87</v>
      </c>
      <c r="B56" s="1" t="s">
        <v>145</v>
      </c>
      <c r="C56" s="31">
        <v>44648</v>
      </c>
      <c r="D56" s="2" t="s">
        <v>122</v>
      </c>
      <c r="E56" s="14" t="s">
        <v>346</v>
      </c>
      <c r="F56" s="3" t="s">
        <v>106</v>
      </c>
      <c r="G56" s="4">
        <v>20.010000000000002</v>
      </c>
      <c r="H56" s="5">
        <v>0.10136574074074074</v>
      </c>
      <c r="I56" s="25" t="s">
        <v>353</v>
      </c>
      <c r="J56" s="19" t="s">
        <v>155</v>
      </c>
      <c r="K56" s="6" t="s">
        <v>95</v>
      </c>
      <c r="L56" s="6">
        <v>5.0657541599570585E-3</v>
      </c>
      <c r="M56" s="1" t="s">
        <v>167</v>
      </c>
      <c r="N56" s="61">
        <f t="shared" si="0"/>
        <v>3</v>
      </c>
      <c r="O56" s="1">
        <f t="shared" si="1"/>
        <v>14</v>
      </c>
      <c r="P56" s="1" t="s">
        <v>305</v>
      </c>
      <c r="Q56" s="1" t="str">
        <f t="shared" si="2"/>
        <v>3月4W</v>
      </c>
      <c r="R56" s="13" t="s">
        <v>346</v>
      </c>
    </row>
    <row r="57" spans="1:18">
      <c r="A57" s="4" t="s">
        <v>74</v>
      </c>
      <c r="B57" s="1" t="s">
        <v>145</v>
      </c>
      <c r="C57" s="31">
        <v>44648</v>
      </c>
      <c r="D57" s="2" t="s">
        <v>122</v>
      </c>
      <c r="E57" s="14" t="s">
        <v>346</v>
      </c>
      <c r="F57" s="3" t="s">
        <v>165</v>
      </c>
      <c r="G57" s="4">
        <v>21.15</v>
      </c>
      <c r="H57" s="5">
        <v>6.400462962962962E-2</v>
      </c>
      <c r="I57" s="9" t="s">
        <v>162</v>
      </c>
      <c r="J57" s="19" t="s">
        <v>155</v>
      </c>
      <c r="K57" s="6" t="s">
        <v>95</v>
      </c>
      <c r="L57" s="6">
        <v>3.0262236231503366E-3</v>
      </c>
      <c r="M57" s="1" t="s">
        <v>167</v>
      </c>
      <c r="N57" s="61">
        <f t="shared" si="0"/>
        <v>3</v>
      </c>
      <c r="O57" s="1">
        <f t="shared" si="1"/>
        <v>14</v>
      </c>
      <c r="P57" s="1" t="s">
        <v>305</v>
      </c>
      <c r="Q57" s="1" t="str">
        <f t="shared" si="2"/>
        <v>3月4W</v>
      </c>
      <c r="R57" s="13" t="s">
        <v>346</v>
      </c>
    </row>
    <row r="58" spans="1:18">
      <c r="A58" s="4" t="s">
        <v>55</v>
      </c>
      <c r="B58" s="1" t="s">
        <v>145</v>
      </c>
      <c r="C58" s="31">
        <v>44648</v>
      </c>
      <c r="D58" s="2" t="s">
        <v>122</v>
      </c>
      <c r="E58" s="14" t="s">
        <v>346</v>
      </c>
      <c r="F58" s="3" t="s">
        <v>123</v>
      </c>
      <c r="G58" s="4">
        <v>21.65</v>
      </c>
      <c r="H58" s="5">
        <v>8.020833333333334E-2</v>
      </c>
      <c r="I58" s="46" t="s">
        <v>244</v>
      </c>
      <c r="J58" s="19" t="s">
        <v>155</v>
      </c>
      <c r="K58" s="6" t="s">
        <v>95</v>
      </c>
      <c r="L58" s="6">
        <v>3.7047729022324869E-3</v>
      </c>
      <c r="M58" s="1" t="s">
        <v>167</v>
      </c>
      <c r="N58" s="61">
        <f t="shared" si="0"/>
        <v>3</v>
      </c>
      <c r="O58" s="1">
        <f t="shared" si="1"/>
        <v>14</v>
      </c>
      <c r="P58" s="1" t="s">
        <v>305</v>
      </c>
      <c r="Q58" s="1" t="str">
        <f t="shared" si="2"/>
        <v>3月4W</v>
      </c>
      <c r="R58" s="13" t="s">
        <v>346</v>
      </c>
    </row>
    <row r="59" spans="1:18">
      <c r="A59" s="4" t="s">
        <v>20</v>
      </c>
      <c r="B59" s="1" t="s">
        <v>145</v>
      </c>
      <c r="C59" s="31">
        <v>44648</v>
      </c>
      <c r="D59" s="2" t="s">
        <v>122</v>
      </c>
      <c r="E59" s="14" t="s">
        <v>346</v>
      </c>
      <c r="F59" s="3" t="s">
        <v>165</v>
      </c>
      <c r="G59" s="4">
        <v>21.15</v>
      </c>
      <c r="H59" s="5">
        <v>5.9849537037037041E-2</v>
      </c>
      <c r="I59" s="9" t="s">
        <v>162</v>
      </c>
      <c r="J59" s="19" t="s">
        <v>155</v>
      </c>
      <c r="K59" s="6" t="s">
        <v>95</v>
      </c>
      <c r="L59" s="6">
        <v>2.8297653445407585E-3</v>
      </c>
      <c r="M59" s="1" t="s">
        <v>167</v>
      </c>
      <c r="N59" s="61">
        <f t="shared" si="0"/>
        <v>3</v>
      </c>
      <c r="O59" s="1">
        <f t="shared" si="1"/>
        <v>14</v>
      </c>
      <c r="P59" s="1" t="s">
        <v>305</v>
      </c>
      <c r="Q59" s="1" t="str">
        <f t="shared" si="2"/>
        <v>3月4W</v>
      </c>
      <c r="R59" s="13" t="s">
        <v>346</v>
      </c>
    </row>
    <row r="60" spans="1:18">
      <c r="A60" s="4" t="s">
        <v>54</v>
      </c>
      <c r="B60" s="1" t="s">
        <v>145</v>
      </c>
      <c r="C60" s="31">
        <v>44667</v>
      </c>
      <c r="D60" s="2" t="s">
        <v>72</v>
      </c>
      <c r="E60" s="2" t="s">
        <v>140</v>
      </c>
      <c r="F60" s="3" t="s">
        <v>112</v>
      </c>
      <c r="G60" s="4">
        <v>2.35</v>
      </c>
      <c r="H60" s="6">
        <v>5.4398148148148149E-3</v>
      </c>
      <c r="I60" s="9" t="s">
        <v>112</v>
      </c>
      <c r="J60" s="19" t="s">
        <v>69</v>
      </c>
      <c r="K60" s="6">
        <f>H60</f>
        <v>5.4398148148148149E-3</v>
      </c>
      <c r="L60" s="6">
        <v>2.3148148148148147E-3</v>
      </c>
      <c r="M60" s="1" t="s">
        <v>167</v>
      </c>
      <c r="N60" s="61">
        <f t="shared" si="0"/>
        <v>4</v>
      </c>
      <c r="O60" s="1">
        <f t="shared" si="1"/>
        <v>16</v>
      </c>
      <c r="P60" s="1" t="s">
        <v>304</v>
      </c>
      <c r="Q60" s="1" t="str">
        <f t="shared" si="2"/>
        <v>4月3W</v>
      </c>
      <c r="R60" s="13">
        <f t="shared" si="3"/>
        <v>6.8588969404186802E-3</v>
      </c>
    </row>
    <row r="61" spans="1:18">
      <c r="A61" s="4" t="s">
        <v>81</v>
      </c>
      <c r="B61" s="1" t="s">
        <v>145</v>
      </c>
      <c r="C61" s="31">
        <v>44667</v>
      </c>
      <c r="D61" s="2" t="s">
        <v>72</v>
      </c>
      <c r="E61" s="2" t="s">
        <v>139</v>
      </c>
      <c r="F61" s="3" t="s">
        <v>2</v>
      </c>
      <c r="G61" s="4">
        <v>2.35</v>
      </c>
      <c r="H61" s="6">
        <v>7.5115740740740742E-3</v>
      </c>
      <c r="I61" s="25" t="s">
        <v>353</v>
      </c>
      <c r="J61" s="19" t="s">
        <v>151</v>
      </c>
      <c r="K61" s="6">
        <f>2.39*H61/G61</f>
        <v>7.6394306540583136E-3</v>
      </c>
      <c r="L61" s="6">
        <v>3.1964144996059888E-3</v>
      </c>
      <c r="M61" s="1" t="s">
        <v>167</v>
      </c>
      <c r="N61" s="61">
        <f t="shared" si="0"/>
        <v>4</v>
      </c>
      <c r="O61" s="1">
        <f t="shared" si="1"/>
        <v>16</v>
      </c>
      <c r="P61" s="1" t="s">
        <v>304</v>
      </c>
      <c r="Q61" s="1" t="str">
        <f t="shared" si="2"/>
        <v>4月3W</v>
      </c>
      <c r="R61" s="13">
        <f t="shared" si="3"/>
        <v>9.6323256072909178E-3</v>
      </c>
    </row>
    <row r="62" spans="1:18">
      <c r="A62" s="4" t="s">
        <v>83</v>
      </c>
      <c r="B62" s="1" t="s">
        <v>145</v>
      </c>
      <c r="C62" s="31">
        <v>44667</v>
      </c>
      <c r="D62" s="2" t="s">
        <v>72</v>
      </c>
      <c r="E62" s="2" t="s">
        <v>140</v>
      </c>
      <c r="F62" s="3" t="s">
        <v>112</v>
      </c>
      <c r="G62" s="4">
        <v>2.35</v>
      </c>
      <c r="H62" s="6">
        <v>7.1874999999999994E-3</v>
      </c>
      <c r="I62" s="9" t="s">
        <v>112</v>
      </c>
      <c r="J62" s="19" t="s">
        <v>69</v>
      </c>
      <c r="K62" s="6">
        <f>H62</f>
        <v>7.1874999999999994E-3</v>
      </c>
      <c r="L62" s="6">
        <v>3.058510638297872E-3</v>
      </c>
      <c r="M62" s="1" t="s">
        <v>167</v>
      </c>
      <c r="N62" s="61">
        <f t="shared" si="0"/>
        <v>4</v>
      </c>
      <c r="O62" s="1">
        <f t="shared" si="1"/>
        <v>16</v>
      </c>
      <c r="P62" s="1" t="s">
        <v>304</v>
      </c>
      <c r="Q62" s="1" t="str">
        <f t="shared" si="2"/>
        <v>4月3W</v>
      </c>
      <c r="R62" s="13">
        <f t="shared" si="3"/>
        <v>9.0624999999999994E-3</v>
      </c>
    </row>
    <row r="63" spans="1:18">
      <c r="A63" s="4" t="s">
        <v>99</v>
      </c>
      <c r="B63" s="1" t="s">
        <v>150</v>
      </c>
      <c r="C63" s="31">
        <v>44667</v>
      </c>
      <c r="D63" s="2" t="s">
        <v>72</v>
      </c>
      <c r="E63" s="2" t="s">
        <v>139</v>
      </c>
      <c r="F63" s="3" t="s">
        <v>2</v>
      </c>
      <c r="G63" s="4">
        <v>2.91</v>
      </c>
      <c r="H63" s="6">
        <v>9.0740740740740729E-3</v>
      </c>
      <c r="I63" s="25" t="s">
        <v>353</v>
      </c>
      <c r="J63" s="19" t="s">
        <v>151</v>
      </c>
      <c r="K63" s="6">
        <f>2.39*H63/G63</f>
        <v>7.4525900470917648E-3</v>
      </c>
      <c r="L63" s="6">
        <v>3.1182385134275164E-3</v>
      </c>
      <c r="M63" s="1" t="s">
        <v>167</v>
      </c>
      <c r="N63" s="61">
        <f t="shared" si="0"/>
        <v>4</v>
      </c>
      <c r="O63" s="1">
        <f t="shared" si="1"/>
        <v>16</v>
      </c>
      <c r="P63" s="1" t="s">
        <v>304</v>
      </c>
      <c r="Q63" s="1" t="str">
        <f t="shared" si="2"/>
        <v>4月3W</v>
      </c>
      <c r="R63" s="13">
        <f t="shared" si="3"/>
        <v>9.3967439724200515E-3</v>
      </c>
    </row>
    <row r="64" spans="1:18">
      <c r="A64" s="4" t="s">
        <v>97</v>
      </c>
      <c r="B64" s="1" t="s">
        <v>145</v>
      </c>
      <c r="C64" s="31">
        <v>44667</v>
      </c>
      <c r="D64" s="2" t="s">
        <v>72</v>
      </c>
      <c r="E64" s="2" t="s">
        <v>139</v>
      </c>
      <c r="F64" s="3" t="s">
        <v>2</v>
      </c>
      <c r="G64" s="4">
        <v>3.94</v>
      </c>
      <c r="H64" s="6">
        <v>1.2627314814814815E-2</v>
      </c>
      <c r="I64" s="25" t="s">
        <v>353</v>
      </c>
      <c r="J64" s="19" t="s">
        <v>149</v>
      </c>
      <c r="K64" s="6">
        <f>2.39*H64/G64</f>
        <v>7.6597163470577181E-3</v>
      </c>
      <c r="L64" s="6">
        <v>3.2049022372626435E-3</v>
      </c>
      <c r="M64" s="1" t="s">
        <v>167</v>
      </c>
      <c r="N64" s="61">
        <f t="shared" si="0"/>
        <v>4</v>
      </c>
      <c r="O64" s="1">
        <f t="shared" si="1"/>
        <v>16</v>
      </c>
      <c r="P64" s="1" t="s">
        <v>304</v>
      </c>
      <c r="Q64" s="1" t="str">
        <f t="shared" si="2"/>
        <v>4月3W</v>
      </c>
      <c r="R64" s="13">
        <f t="shared" si="3"/>
        <v>9.6579032202032105E-3</v>
      </c>
    </row>
    <row r="65" spans="1:18">
      <c r="A65" s="4" t="s">
        <v>84</v>
      </c>
      <c r="B65" s="1" t="s">
        <v>150</v>
      </c>
      <c r="C65" s="31">
        <v>44667</v>
      </c>
      <c r="D65" s="2" t="s">
        <v>72</v>
      </c>
      <c r="E65" s="2" t="s">
        <v>140</v>
      </c>
      <c r="F65" s="3" t="s">
        <v>112</v>
      </c>
      <c r="G65" s="4">
        <v>2.35</v>
      </c>
      <c r="H65" s="6">
        <v>8.217592592592594E-3</v>
      </c>
      <c r="I65" s="9" t="s">
        <v>112</v>
      </c>
      <c r="J65" s="19" t="s">
        <v>69</v>
      </c>
      <c r="K65" s="6">
        <f>H65</f>
        <v>8.217592592592594E-3</v>
      </c>
      <c r="L65" s="6">
        <v>3.496847911741529E-3</v>
      </c>
      <c r="M65" s="1" t="s">
        <v>167</v>
      </c>
      <c r="N65" s="61">
        <f t="shared" si="0"/>
        <v>4</v>
      </c>
      <c r="O65" s="1">
        <f t="shared" si="1"/>
        <v>16</v>
      </c>
      <c r="P65" s="1" t="s">
        <v>304</v>
      </c>
      <c r="Q65" s="1" t="str">
        <f t="shared" si="2"/>
        <v>4月3W</v>
      </c>
      <c r="R65" s="13">
        <f t="shared" si="3"/>
        <v>1.0361312399355879E-2</v>
      </c>
    </row>
    <row r="66" spans="1:18">
      <c r="A66" s="4" t="s">
        <v>89</v>
      </c>
      <c r="B66" s="1" t="s">
        <v>145</v>
      </c>
      <c r="C66" s="31">
        <v>44667</v>
      </c>
      <c r="D66" s="2" t="s">
        <v>72</v>
      </c>
      <c r="E66" s="2" t="s">
        <v>139</v>
      </c>
      <c r="F66" s="3" t="s">
        <v>2</v>
      </c>
      <c r="G66" s="4">
        <v>2.58</v>
      </c>
      <c r="H66" s="6">
        <v>7.9398148148148145E-3</v>
      </c>
      <c r="I66" s="25" t="s">
        <v>353</v>
      </c>
      <c r="J66" s="19" t="s">
        <v>151</v>
      </c>
      <c r="K66" s="6">
        <f>2.39*H66/G66</f>
        <v>7.3550997703129483E-3</v>
      </c>
      <c r="L66" s="6">
        <v>3.0774476026414008E-3</v>
      </c>
      <c r="M66" s="1" t="s">
        <v>167</v>
      </c>
      <c r="N66" s="61">
        <f t="shared" si="0"/>
        <v>4</v>
      </c>
      <c r="O66" s="1">
        <f t="shared" si="1"/>
        <v>16</v>
      </c>
      <c r="P66" s="1" t="s">
        <v>304</v>
      </c>
      <c r="Q66" s="1" t="str">
        <f t="shared" si="2"/>
        <v>4月3W</v>
      </c>
      <c r="R66" s="13">
        <f t="shared" si="3"/>
        <v>9.2738214495250229E-3</v>
      </c>
    </row>
    <row r="67" spans="1:18">
      <c r="A67" s="4" t="s">
        <v>102</v>
      </c>
      <c r="B67" s="1" t="s">
        <v>145</v>
      </c>
      <c r="C67" s="31">
        <v>44667</v>
      </c>
      <c r="D67" s="2" t="s">
        <v>72</v>
      </c>
      <c r="E67" s="2" t="s">
        <v>139</v>
      </c>
      <c r="F67" s="3" t="s">
        <v>2</v>
      </c>
      <c r="G67" s="4">
        <v>2.5099999999999998</v>
      </c>
      <c r="H67" s="6">
        <v>9.1319444444444443E-3</v>
      </c>
      <c r="I67" s="25" t="s">
        <v>353</v>
      </c>
      <c r="J67" s="19" t="s">
        <v>151</v>
      </c>
      <c r="K67" s="6">
        <f>2.39*H67/G67</f>
        <v>8.6953574590526786E-3</v>
      </c>
      <c r="L67" s="6">
        <v>3.638224878264719E-3</v>
      </c>
      <c r="M67" s="1" t="s">
        <v>167</v>
      </c>
      <c r="N67" s="61">
        <f t="shared" ref="N67:N130" si="5">MONTH(C67)</f>
        <v>4</v>
      </c>
      <c r="O67" s="1">
        <f t="shared" ref="O67:O130" si="6">WEEKNUM(C67)</f>
        <v>16</v>
      </c>
      <c r="P67" s="1" t="s">
        <v>304</v>
      </c>
      <c r="Q67" s="1" t="str">
        <f t="shared" ref="Q67:Q130" si="7">N67&amp;"月"&amp;P67</f>
        <v>4月3W</v>
      </c>
      <c r="R67" s="13">
        <f t="shared" ref="R67:R130" si="8">K67*2.9/2.3</f>
        <v>1.0963711578805551E-2</v>
      </c>
    </row>
    <row r="68" spans="1:18">
      <c r="A68" s="4" t="s">
        <v>87</v>
      </c>
      <c r="B68" s="1" t="s">
        <v>145</v>
      </c>
      <c r="C68" s="31">
        <v>44667</v>
      </c>
      <c r="D68" s="2" t="s">
        <v>72</v>
      </c>
      <c r="E68" s="2" t="s">
        <v>140</v>
      </c>
      <c r="F68" s="3" t="s">
        <v>112</v>
      </c>
      <c r="G68" s="4">
        <v>2.35</v>
      </c>
      <c r="H68" s="6">
        <v>8.3333333333333332E-3</v>
      </c>
      <c r="I68" s="9" t="s">
        <v>112</v>
      </c>
      <c r="J68" s="19" t="s">
        <v>69</v>
      </c>
      <c r="K68" s="6">
        <f>H68</f>
        <v>8.3333333333333332E-3</v>
      </c>
      <c r="L68" s="6">
        <v>3.5460992907801418E-3</v>
      </c>
      <c r="M68" s="1" t="s">
        <v>167</v>
      </c>
      <c r="N68" s="61">
        <f t="shared" si="5"/>
        <v>4</v>
      </c>
      <c r="O68" s="1">
        <f t="shared" si="6"/>
        <v>16</v>
      </c>
      <c r="P68" s="1" t="s">
        <v>304</v>
      </c>
      <c r="Q68" s="1" t="str">
        <f t="shared" si="7"/>
        <v>4月3W</v>
      </c>
      <c r="R68" s="13">
        <f t="shared" si="8"/>
        <v>1.0507246376811595E-2</v>
      </c>
    </row>
    <row r="69" spans="1:18">
      <c r="A69" s="4" t="s">
        <v>85</v>
      </c>
      <c r="B69" s="1" t="s">
        <v>150</v>
      </c>
      <c r="C69" s="31">
        <v>44667</v>
      </c>
      <c r="D69" s="2" t="s">
        <v>72</v>
      </c>
      <c r="E69" s="2" t="s">
        <v>139</v>
      </c>
      <c r="F69" s="3" t="s">
        <v>9</v>
      </c>
      <c r="G69" s="4">
        <v>6.1</v>
      </c>
      <c r="H69" s="6">
        <v>1.8252314814814815E-2</v>
      </c>
      <c r="I69" s="25" t="s">
        <v>353</v>
      </c>
      <c r="J69" s="19" t="s">
        <v>153</v>
      </c>
      <c r="K69" s="6">
        <f>2.21*H69/G69</f>
        <v>6.6127238919247121E-3</v>
      </c>
      <c r="L69" s="6">
        <v>2.9921827565270189E-3</v>
      </c>
      <c r="M69" s="1" t="s">
        <v>167</v>
      </c>
      <c r="N69" s="61">
        <f t="shared" si="5"/>
        <v>4</v>
      </c>
      <c r="O69" s="1">
        <f t="shared" si="6"/>
        <v>16</v>
      </c>
      <c r="P69" s="1" t="s">
        <v>304</v>
      </c>
      <c r="Q69" s="1" t="str">
        <f t="shared" si="7"/>
        <v>4月3W</v>
      </c>
      <c r="R69" s="13">
        <f t="shared" si="8"/>
        <v>8.3377822985137677E-3</v>
      </c>
    </row>
    <row r="70" spans="1:18">
      <c r="A70" s="4" t="s">
        <v>96</v>
      </c>
      <c r="B70" s="1" t="s">
        <v>145</v>
      </c>
      <c r="C70" s="31">
        <v>44667</v>
      </c>
      <c r="D70" s="2" t="s">
        <v>72</v>
      </c>
      <c r="E70" s="2" t="s">
        <v>139</v>
      </c>
      <c r="F70" s="3" t="s">
        <v>8</v>
      </c>
      <c r="G70" s="4">
        <v>3.1</v>
      </c>
      <c r="H70" s="6">
        <v>1.019675925925926E-2</v>
      </c>
      <c r="I70" s="25" t="s">
        <v>7</v>
      </c>
      <c r="J70" s="19" t="s">
        <v>149</v>
      </c>
      <c r="K70" s="6">
        <f>0.737586206896552*H70</f>
        <v>7.5209889846743318E-3</v>
      </c>
      <c r="L70" s="6">
        <v>3.2892771804062127E-3</v>
      </c>
      <c r="M70" s="1" t="s">
        <v>167</v>
      </c>
      <c r="N70" s="61">
        <f t="shared" si="5"/>
        <v>4</v>
      </c>
      <c r="O70" s="1">
        <f t="shared" si="6"/>
        <v>16</v>
      </c>
      <c r="P70" s="1" t="s">
        <v>304</v>
      </c>
      <c r="Q70" s="1" t="str">
        <f t="shared" si="7"/>
        <v>4月3W</v>
      </c>
      <c r="R70" s="13">
        <f t="shared" si="8"/>
        <v>9.4829861111111139E-3</v>
      </c>
    </row>
    <row r="71" spans="1:18">
      <c r="A71" s="4" t="s">
        <v>94</v>
      </c>
      <c r="B71" s="1" t="s">
        <v>145</v>
      </c>
      <c r="C71" s="31">
        <v>44667</v>
      </c>
      <c r="D71" s="2" t="s">
        <v>72</v>
      </c>
      <c r="E71" s="2" t="s">
        <v>139</v>
      </c>
      <c r="F71" s="3" t="s">
        <v>2</v>
      </c>
      <c r="G71" s="4">
        <v>2.5099999999999998</v>
      </c>
      <c r="H71" s="6">
        <v>8.2407407407407412E-3</v>
      </c>
      <c r="I71" s="25" t="s">
        <v>353</v>
      </c>
      <c r="J71" s="19" t="s">
        <v>151</v>
      </c>
      <c r="K71" s="6">
        <f>2.39*H71/G71</f>
        <v>7.8467611037332172E-3</v>
      </c>
      <c r="L71" s="6">
        <v>3.2831636417293792E-3</v>
      </c>
      <c r="M71" s="1" t="s">
        <v>167</v>
      </c>
      <c r="N71" s="61">
        <f t="shared" si="5"/>
        <v>4</v>
      </c>
      <c r="O71" s="1">
        <f t="shared" si="6"/>
        <v>16</v>
      </c>
      <c r="P71" s="1" t="s">
        <v>304</v>
      </c>
      <c r="Q71" s="1" t="str">
        <f t="shared" si="7"/>
        <v>4月3W</v>
      </c>
      <c r="R71" s="13">
        <f t="shared" si="8"/>
        <v>9.8937422612288394E-3</v>
      </c>
    </row>
    <row r="72" spans="1:18">
      <c r="A72" s="4" t="s">
        <v>91</v>
      </c>
      <c r="B72" s="1" t="s">
        <v>145</v>
      </c>
      <c r="C72" s="31">
        <v>44667</v>
      </c>
      <c r="D72" s="2" t="s">
        <v>72</v>
      </c>
      <c r="E72" s="2" t="s">
        <v>139</v>
      </c>
      <c r="F72" s="3" t="s">
        <v>2</v>
      </c>
      <c r="G72" s="4">
        <v>2.42</v>
      </c>
      <c r="H72" s="6">
        <v>6.4814814814814813E-3</v>
      </c>
      <c r="I72" s="25" t="s">
        <v>353</v>
      </c>
      <c r="J72" s="19" t="s">
        <v>151</v>
      </c>
      <c r="K72" s="6">
        <f>2.39*H72/G72</f>
        <v>6.4011325374961738E-3</v>
      </c>
      <c r="L72" s="6">
        <v>2.6782981328435872E-3</v>
      </c>
      <c r="M72" s="1" t="s">
        <v>167</v>
      </c>
      <c r="N72" s="61">
        <f t="shared" si="5"/>
        <v>4</v>
      </c>
      <c r="O72" s="1">
        <f t="shared" si="6"/>
        <v>16</v>
      </c>
      <c r="P72" s="1" t="s">
        <v>304</v>
      </c>
      <c r="Q72" s="1" t="str">
        <f t="shared" si="7"/>
        <v>4月3W</v>
      </c>
      <c r="R72" s="13">
        <f t="shared" si="8"/>
        <v>8.0709931994516967E-3</v>
      </c>
    </row>
    <row r="73" spans="1:18">
      <c r="A73" s="4" t="s">
        <v>74</v>
      </c>
      <c r="B73" s="1" t="s">
        <v>145</v>
      </c>
      <c r="C73" s="31">
        <v>44667</v>
      </c>
      <c r="D73" s="2" t="s">
        <v>72</v>
      </c>
      <c r="E73" s="2" t="s">
        <v>140</v>
      </c>
      <c r="F73" s="3" t="s">
        <v>112</v>
      </c>
      <c r="G73" s="4">
        <v>2.35</v>
      </c>
      <c r="H73" s="6">
        <v>5.7638888888888887E-3</v>
      </c>
      <c r="I73" s="9" t="s">
        <v>112</v>
      </c>
      <c r="J73" s="19" t="s">
        <v>69</v>
      </c>
      <c r="K73" s="6">
        <f>H73</f>
        <v>5.7638888888888887E-3</v>
      </c>
      <c r="L73" s="6">
        <v>2.4527186761229311E-3</v>
      </c>
      <c r="M73" s="1" t="s">
        <v>167</v>
      </c>
      <c r="N73" s="61">
        <f t="shared" si="5"/>
        <v>4</v>
      </c>
      <c r="O73" s="1">
        <f t="shared" si="6"/>
        <v>16</v>
      </c>
      <c r="P73" s="1" t="s">
        <v>304</v>
      </c>
      <c r="Q73" s="1" t="str">
        <f t="shared" si="7"/>
        <v>4月3W</v>
      </c>
      <c r="R73" s="13">
        <f t="shared" si="8"/>
        <v>7.2675120772946866E-3</v>
      </c>
    </row>
    <row r="74" spans="1:18">
      <c r="A74" s="4" t="s">
        <v>90</v>
      </c>
      <c r="B74" s="1" t="s">
        <v>150</v>
      </c>
      <c r="C74" s="31">
        <v>44667</v>
      </c>
      <c r="D74" s="2" t="s">
        <v>72</v>
      </c>
      <c r="E74" s="2" t="s">
        <v>139</v>
      </c>
      <c r="F74" s="3" t="s">
        <v>2</v>
      </c>
      <c r="G74" s="4">
        <v>2.46</v>
      </c>
      <c r="H74" s="6">
        <v>7.8935185185185185E-3</v>
      </c>
      <c r="I74" s="25" t="s">
        <v>353</v>
      </c>
      <c r="J74" s="19" t="s">
        <v>151</v>
      </c>
      <c r="K74" s="6">
        <f>2.39*H74/G74</f>
        <v>7.6689062029509187E-3</v>
      </c>
      <c r="L74" s="6">
        <v>3.2087473652514303E-3</v>
      </c>
      <c r="M74" s="1" t="s">
        <v>167</v>
      </c>
      <c r="N74" s="61">
        <f t="shared" si="5"/>
        <v>4</v>
      </c>
      <c r="O74" s="1">
        <f t="shared" si="6"/>
        <v>16</v>
      </c>
      <c r="P74" s="1" t="s">
        <v>304</v>
      </c>
      <c r="Q74" s="1" t="str">
        <f t="shared" si="7"/>
        <v>4月3W</v>
      </c>
      <c r="R74" s="13">
        <f t="shared" si="8"/>
        <v>9.6694904298076801E-3</v>
      </c>
    </row>
    <row r="75" spans="1:18">
      <c r="A75" s="4" t="s">
        <v>55</v>
      </c>
      <c r="B75" s="1" t="s">
        <v>145</v>
      </c>
      <c r="C75" s="31">
        <v>44667</v>
      </c>
      <c r="D75" s="2" t="s">
        <v>72</v>
      </c>
      <c r="E75" s="2" t="s">
        <v>140</v>
      </c>
      <c r="F75" s="3" t="s">
        <v>112</v>
      </c>
      <c r="G75" s="4">
        <v>2.35</v>
      </c>
      <c r="H75" s="6">
        <v>6.6782407407407415E-3</v>
      </c>
      <c r="I75" s="9" t="s">
        <v>112</v>
      </c>
      <c r="J75" s="19" t="s">
        <v>69</v>
      </c>
      <c r="K75" s="6">
        <f>H75</f>
        <v>6.6782407407407415E-3</v>
      </c>
      <c r="L75" s="6">
        <v>2.841804570527975E-3</v>
      </c>
      <c r="M75" s="1" t="s">
        <v>167</v>
      </c>
      <c r="N75" s="61">
        <f t="shared" si="5"/>
        <v>4</v>
      </c>
      <c r="O75" s="1">
        <f t="shared" si="6"/>
        <v>16</v>
      </c>
      <c r="P75" s="1" t="s">
        <v>304</v>
      </c>
      <c r="Q75" s="1" t="str">
        <f t="shared" si="7"/>
        <v>4月3W</v>
      </c>
      <c r="R75" s="13">
        <f t="shared" si="8"/>
        <v>8.4203904991948485E-3</v>
      </c>
    </row>
    <row r="76" spans="1:18">
      <c r="A76" s="4" t="s">
        <v>88</v>
      </c>
      <c r="B76" s="1" t="s">
        <v>150</v>
      </c>
      <c r="C76" s="31">
        <v>44667</v>
      </c>
      <c r="D76" s="2" t="s">
        <v>72</v>
      </c>
      <c r="E76" s="2" t="s">
        <v>139</v>
      </c>
      <c r="F76" s="3" t="s">
        <v>9</v>
      </c>
      <c r="G76" s="4">
        <v>7</v>
      </c>
      <c r="H76" s="6">
        <v>3.3333333333333333E-2</v>
      </c>
      <c r="I76" s="25" t="s">
        <v>353</v>
      </c>
      <c r="J76" s="19" t="s">
        <v>153</v>
      </c>
      <c r="K76" s="6">
        <f>2.21*H76/G76</f>
        <v>1.0523809523809522E-2</v>
      </c>
      <c r="L76" s="6">
        <v>4.7619047619047615E-3</v>
      </c>
      <c r="M76" s="1" t="s">
        <v>167</v>
      </c>
      <c r="N76" s="61">
        <f t="shared" si="5"/>
        <v>4</v>
      </c>
      <c r="O76" s="1">
        <f t="shared" si="6"/>
        <v>16</v>
      </c>
      <c r="P76" s="1" t="s">
        <v>304</v>
      </c>
      <c r="Q76" s="1" t="str">
        <f t="shared" si="7"/>
        <v>4月3W</v>
      </c>
      <c r="R76" s="13">
        <f t="shared" si="8"/>
        <v>1.3269151138716354E-2</v>
      </c>
    </row>
    <row r="77" spans="1:18">
      <c r="A77" s="4" t="s">
        <v>20</v>
      </c>
      <c r="B77" s="1" t="s">
        <v>145</v>
      </c>
      <c r="C77" s="31">
        <v>44667</v>
      </c>
      <c r="D77" s="2" t="s">
        <v>72</v>
      </c>
      <c r="E77" s="2" t="s">
        <v>139</v>
      </c>
      <c r="F77" s="3" t="s">
        <v>9</v>
      </c>
      <c r="G77" s="4">
        <v>5</v>
      </c>
      <c r="H77" s="6">
        <v>1.2326388888888888E-2</v>
      </c>
      <c r="I77" s="25" t="s">
        <v>353</v>
      </c>
      <c r="J77" s="19" t="s">
        <v>153</v>
      </c>
      <c r="K77" s="6">
        <f>2.21*H77/G77</f>
        <v>5.4482638888888888E-3</v>
      </c>
      <c r="L77" s="6">
        <v>2.4652777777777776E-3</v>
      </c>
      <c r="M77" s="1" t="s">
        <v>167</v>
      </c>
      <c r="N77" s="61">
        <f t="shared" si="5"/>
        <v>4</v>
      </c>
      <c r="O77" s="1">
        <f t="shared" si="6"/>
        <v>16</v>
      </c>
      <c r="P77" s="1" t="s">
        <v>304</v>
      </c>
      <c r="Q77" s="1" t="str">
        <f t="shared" si="7"/>
        <v>4月3W</v>
      </c>
      <c r="R77" s="13">
        <f t="shared" si="8"/>
        <v>6.8695501207729466E-3</v>
      </c>
    </row>
    <row r="78" spans="1:18">
      <c r="A78" s="4" t="s">
        <v>76</v>
      </c>
      <c r="B78" s="1" t="s">
        <v>150</v>
      </c>
      <c r="C78" s="31">
        <v>44719</v>
      </c>
      <c r="D78" s="2" t="s">
        <v>73</v>
      </c>
      <c r="E78" s="2" t="s">
        <v>139</v>
      </c>
      <c r="F78" s="3" t="s">
        <v>2</v>
      </c>
      <c r="G78" s="4">
        <v>2.1</v>
      </c>
      <c r="H78" s="6">
        <v>7.4421296296296293E-3</v>
      </c>
      <c r="I78" s="25" t="s">
        <v>353</v>
      </c>
      <c r="J78" s="19" t="s">
        <v>151</v>
      </c>
      <c r="K78" s="6">
        <f>2.39*H78/G78</f>
        <v>8.4698522927689583E-3</v>
      </c>
      <c r="L78" s="6">
        <v>3.5438712522045854E-3</v>
      </c>
      <c r="M78" s="1" t="s">
        <v>167</v>
      </c>
      <c r="N78" s="61">
        <f t="shared" si="5"/>
        <v>6</v>
      </c>
      <c r="O78" s="1">
        <f t="shared" si="6"/>
        <v>24</v>
      </c>
      <c r="P78" s="1" t="s">
        <v>302</v>
      </c>
      <c r="Q78" s="1" t="str">
        <f t="shared" si="7"/>
        <v>6月1W</v>
      </c>
      <c r="R78" s="13">
        <f t="shared" si="8"/>
        <v>1.0679378977839122E-2</v>
      </c>
    </row>
    <row r="79" spans="1:18">
      <c r="A79" s="4" t="s">
        <v>77</v>
      </c>
      <c r="B79" s="1" t="s">
        <v>145</v>
      </c>
      <c r="C79" s="31">
        <v>44719</v>
      </c>
      <c r="D79" s="2" t="s">
        <v>73</v>
      </c>
      <c r="E79" s="2" t="s">
        <v>139</v>
      </c>
      <c r="F79" s="3" t="s">
        <v>2</v>
      </c>
      <c r="G79" s="4">
        <v>2.5</v>
      </c>
      <c r="H79" s="6">
        <v>8.0208333333333329E-3</v>
      </c>
      <c r="I79" s="25" t="s">
        <v>353</v>
      </c>
      <c r="J79" s="19" t="s">
        <v>151</v>
      </c>
      <c r="K79" s="6">
        <f>2.39*H79/G79</f>
        <v>7.6679166666666675E-3</v>
      </c>
      <c r="L79" s="6">
        <v>3.208333333333333E-3</v>
      </c>
      <c r="M79" s="1" t="s">
        <v>167</v>
      </c>
      <c r="N79" s="61">
        <f t="shared" si="5"/>
        <v>6</v>
      </c>
      <c r="O79" s="1">
        <f t="shared" si="6"/>
        <v>24</v>
      </c>
      <c r="P79" s="1" t="s">
        <v>302</v>
      </c>
      <c r="Q79" s="1" t="str">
        <f t="shared" si="7"/>
        <v>6月1W</v>
      </c>
      <c r="R79" s="13">
        <f t="shared" si="8"/>
        <v>9.6682427536231904E-3</v>
      </c>
    </row>
    <row r="80" spans="1:18">
      <c r="A80" s="4" t="s">
        <v>83</v>
      </c>
      <c r="B80" s="1" t="s">
        <v>145</v>
      </c>
      <c r="C80" s="31">
        <v>44719</v>
      </c>
      <c r="D80" s="2" t="s">
        <v>73</v>
      </c>
      <c r="E80" s="2" t="s">
        <v>139</v>
      </c>
      <c r="F80" s="3" t="s">
        <v>2</v>
      </c>
      <c r="G80" s="4">
        <v>3.68</v>
      </c>
      <c r="H80" s="6">
        <v>1.3321759259259261E-2</v>
      </c>
      <c r="I80" s="25" t="s">
        <v>353</v>
      </c>
      <c r="J80" s="19" t="s">
        <v>149</v>
      </c>
      <c r="K80" s="6">
        <f>2.39*H80/G80</f>
        <v>8.6519034319645742E-3</v>
      </c>
      <c r="L80" s="6">
        <v>3.6200432769726248E-3</v>
      </c>
      <c r="M80" s="1" t="s">
        <v>167</v>
      </c>
      <c r="N80" s="61">
        <f t="shared" si="5"/>
        <v>6</v>
      </c>
      <c r="O80" s="1">
        <f t="shared" si="6"/>
        <v>24</v>
      </c>
      <c r="P80" s="1" t="s">
        <v>302</v>
      </c>
      <c r="Q80" s="1" t="str">
        <f t="shared" si="7"/>
        <v>6月1W</v>
      </c>
      <c r="R80" s="13">
        <f t="shared" si="8"/>
        <v>1.0908921718564028E-2</v>
      </c>
    </row>
    <row r="81" spans="1:18">
      <c r="A81" s="4" t="s">
        <v>99</v>
      </c>
      <c r="B81" s="1" t="s">
        <v>150</v>
      </c>
      <c r="C81" s="31">
        <v>44719</v>
      </c>
      <c r="D81" s="2" t="s">
        <v>73</v>
      </c>
      <c r="E81" s="2" t="s">
        <v>139</v>
      </c>
      <c r="F81" s="3" t="s">
        <v>2</v>
      </c>
      <c r="G81" s="4">
        <v>2.9</v>
      </c>
      <c r="H81" s="6">
        <v>9.0046296296296298E-3</v>
      </c>
      <c r="I81" s="25" t="s">
        <v>353</v>
      </c>
      <c r="J81" s="19" t="s">
        <v>151</v>
      </c>
      <c r="K81" s="6">
        <f>2.39*H81/G81</f>
        <v>7.4210568326947644E-3</v>
      </c>
      <c r="L81" s="6">
        <v>3.1050446998722864E-3</v>
      </c>
      <c r="M81" s="1" t="s">
        <v>167</v>
      </c>
      <c r="N81" s="61">
        <f t="shared" si="5"/>
        <v>6</v>
      </c>
      <c r="O81" s="1">
        <f t="shared" si="6"/>
        <v>24</v>
      </c>
      <c r="P81" s="1" t="s">
        <v>302</v>
      </c>
      <c r="Q81" s="1" t="str">
        <f t="shared" si="7"/>
        <v>6月1W</v>
      </c>
      <c r="R81" s="13">
        <f t="shared" si="8"/>
        <v>9.3569847020933995E-3</v>
      </c>
    </row>
    <row r="82" spans="1:18">
      <c r="A82" s="4" t="s">
        <v>97</v>
      </c>
      <c r="B82" s="1" t="s">
        <v>145</v>
      </c>
      <c r="C82" s="31">
        <v>44719</v>
      </c>
      <c r="D82" s="2" t="s">
        <v>73</v>
      </c>
      <c r="E82" s="2" t="s">
        <v>139</v>
      </c>
      <c r="F82" s="3" t="s">
        <v>2</v>
      </c>
      <c r="G82" s="4">
        <v>3.02</v>
      </c>
      <c r="H82" s="6">
        <v>1.0393518518518519E-2</v>
      </c>
      <c r="I82" s="25" t="s">
        <v>353</v>
      </c>
      <c r="J82" s="19" t="s">
        <v>149</v>
      </c>
      <c r="K82" s="6">
        <f>2.39*H82/G82</f>
        <v>8.2253341918077025E-3</v>
      </c>
      <c r="L82" s="6">
        <v>3.4415624233505031E-3</v>
      </c>
      <c r="M82" s="1" t="s">
        <v>167</v>
      </c>
      <c r="N82" s="61">
        <f t="shared" si="5"/>
        <v>6</v>
      </c>
      <c r="O82" s="1">
        <f t="shared" si="6"/>
        <v>24</v>
      </c>
      <c r="P82" s="1" t="s">
        <v>302</v>
      </c>
      <c r="Q82" s="1" t="str">
        <f t="shared" si="7"/>
        <v>6月1W</v>
      </c>
      <c r="R82" s="13">
        <f t="shared" si="8"/>
        <v>1.0371073546192322E-2</v>
      </c>
    </row>
    <row r="83" spans="1:18">
      <c r="A83" s="4" t="s">
        <v>84</v>
      </c>
      <c r="B83" s="1" t="s">
        <v>150</v>
      </c>
      <c r="C83" s="31">
        <v>44719</v>
      </c>
      <c r="D83" s="2" t="s">
        <v>73</v>
      </c>
      <c r="E83" s="2" t="s">
        <v>140</v>
      </c>
      <c r="F83" s="3" t="s">
        <v>112</v>
      </c>
      <c r="G83" s="4">
        <v>2.35</v>
      </c>
      <c r="H83" s="6">
        <v>8.0555555555555554E-3</v>
      </c>
      <c r="I83" s="9" t="s">
        <v>112</v>
      </c>
      <c r="J83" s="19" t="s">
        <v>69</v>
      </c>
      <c r="K83" s="6">
        <f>H83</f>
        <v>8.0555555555555554E-3</v>
      </c>
      <c r="L83" s="6">
        <v>3.4278959810874702E-3</v>
      </c>
      <c r="M83" s="1" t="s">
        <v>167</v>
      </c>
      <c r="N83" s="61">
        <f t="shared" si="5"/>
        <v>6</v>
      </c>
      <c r="O83" s="1">
        <f t="shared" si="6"/>
        <v>24</v>
      </c>
      <c r="P83" s="1" t="s">
        <v>302</v>
      </c>
      <c r="Q83" s="1" t="str">
        <f t="shared" si="7"/>
        <v>6月1W</v>
      </c>
      <c r="R83" s="13">
        <f t="shared" si="8"/>
        <v>1.0157004830917875E-2</v>
      </c>
    </row>
    <row r="84" spans="1:18">
      <c r="A84" s="4" t="s">
        <v>125</v>
      </c>
      <c r="B84" s="1" t="s">
        <v>152</v>
      </c>
      <c r="C84" s="31">
        <v>44719</v>
      </c>
      <c r="D84" s="2" t="s">
        <v>73</v>
      </c>
      <c r="E84" s="2" t="s">
        <v>139</v>
      </c>
      <c r="F84" s="3" t="s">
        <v>3</v>
      </c>
      <c r="G84" s="4">
        <v>3</v>
      </c>
      <c r="H84" s="6">
        <v>1.0046296296296296E-2</v>
      </c>
      <c r="I84" s="22" t="s">
        <v>3</v>
      </c>
      <c r="J84" s="19" t="s">
        <v>149</v>
      </c>
      <c r="K84" s="6">
        <f>H84*0.779661016949152</f>
        <v>7.8327055869428699E-3</v>
      </c>
      <c r="L84" s="6">
        <v>3.3487654320987653E-3</v>
      </c>
      <c r="M84" s="1" t="s">
        <v>167</v>
      </c>
      <c r="N84" s="61">
        <f t="shared" si="5"/>
        <v>6</v>
      </c>
      <c r="O84" s="1">
        <f t="shared" si="6"/>
        <v>24</v>
      </c>
      <c r="P84" s="1" t="s">
        <v>302</v>
      </c>
      <c r="Q84" s="1" t="str">
        <f t="shared" si="7"/>
        <v>6月1W</v>
      </c>
      <c r="R84" s="13">
        <f t="shared" si="8"/>
        <v>9.8760200878844889E-3</v>
      </c>
    </row>
    <row r="85" spans="1:18">
      <c r="A85" s="4" t="s">
        <v>89</v>
      </c>
      <c r="B85" s="1" t="s">
        <v>145</v>
      </c>
      <c r="C85" s="31">
        <v>44719</v>
      </c>
      <c r="D85" s="2" t="s">
        <v>73</v>
      </c>
      <c r="E85" s="14" t="s">
        <v>346</v>
      </c>
      <c r="F85" s="3" t="s">
        <v>9</v>
      </c>
      <c r="G85" s="4">
        <v>20</v>
      </c>
      <c r="H85" s="5">
        <v>6.083333333333333E-2</v>
      </c>
      <c r="I85" s="25" t="s">
        <v>353</v>
      </c>
      <c r="J85" s="19" t="s">
        <v>155</v>
      </c>
      <c r="K85" s="6" t="s">
        <v>95</v>
      </c>
      <c r="L85" s="6">
        <v>3.0416666666666665E-3</v>
      </c>
      <c r="M85" s="1" t="s">
        <v>167</v>
      </c>
      <c r="N85" s="61">
        <f t="shared" si="5"/>
        <v>6</v>
      </c>
      <c r="O85" s="1">
        <f t="shared" si="6"/>
        <v>24</v>
      </c>
      <c r="P85" s="1" t="s">
        <v>302</v>
      </c>
      <c r="Q85" s="1" t="str">
        <f t="shared" si="7"/>
        <v>6月1W</v>
      </c>
      <c r="R85" s="13" t="s">
        <v>346</v>
      </c>
    </row>
    <row r="86" spans="1:18">
      <c r="A86" s="4" t="s">
        <v>102</v>
      </c>
      <c r="B86" s="1" t="s">
        <v>145</v>
      </c>
      <c r="C86" s="31">
        <v>44719</v>
      </c>
      <c r="D86" s="2" t="s">
        <v>73</v>
      </c>
      <c r="E86" s="2" t="s">
        <v>139</v>
      </c>
      <c r="F86" s="3" t="s">
        <v>2</v>
      </c>
      <c r="G86" s="4">
        <v>2.5099999999999998</v>
      </c>
      <c r="H86" s="6">
        <v>8.773148148148148E-3</v>
      </c>
      <c r="I86" s="25" t="s">
        <v>353</v>
      </c>
      <c r="J86" s="19" t="s">
        <v>151</v>
      </c>
      <c r="K86" s="6">
        <f>2.39*H86/G86</f>
        <v>8.3537147705474418E-3</v>
      </c>
      <c r="L86" s="6">
        <v>3.4952781466725692E-3</v>
      </c>
      <c r="M86" s="1" t="s">
        <v>167</v>
      </c>
      <c r="N86" s="61">
        <f t="shared" si="5"/>
        <v>6</v>
      </c>
      <c r="O86" s="1">
        <f t="shared" si="6"/>
        <v>24</v>
      </c>
      <c r="P86" s="1" t="s">
        <v>302</v>
      </c>
      <c r="Q86" s="1" t="str">
        <f t="shared" si="7"/>
        <v>6月1W</v>
      </c>
      <c r="R86" s="13">
        <f t="shared" si="8"/>
        <v>1.0532944710690252E-2</v>
      </c>
    </row>
    <row r="87" spans="1:18">
      <c r="A87" s="4" t="s">
        <v>87</v>
      </c>
      <c r="B87" s="1" t="s">
        <v>145</v>
      </c>
      <c r="C87" s="31">
        <v>44719</v>
      </c>
      <c r="D87" s="2" t="s">
        <v>73</v>
      </c>
      <c r="E87" s="2" t="s">
        <v>139</v>
      </c>
      <c r="F87" s="3" t="s">
        <v>2</v>
      </c>
      <c r="G87" s="4">
        <v>2.41</v>
      </c>
      <c r="H87" s="6">
        <v>8.5069444444444437E-3</v>
      </c>
      <c r="I87" s="25" t="s">
        <v>353</v>
      </c>
      <c r="J87" s="19" t="s">
        <v>151</v>
      </c>
      <c r="K87" s="6">
        <f>2.39*H87/G87</f>
        <v>8.4363473951129548E-3</v>
      </c>
      <c r="L87" s="6">
        <v>3.5298524665744579E-3</v>
      </c>
      <c r="M87" s="1" t="s">
        <v>167</v>
      </c>
      <c r="N87" s="61">
        <f t="shared" si="5"/>
        <v>6</v>
      </c>
      <c r="O87" s="1">
        <f t="shared" si="6"/>
        <v>24</v>
      </c>
      <c r="P87" s="1" t="s">
        <v>302</v>
      </c>
      <c r="Q87" s="1" t="str">
        <f t="shared" si="7"/>
        <v>6月1W</v>
      </c>
      <c r="R87" s="13">
        <f t="shared" si="8"/>
        <v>1.0637133672098942E-2</v>
      </c>
    </row>
    <row r="88" spans="1:18">
      <c r="A88" s="4" t="s">
        <v>85</v>
      </c>
      <c r="B88" s="1" t="s">
        <v>150</v>
      </c>
      <c r="C88" s="31">
        <v>44719</v>
      </c>
      <c r="D88" s="2" t="s">
        <v>73</v>
      </c>
      <c r="E88" s="2" t="s">
        <v>139</v>
      </c>
      <c r="F88" s="3" t="s">
        <v>9</v>
      </c>
      <c r="G88" s="4">
        <v>6.1</v>
      </c>
      <c r="H88" s="6">
        <v>1.8055555555555557E-2</v>
      </c>
      <c r="I88" s="25" t="s">
        <v>353</v>
      </c>
      <c r="J88" s="19" t="s">
        <v>153</v>
      </c>
      <c r="K88" s="6">
        <f>2.21*H88/G88</f>
        <v>6.5414389799635705E-3</v>
      </c>
      <c r="L88" s="6">
        <v>2.9599271402550096E-3</v>
      </c>
      <c r="M88" s="1" t="s">
        <v>167</v>
      </c>
      <c r="N88" s="61">
        <f t="shared" si="5"/>
        <v>6</v>
      </c>
      <c r="O88" s="1">
        <f t="shared" si="6"/>
        <v>24</v>
      </c>
      <c r="P88" s="1" t="s">
        <v>302</v>
      </c>
      <c r="Q88" s="1" t="str">
        <f t="shared" si="7"/>
        <v>6月1W</v>
      </c>
      <c r="R88" s="13">
        <f t="shared" si="8"/>
        <v>8.2479013225627631E-3</v>
      </c>
    </row>
    <row r="89" spans="1:18">
      <c r="A89" s="4" t="s">
        <v>96</v>
      </c>
      <c r="B89" s="1" t="s">
        <v>145</v>
      </c>
      <c r="C89" s="31">
        <v>44719</v>
      </c>
      <c r="D89" s="2" t="s">
        <v>73</v>
      </c>
      <c r="E89" s="2" t="s">
        <v>139</v>
      </c>
      <c r="F89" s="3" t="s">
        <v>8</v>
      </c>
      <c r="G89" s="4">
        <v>3.1</v>
      </c>
      <c r="H89" s="6">
        <v>9.618055555555555E-3</v>
      </c>
      <c r="I89" s="25" t="s">
        <v>7</v>
      </c>
      <c r="J89" s="19" t="s">
        <v>149</v>
      </c>
      <c r="K89" s="6">
        <f>0.737586206896552*H89</f>
        <v>7.0941451149425308E-3</v>
      </c>
      <c r="L89" s="6">
        <v>3.1025985663082436E-3</v>
      </c>
      <c r="M89" s="1" t="s">
        <v>167</v>
      </c>
      <c r="N89" s="61">
        <f t="shared" si="5"/>
        <v>6</v>
      </c>
      <c r="O89" s="1">
        <f t="shared" si="6"/>
        <v>24</v>
      </c>
      <c r="P89" s="1" t="s">
        <v>302</v>
      </c>
      <c r="Q89" s="1" t="str">
        <f t="shared" si="7"/>
        <v>6月1W</v>
      </c>
      <c r="R89" s="13">
        <f t="shared" si="8"/>
        <v>8.9447916666666686E-3</v>
      </c>
    </row>
    <row r="90" spans="1:18">
      <c r="A90" s="4" t="s">
        <v>100</v>
      </c>
      <c r="B90" s="1" t="s">
        <v>145</v>
      </c>
      <c r="C90" s="31">
        <v>44719</v>
      </c>
      <c r="D90" s="2" t="s">
        <v>73</v>
      </c>
      <c r="E90" s="2" t="s">
        <v>140</v>
      </c>
      <c r="F90" s="3" t="s">
        <v>112</v>
      </c>
      <c r="G90" s="4">
        <v>2.35</v>
      </c>
      <c r="H90" s="6">
        <v>7.5925925925925926E-3</v>
      </c>
      <c r="I90" s="9" t="s">
        <v>112</v>
      </c>
      <c r="J90" s="19" t="s">
        <v>69</v>
      </c>
      <c r="K90" s="6">
        <f>H90</f>
        <v>7.5925925925925926E-3</v>
      </c>
      <c r="L90" s="6">
        <v>3.230890464933018E-3</v>
      </c>
      <c r="M90" s="1" t="s">
        <v>167</v>
      </c>
      <c r="N90" s="61">
        <f t="shared" si="5"/>
        <v>6</v>
      </c>
      <c r="O90" s="1">
        <f t="shared" si="6"/>
        <v>24</v>
      </c>
      <c r="P90" s="1" t="s">
        <v>302</v>
      </c>
      <c r="Q90" s="1" t="str">
        <f t="shared" si="7"/>
        <v>6月1W</v>
      </c>
      <c r="R90" s="13">
        <f t="shared" si="8"/>
        <v>9.5732689210950087E-3</v>
      </c>
    </row>
    <row r="91" spans="1:18">
      <c r="A91" s="4" t="s">
        <v>91</v>
      </c>
      <c r="B91" s="1" t="s">
        <v>145</v>
      </c>
      <c r="C91" s="31">
        <v>44719</v>
      </c>
      <c r="D91" s="2" t="s">
        <v>73</v>
      </c>
      <c r="E91" s="2" t="s">
        <v>140</v>
      </c>
      <c r="F91" s="3" t="s">
        <v>112</v>
      </c>
      <c r="G91" s="4">
        <v>2.35</v>
      </c>
      <c r="H91" s="6">
        <v>6.3657407407407404E-3</v>
      </c>
      <c r="I91" s="9" t="s">
        <v>112</v>
      </c>
      <c r="J91" s="19" t="s">
        <v>69</v>
      </c>
      <c r="K91" s="6">
        <f>H91</f>
        <v>6.3657407407407404E-3</v>
      </c>
      <c r="L91" s="6">
        <v>2.708825847123719E-3</v>
      </c>
      <c r="M91" s="1" t="s">
        <v>167</v>
      </c>
      <c r="N91" s="61">
        <f t="shared" si="5"/>
        <v>6</v>
      </c>
      <c r="O91" s="1">
        <f t="shared" si="6"/>
        <v>24</v>
      </c>
      <c r="P91" s="1" t="s">
        <v>302</v>
      </c>
      <c r="Q91" s="1" t="str">
        <f t="shared" si="7"/>
        <v>6月1W</v>
      </c>
      <c r="R91" s="13">
        <f t="shared" si="8"/>
        <v>8.0263687600644115E-3</v>
      </c>
    </row>
    <row r="92" spans="1:18">
      <c r="A92" s="4" t="s">
        <v>74</v>
      </c>
      <c r="B92" s="1" t="s">
        <v>145</v>
      </c>
      <c r="C92" s="31">
        <v>44719</v>
      </c>
      <c r="D92" s="2" t="s">
        <v>73</v>
      </c>
      <c r="E92" s="2" t="s">
        <v>140</v>
      </c>
      <c r="F92" s="3" t="s">
        <v>112</v>
      </c>
      <c r="G92" s="4">
        <v>2.35</v>
      </c>
      <c r="H92" s="6">
        <v>5.8912037037037032E-3</v>
      </c>
      <c r="I92" s="9" t="s">
        <v>112</v>
      </c>
      <c r="J92" s="19" t="s">
        <v>69</v>
      </c>
      <c r="K92" s="6">
        <f>H92</f>
        <v>5.8912037037037032E-3</v>
      </c>
      <c r="L92" s="6">
        <v>2.5068951930654055E-3</v>
      </c>
      <c r="M92" s="1" t="s">
        <v>167</v>
      </c>
      <c r="N92" s="61">
        <f t="shared" si="5"/>
        <v>6</v>
      </c>
      <c r="O92" s="1">
        <f t="shared" si="6"/>
        <v>24</v>
      </c>
      <c r="P92" s="1" t="s">
        <v>302</v>
      </c>
      <c r="Q92" s="1" t="str">
        <f t="shared" si="7"/>
        <v>6月1W</v>
      </c>
      <c r="R92" s="13">
        <f t="shared" si="8"/>
        <v>7.4280394524959747E-3</v>
      </c>
    </row>
    <row r="93" spans="1:18">
      <c r="A93" s="4" t="s">
        <v>90</v>
      </c>
      <c r="B93" s="1" t="s">
        <v>150</v>
      </c>
      <c r="C93" s="31">
        <v>44719</v>
      </c>
      <c r="D93" s="2" t="s">
        <v>73</v>
      </c>
      <c r="E93" s="2" t="s">
        <v>139</v>
      </c>
      <c r="F93" s="3" t="s">
        <v>2</v>
      </c>
      <c r="G93" s="4">
        <v>2.2999999999999998</v>
      </c>
      <c r="H93" s="6">
        <v>7.3842592592592597E-3</v>
      </c>
      <c r="I93" s="25" t="s">
        <v>353</v>
      </c>
      <c r="J93" s="19" t="s">
        <v>151</v>
      </c>
      <c r="K93" s="6">
        <f>2.39*H93/G93</f>
        <v>7.6732085346215796E-3</v>
      </c>
      <c r="L93" s="6">
        <v>3.2105475040257654E-3</v>
      </c>
      <c r="M93" s="1" t="s">
        <v>167</v>
      </c>
      <c r="N93" s="61">
        <f t="shared" si="5"/>
        <v>6</v>
      </c>
      <c r="O93" s="1">
        <f t="shared" si="6"/>
        <v>24</v>
      </c>
      <c r="P93" s="1" t="s">
        <v>302</v>
      </c>
      <c r="Q93" s="1" t="str">
        <f t="shared" si="7"/>
        <v>6月1W</v>
      </c>
      <c r="R93" s="13">
        <f t="shared" si="8"/>
        <v>9.6749151088706877E-3</v>
      </c>
    </row>
    <row r="94" spans="1:18">
      <c r="A94" s="4" t="s">
        <v>55</v>
      </c>
      <c r="B94" s="1" t="s">
        <v>145</v>
      </c>
      <c r="C94" s="31">
        <v>44719</v>
      </c>
      <c r="D94" s="2" t="s">
        <v>73</v>
      </c>
      <c r="E94" s="2" t="s">
        <v>140</v>
      </c>
      <c r="F94" s="3" t="s">
        <v>112</v>
      </c>
      <c r="G94" s="4">
        <v>2.35</v>
      </c>
      <c r="H94" s="6">
        <v>6.8402777777777776E-3</v>
      </c>
      <c r="I94" s="9" t="s">
        <v>112</v>
      </c>
      <c r="J94" s="19" t="s">
        <v>69</v>
      </c>
      <c r="K94" s="6">
        <f>H94</f>
        <v>6.8402777777777776E-3</v>
      </c>
      <c r="L94" s="6">
        <v>2.910756501182033E-3</v>
      </c>
      <c r="M94" s="1" t="s">
        <v>167</v>
      </c>
      <c r="N94" s="61">
        <f t="shared" si="5"/>
        <v>6</v>
      </c>
      <c r="O94" s="1">
        <f t="shared" si="6"/>
        <v>24</v>
      </c>
      <c r="P94" s="1" t="s">
        <v>302</v>
      </c>
      <c r="Q94" s="1" t="str">
        <f t="shared" si="7"/>
        <v>6月1W</v>
      </c>
      <c r="R94" s="13">
        <f t="shared" si="8"/>
        <v>8.6246980676328508E-3</v>
      </c>
    </row>
    <row r="95" spans="1:18">
      <c r="A95" s="4" t="s">
        <v>88</v>
      </c>
      <c r="B95" s="1" t="s">
        <v>150</v>
      </c>
      <c r="C95" s="31">
        <v>44719</v>
      </c>
      <c r="D95" s="2" t="s">
        <v>73</v>
      </c>
      <c r="E95" s="2" t="s">
        <v>139</v>
      </c>
      <c r="F95" s="3" t="s">
        <v>2</v>
      </c>
      <c r="G95" s="4">
        <v>2.4</v>
      </c>
      <c r="H95" s="6">
        <v>8.0671296296296307E-3</v>
      </c>
      <c r="I95" s="25" t="s">
        <v>353</v>
      </c>
      <c r="J95" s="19" t="s">
        <v>151</v>
      </c>
      <c r="K95" s="6">
        <f>2.39*H95/G95</f>
        <v>8.0335165895061757E-3</v>
      </c>
      <c r="L95" s="6">
        <v>3.3613040123456795E-3</v>
      </c>
      <c r="M95" s="1" t="s">
        <v>167</v>
      </c>
      <c r="N95" s="61">
        <f t="shared" si="5"/>
        <v>6</v>
      </c>
      <c r="O95" s="1">
        <f t="shared" si="6"/>
        <v>24</v>
      </c>
      <c r="P95" s="1" t="s">
        <v>302</v>
      </c>
      <c r="Q95" s="1" t="str">
        <f t="shared" si="7"/>
        <v>6月1W</v>
      </c>
      <c r="R95" s="13">
        <f t="shared" si="8"/>
        <v>1.0129216569377352E-2</v>
      </c>
    </row>
    <row r="96" spans="1:18">
      <c r="A96" s="4" t="s">
        <v>103</v>
      </c>
      <c r="B96" s="1" t="s">
        <v>145</v>
      </c>
      <c r="C96" s="31">
        <v>44719</v>
      </c>
      <c r="D96" s="2" t="s">
        <v>73</v>
      </c>
      <c r="E96" s="2" t="s">
        <v>139</v>
      </c>
      <c r="F96" s="3" t="s">
        <v>2</v>
      </c>
      <c r="G96" s="4">
        <v>3.44</v>
      </c>
      <c r="H96" s="6">
        <v>1.3969907407407408E-2</v>
      </c>
      <c r="I96" s="25" t="s">
        <v>353</v>
      </c>
      <c r="J96" s="19" t="s">
        <v>149</v>
      </c>
      <c r="K96" s="6">
        <f>2.39*H96/G96</f>
        <v>9.7058368324720087E-3</v>
      </c>
      <c r="L96" s="6">
        <v>4.061019595176572E-3</v>
      </c>
      <c r="M96" s="1" t="s">
        <v>167</v>
      </c>
      <c r="N96" s="61">
        <f t="shared" si="5"/>
        <v>6</v>
      </c>
      <c r="O96" s="1">
        <f t="shared" si="6"/>
        <v>24</v>
      </c>
      <c r="P96" s="1" t="s">
        <v>302</v>
      </c>
      <c r="Q96" s="1" t="str">
        <f t="shared" si="7"/>
        <v>6月1W</v>
      </c>
      <c r="R96" s="13">
        <f t="shared" si="8"/>
        <v>1.2237794267029926E-2</v>
      </c>
    </row>
    <row r="97" spans="1:18">
      <c r="A97" s="4" t="s">
        <v>101</v>
      </c>
      <c r="B97" s="1" t="s">
        <v>150</v>
      </c>
      <c r="C97" s="31">
        <v>44719</v>
      </c>
      <c r="D97" s="2" t="s">
        <v>73</v>
      </c>
      <c r="E97" s="2" t="s">
        <v>139</v>
      </c>
      <c r="F97" s="3" t="s">
        <v>2</v>
      </c>
      <c r="G97" s="4">
        <v>2.5099999999999998</v>
      </c>
      <c r="H97" s="6">
        <v>8.2291666666666659E-3</v>
      </c>
      <c r="I97" s="25" t="s">
        <v>353</v>
      </c>
      <c r="J97" s="19" t="s">
        <v>151</v>
      </c>
      <c r="K97" s="6">
        <f>2.39*H97/G97</f>
        <v>7.8357403718459489E-3</v>
      </c>
      <c r="L97" s="6">
        <v>3.2785524568393096E-3</v>
      </c>
      <c r="M97" s="1" t="s">
        <v>168</v>
      </c>
      <c r="N97" s="61">
        <f t="shared" si="5"/>
        <v>6</v>
      </c>
      <c r="O97" s="1">
        <f t="shared" si="6"/>
        <v>24</v>
      </c>
      <c r="P97" s="1" t="s">
        <v>302</v>
      </c>
      <c r="Q97" s="1" t="str">
        <f t="shared" si="7"/>
        <v>6月1W</v>
      </c>
      <c r="R97" s="13">
        <f t="shared" si="8"/>
        <v>9.8798465558057619E-3</v>
      </c>
    </row>
    <row r="98" spans="1:18">
      <c r="A98" s="4" t="s">
        <v>20</v>
      </c>
      <c r="B98" s="1" t="s">
        <v>145</v>
      </c>
      <c r="C98" s="31">
        <v>44719</v>
      </c>
      <c r="D98" s="2" t="s">
        <v>73</v>
      </c>
      <c r="E98" s="2" t="s">
        <v>140</v>
      </c>
      <c r="F98" s="3" t="s">
        <v>112</v>
      </c>
      <c r="G98" s="4">
        <v>2.35</v>
      </c>
      <c r="H98" s="6">
        <v>5.4513888888888884E-3</v>
      </c>
      <c r="I98" s="9" t="s">
        <v>112</v>
      </c>
      <c r="J98" s="19" t="s">
        <v>69</v>
      </c>
      <c r="K98" s="6">
        <f>H98</f>
        <v>5.4513888888888884E-3</v>
      </c>
      <c r="L98" s="6">
        <v>2.319739952718676E-3</v>
      </c>
      <c r="M98" s="1" t="s">
        <v>168</v>
      </c>
      <c r="N98" s="61">
        <f t="shared" si="5"/>
        <v>6</v>
      </c>
      <c r="O98" s="1">
        <f t="shared" si="6"/>
        <v>24</v>
      </c>
      <c r="P98" s="1" t="s">
        <v>302</v>
      </c>
      <c r="Q98" s="1" t="str">
        <f t="shared" si="7"/>
        <v>6月1W</v>
      </c>
      <c r="R98" s="13">
        <f t="shared" si="8"/>
        <v>6.8734903381642513E-3</v>
      </c>
    </row>
    <row r="99" spans="1:18">
      <c r="A99" s="1" t="s">
        <v>54</v>
      </c>
      <c r="B99" s="1" t="s">
        <v>145</v>
      </c>
      <c r="C99" s="32">
        <v>44751</v>
      </c>
      <c r="D99" s="1" t="s">
        <v>56</v>
      </c>
      <c r="E99" s="1" t="s">
        <v>139</v>
      </c>
      <c r="F99" s="1" t="s">
        <v>108</v>
      </c>
      <c r="G99" s="7">
        <v>4.74</v>
      </c>
      <c r="H99" s="8">
        <v>1.8553240740740742E-2</v>
      </c>
      <c r="I99" s="22" t="s">
        <v>108</v>
      </c>
      <c r="J99" s="9" t="s">
        <v>153</v>
      </c>
      <c r="K99" s="13">
        <v>8.1867948639264554E-3</v>
      </c>
      <c r="L99" s="6">
        <v>3.914185810282857E-3</v>
      </c>
      <c r="M99" s="1" t="s">
        <v>168</v>
      </c>
      <c r="N99" s="61">
        <f t="shared" si="5"/>
        <v>7</v>
      </c>
      <c r="O99" s="1">
        <f t="shared" si="6"/>
        <v>28</v>
      </c>
      <c r="P99" s="1" t="s">
        <v>303</v>
      </c>
      <c r="Q99" s="1" t="str">
        <f t="shared" si="7"/>
        <v>7月2W</v>
      </c>
      <c r="R99" s="13">
        <f t="shared" si="8"/>
        <v>1.0322480480602922E-2</v>
      </c>
    </row>
    <row r="100" spans="1:18">
      <c r="A100" s="1" t="s">
        <v>5</v>
      </c>
      <c r="B100" s="1" t="s">
        <v>145</v>
      </c>
      <c r="C100" s="32">
        <v>44751</v>
      </c>
      <c r="D100" s="1" t="s">
        <v>56</v>
      </c>
      <c r="E100" s="1" t="s">
        <v>139</v>
      </c>
      <c r="F100" s="1" t="s">
        <v>109</v>
      </c>
      <c r="G100" s="7">
        <v>2.37</v>
      </c>
      <c r="H100" s="8">
        <v>9.1435185185185178E-3</v>
      </c>
      <c r="I100" s="9" t="s">
        <v>109</v>
      </c>
      <c r="J100" s="19" t="s">
        <v>151</v>
      </c>
      <c r="K100" s="6">
        <f>0.965517241379313*H100</f>
        <v>8.8282247765006632E-3</v>
      </c>
      <c r="L100" s="6">
        <v>3.858024691358024E-3</v>
      </c>
      <c r="M100" s="1" t="s">
        <v>168</v>
      </c>
      <c r="N100" s="61">
        <f t="shared" si="5"/>
        <v>7</v>
      </c>
      <c r="O100" s="1">
        <f t="shared" si="6"/>
        <v>28</v>
      </c>
      <c r="P100" s="1" t="s">
        <v>303</v>
      </c>
      <c r="Q100" s="1" t="str">
        <f t="shared" si="7"/>
        <v>7月2W</v>
      </c>
      <c r="R100" s="13">
        <f t="shared" si="8"/>
        <v>1.1131239935587794E-2</v>
      </c>
    </row>
    <row r="101" spans="1:18">
      <c r="A101" s="1" t="s">
        <v>84</v>
      </c>
      <c r="B101" s="1" t="s">
        <v>150</v>
      </c>
      <c r="C101" s="32">
        <v>44751</v>
      </c>
      <c r="D101" s="1" t="s">
        <v>56</v>
      </c>
      <c r="E101" s="14" t="s">
        <v>346</v>
      </c>
      <c r="F101" s="1" t="s">
        <v>110</v>
      </c>
      <c r="G101" s="7">
        <v>10.220000000000001</v>
      </c>
      <c r="H101" s="11">
        <v>4.8564814814814818E-2</v>
      </c>
      <c r="I101" s="25" t="s">
        <v>353</v>
      </c>
      <c r="J101" s="9" t="s">
        <v>157</v>
      </c>
      <c r="K101" s="13" t="s">
        <v>0</v>
      </c>
      <c r="L101" s="6">
        <v>4.7519388272812928E-3</v>
      </c>
      <c r="M101" s="1" t="s">
        <v>168</v>
      </c>
      <c r="N101" s="61">
        <f t="shared" si="5"/>
        <v>7</v>
      </c>
      <c r="O101" s="1">
        <f t="shared" si="6"/>
        <v>28</v>
      </c>
      <c r="P101" s="1" t="s">
        <v>303</v>
      </c>
      <c r="Q101" s="1" t="str">
        <f t="shared" si="7"/>
        <v>7月2W</v>
      </c>
      <c r="R101" s="13" t="s">
        <v>346</v>
      </c>
    </row>
    <row r="102" spans="1:18">
      <c r="A102" s="1" t="s">
        <v>91</v>
      </c>
      <c r="B102" s="1" t="s">
        <v>145</v>
      </c>
      <c r="C102" s="32">
        <v>44751</v>
      </c>
      <c r="D102" s="1" t="s">
        <v>56</v>
      </c>
      <c r="E102" s="1" t="s">
        <v>139</v>
      </c>
      <c r="F102" s="1" t="s">
        <v>109</v>
      </c>
      <c r="G102" s="7">
        <v>2.37</v>
      </c>
      <c r="H102" s="8">
        <v>6.7129629629629622E-3</v>
      </c>
      <c r="I102" s="22" t="s">
        <v>109</v>
      </c>
      <c r="J102" s="19" t="s">
        <v>151</v>
      </c>
      <c r="K102" s="6">
        <f>0.965517241379313*H102</f>
        <v>6.4814814814814986E-3</v>
      </c>
      <c r="L102" s="6">
        <v>2.832473824035005E-3</v>
      </c>
      <c r="M102" s="1" t="s">
        <v>168</v>
      </c>
      <c r="N102" s="61">
        <f t="shared" si="5"/>
        <v>7</v>
      </c>
      <c r="O102" s="1">
        <f t="shared" si="6"/>
        <v>28</v>
      </c>
      <c r="P102" s="1" t="s">
        <v>303</v>
      </c>
      <c r="Q102" s="1" t="str">
        <f t="shared" si="7"/>
        <v>7月2W</v>
      </c>
      <c r="R102" s="13">
        <f t="shared" si="8"/>
        <v>8.1723027375201502E-3</v>
      </c>
    </row>
    <row r="103" spans="1:18">
      <c r="A103" s="1" t="s">
        <v>20</v>
      </c>
      <c r="B103" s="1" t="s">
        <v>145</v>
      </c>
      <c r="C103" s="32">
        <v>44751</v>
      </c>
      <c r="D103" s="1" t="s">
        <v>56</v>
      </c>
      <c r="E103" s="1" t="s">
        <v>139</v>
      </c>
      <c r="F103" s="1" t="s">
        <v>108</v>
      </c>
      <c r="G103" s="7">
        <v>4.74</v>
      </c>
      <c r="H103" s="8">
        <v>1.2430555555555554E-2</v>
      </c>
      <c r="I103" s="22" t="s">
        <v>108</v>
      </c>
      <c r="J103" s="9" t="s">
        <v>153</v>
      </c>
      <c r="K103" s="13">
        <v>5.4851014871222774E-3</v>
      </c>
      <c r="L103" s="6">
        <v>2.6224800750117203E-3</v>
      </c>
      <c r="M103" s="1" t="s">
        <v>168</v>
      </c>
      <c r="N103" s="61">
        <f t="shared" si="5"/>
        <v>7</v>
      </c>
      <c r="O103" s="1">
        <f t="shared" si="6"/>
        <v>28</v>
      </c>
      <c r="P103" s="1" t="s">
        <v>303</v>
      </c>
      <c r="Q103" s="1" t="str">
        <f t="shared" si="7"/>
        <v>7月2W</v>
      </c>
      <c r="R103" s="13">
        <f t="shared" si="8"/>
        <v>6.9159975272411337E-3</v>
      </c>
    </row>
    <row r="104" spans="1:18">
      <c r="A104" s="1" t="s">
        <v>10</v>
      </c>
      <c r="B104" s="1" t="s">
        <v>145</v>
      </c>
      <c r="C104" s="32">
        <v>44751</v>
      </c>
      <c r="D104" s="1" t="s">
        <v>56</v>
      </c>
      <c r="E104" s="1" t="s">
        <v>139</v>
      </c>
      <c r="F104" s="1" t="s">
        <v>109</v>
      </c>
      <c r="G104" s="7">
        <v>2.37</v>
      </c>
      <c r="H104" s="8">
        <v>9.9074074074074082E-3</v>
      </c>
      <c r="I104" s="22" t="s">
        <v>109</v>
      </c>
      <c r="J104" s="19" t="s">
        <v>151</v>
      </c>
      <c r="K104" s="6">
        <f>0.965517241379313*H104</f>
        <v>9.5657726692209722E-3</v>
      </c>
      <c r="L104" s="6">
        <v>4.1803406782309734E-3</v>
      </c>
      <c r="M104" s="1" t="s">
        <v>168</v>
      </c>
      <c r="N104" s="61">
        <f t="shared" si="5"/>
        <v>7</v>
      </c>
      <c r="O104" s="1">
        <f t="shared" si="6"/>
        <v>28</v>
      </c>
      <c r="P104" s="1" t="s">
        <v>303</v>
      </c>
      <c r="Q104" s="1" t="str">
        <f t="shared" si="7"/>
        <v>7月2W</v>
      </c>
      <c r="R104" s="13">
        <f t="shared" si="8"/>
        <v>1.2061191626409052E-2</v>
      </c>
    </row>
    <row r="105" spans="1:18">
      <c r="A105" s="1" t="s">
        <v>75</v>
      </c>
      <c r="B105" s="1" t="s">
        <v>145</v>
      </c>
      <c r="C105" s="32">
        <v>44755</v>
      </c>
      <c r="D105" s="1" t="s">
        <v>56</v>
      </c>
      <c r="E105" s="1" t="s">
        <v>139</v>
      </c>
      <c r="F105" s="1" t="s">
        <v>3</v>
      </c>
      <c r="G105" s="7">
        <v>3</v>
      </c>
      <c r="H105" s="8">
        <v>1.0138888888888888E-2</v>
      </c>
      <c r="I105" s="22" t="s">
        <v>3</v>
      </c>
      <c r="J105" s="19" t="s">
        <v>149</v>
      </c>
      <c r="K105" s="6">
        <f t="shared" ref="K105:K118" si="9">H105*0.779661016949152</f>
        <v>7.9048964218455687E-3</v>
      </c>
      <c r="L105" s="6">
        <v>3.3796296296296296E-3</v>
      </c>
      <c r="M105" s="1" t="s">
        <v>168</v>
      </c>
      <c r="N105" s="61">
        <f t="shared" si="5"/>
        <v>7</v>
      </c>
      <c r="O105" s="1">
        <f t="shared" si="6"/>
        <v>29</v>
      </c>
      <c r="P105" s="1" t="s">
        <v>303</v>
      </c>
      <c r="Q105" s="1" t="str">
        <f t="shared" si="7"/>
        <v>7月2W</v>
      </c>
      <c r="R105" s="13">
        <f t="shared" si="8"/>
        <v>9.9670433145009341E-3</v>
      </c>
    </row>
    <row r="106" spans="1:18">
      <c r="A106" s="1" t="s">
        <v>27</v>
      </c>
      <c r="B106" s="1" t="s">
        <v>145</v>
      </c>
      <c r="C106" s="32">
        <v>44755</v>
      </c>
      <c r="D106" s="1" t="s">
        <v>56</v>
      </c>
      <c r="E106" s="1" t="s">
        <v>139</v>
      </c>
      <c r="F106" s="1" t="s">
        <v>3</v>
      </c>
      <c r="G106" s="7">
        <v>3</v>
      </c>
      <c r="H106" s="8">
        <v>9.0624999999999994E-3</v>
      </c>
      <c r="I106" s="22" t="s">
        <v>3</v>
      </c>
      <c r="J106" s="19" t="s">
        <v>149</v>
      </c>
      <c r="K106" s="6">
        <f t="shared" si="9"/>
        <v>7.0656779661016893E-3</v>
      </c>
      <c r="L106" s="6">
        <v>3.0208333333333333E-3</v>
      </c>
      <c r="M106" s="1" t="s">
        <v>168</v>
      </c>
      <c r="N106" s="61">
        <f t="shared" si="5"/>
        <v>7</v>
      </c>
      <c r="O106" s="1">
        <f t="shared" si="6"/>
        <v>29</v>
      </c>
      <c r="P106" s="1" t="s">
        <v>303</v>
      </c>
      <c r="Q106" s="1" t="str">
        <f t="shared" si="7"/>
        <v>7月2W</v>
      </c>
      <c r="R106" s="13">
        <f t="shared" si="8"/>
        <v>8.9088983050847389E-3</v>
      </c>
    </row>
    <row r="107" spans="1:18">
      <c r="A107" s="1" t="s">
        <v>4</v>
      </c>
      <c r="B107" s="1" t="s">
        <v>145</v>
      </c>
      <c r="C107" s="32">
        <v>44755</v>
      </c>
      <c r="D107" s="1" t="s">
        <v>56</v>
      </c>
      <c r="E107" s="1" t="s">
        <v>139</v>
      </c>
      <c r="F107" s="1" t="s">
        <v>3</v>
      </c>
      <c r="G107" s="7">
        <v>3</v>
      </c>
      <c r="H107" s="8">
        <v>1.091435185185185E-2</v>
      </c>
      <c r="I107" s="22" t="s">
        <v>3</v>
      </c>
      <c r="J107" s="19" t="s">
        <v>149</v>
      </c>
      <c r="K107" s="6">
        <f t="shared" si="9"/>
        <v>8.5094946641556743E-3</v>
      </c>
      <c r="L107" s="6">
        <v>3.6381172839506167E-3</v>
      </c>
      <c r="M107" s="1" t="s">
        <v>168</v>
      </c>
      <c r="N107" s="61">
        <f t="shared" si="5"/>
        <v>7</v>
      </c>
      <c r="O107" s="1">
        <f t="shared" si="6"/>
        <v>29</v>
      </c>
      <c r="P107" s="1" t="s">
        <v>303</v>
      </c>
      <c r="Q107" s="1" t="str">
        <f t="shared" si="7"/>
        <v>7月2W</v>
      </c>
      <c r="R107" s="13">
        <f t="shared" si="8"/>
        <v>1.0729362837413676E-2</v>
      </c>
    </row>
    <row r="108" spans="1:18">
      <c r="A108" s="1" t="s">
        <v>11</v>
      </c>
      <c r="B108" s="1" t="s">
        <v>145</v>
      </c>
      <c r="C108" s="32">
        <v>44755</v>
      </c>
      <c r="D108" s="1" t="s">
        <v>56</v>
      </c>
      <c r="E108" s="1" t="s">
        <v>139</v>
      </c>
      <c r="F108" s="1" t="s">
        <v>3</v>
      </c>
      <c r="G108" s="7">
        <v>3</v>
      </c>
      <c r="H108" s="8">
        <v>8.8078703703703704E-3</v>
      </c>
      <c r="I108" s="22" t="s">
        <v>3</v>
      </c>
      <c r="J108" s="19" t="s">
        <v>149</v>
      </c>
      <c r="K108" s="6">
        <f t="shared" si="9"/>
        <v>6.8671531701192676E-3</v>
      </c>
      <c r="L108" s="6">
        <v>2.9359567901234567E-3</v>
      </c>
      <c r="M108" s="1" t="s">
        <v>168</v>
      </c>
      <c r="N108" s="61">
        <f t="shared" si="5"/>
        <v>7</v>
      </c>
      <c r="O108" s="1">
        <f t="shared" si="6"/>
        <v>29</v>
      </c>
      <c r="P108" s="1" t="s">
        <v>303</v>
      </c>
      <c r="Q108" s="1" t="str">
        <f t="shared" si="7"/>
        <v>7月2W</v>
      </c>
      <c r="R108" s="13">
        <f t="shared" si="8"/>
        <v>8.6585844318895124E-3</v>
      </c>
    </row>
    <row r="109" spans="1:18">
      <c r="A109" s="1" t="s">
        <v>100</v>
      </c>
      <c r="B109" s="1" t="s">
        <v>145</v>
      </c>
      <c r="C109" s="32">
        <v>44755</v>
      </c>
      <c r="D109" s="1" t="s">
        <v>56</v>
      </c>
      <c r="E109" s="1" t="s">
        <v>139</v>
      </c>
      <c r="F109" s="1" t="s">
        <v>3</v>
      </c>
      <c r="G109" s="7">
        <v>3</v>
      </c>
      <c r="H109" s="8">
        <v>1.0104166666666668E-2</v>
      </c>
      <c r="I109" s="22" t="s">
        <v>3</v>
      </c>
      <c r="J109" s="19" t="s">
        <v>149</v>
      </c>
      <c r="K109" s="6">
        <f t="shared" si="9"/>
        <v>7.8778248587570571E-3</v>
      </c>
      <c r="L109" s="6">
        <v>3.368055555555556E-3</v>
      </c>
      <c r="M109" s="1" t="s">
        <v>168</v>
      </c>
      <c r="N109" s="61">
        <f t="shared" si="5"/>
        <v>7</v>
      </c>
      <c r="O109" s="1">
        <f t="shared" si="6"/>
        <v>29</v>
      </c>
      <c r="P109" s="1" t="s">
        <v>303</v>
      </c>
      <c r="Q109" s="1" t="str">
        <f t="shared" si="7"/>
        <v>7月2W</v>
      </c>
      <c r="R109" s="13">
        <f t="shared" si="8"/>
        <v>9.9329096045197695E-3</v>
      </c>
    </row>
    <row r="110" spans="1:18">
      <c r="A110" s="1" t="s">
        <v>1</v>
      </c>
      <c r="B110" s="1" t="s">
        <v>145</v>
      </c>
      <c r="C110" s="32">
        <v>44755</v>
      </c>
      <c r="D110" s="1" t="s">
        <v>56</v>
      </c>
      <c r="E110" s="1" t="s">
        <v>139</v>
      </c>
      <c r="F110" s="1" t="s">
        <v>3</v>
      </c>
      <c r="G110" s="7">
        <v>3</v>
      </c>
      <c r="H110" s="8">
        <v>9.0856481481481483E-3</v>
      </c>
      <c r="I110" s="22" t="s">
        <v>3</v>
      </c>
      <c r="J110" s="19" t="s">
        <v>149</v>
      </c>
      <c r="K110" s="6">
        <f t="shared" si="9"/>
        <v>7.0837256748273649E-3</v>
      </c>
      <c r="L110" s="6">
        <v>3.0285493827160496E-3</v>
      </c>
      <c r="M110" s="1" t="s">
        <v>168</v>
      </c>
      <c r="N110" s="61">
        <f t="shared" si="5"/>
        <v>7</v>
      </c>
      <c r="O110" s="1">
        <f t="shared" si="6"/>
        <v>29</v>
      </c>
      <c r="P110" s="1" t="s">
        <v>303</v>
      </c>
      <c r="Q110" s="1" t="str">
        <f t="shared" si="7"/>
        <v>7月2W</v>
      </c>
      <c r="R110" s="13">
        <f t="shared" si="8"/>
        <v>8.9316541117388515E-3</v>
      </c>
    </row>
    <row r="111" spans="1:18">
      <c r="A111" s="1" t="s">
        <v>91</v>
      </c>
      <c r="B111" s="1" t="s">
        <v>145</v>
      </c>
      <c r="C111" s="32">
        <v>44755</v>
      </c>
      <c r="D111" s="1" t="s">
        <v>56</v>
      </c>
      <c r="E111" s="1" t="s">
        <v>139</v>
      </c>
      <c r="F111" s="1" t="s">
        <v>3</v>
      </c>
      <c r="G111" s="7">
        <v>3</v>
      </c>
      <c r="H111" s="8">
        <v>7.9861111111111122E-3</v>
      </c>
      <c r="I111" s="22" t="s">
        <v>3</v>
      </c>
      <c r="J111" s="19" t="s">
        <v>149</v>
      </c>
      <c r="K111" s="6">
        <f t="shared" si="9"/>
        <v>6.2264595103578117E-3</v>
      </c>
      <c r="L111" s="6">
        <v>2.6620370370370374E-3</v>
      </c>
      <c r="M111" s="1" t="s">
        <v>168</v>
      </c>
      <c r="N111" s="61">
        <f t="shared" si="5"/>
        <v>7</v>
      </c>
      <c r="O111" s="1">
        <f t="shared" si="6"/>
        <v>29</v>
      </c>
      <c r="P111" s="1" t="s">
        <v>303</v>
      </c>
      <c r="Q111" s="1" t="str">
        <f t="shared" si="7"/>
        <v>7月2W</v>
      </c>
      <c r="R111" s="13">
        <f t="shared" si="8"/>
        <v>7.8507532956685454E-3</v>
      </c>
    </row>
    <row r="112" spans="1:18">
      <c r="A112" s="1" t="s">
        <v>20</v>
      </c>
      <c r="B112" s="1" t="s">
        <v>145</v>
      </c>
      <c r="C112" s="32">
        <v>44755</v>
      </c>
      <c r="D112" s="1" t="s">
        <v>56</v>
      </c>
      <c r="E112" s="1" t="s">
        <v>139</v>
      </c>
      <c r="F112" s="1" t="s">
        <v>3</v>
      </c>
      <c r="G112" s="7">
        <v>3</v>
      </c>
      <c r="H112" s="8">
        <v>6.9907407407407409E-3</v>
      </c>
      <c r="I112" s="22" t="s">
        <v>3</v>
      </c>
      <c r="J112" s="19" t="s">
        <v>149</v>
      </c>
      <c r="K112" s="6">
        <f t="shared" si="9"/>
        <v>5.4504080351537943E-3</v>
      </c>
      <c r="L112" s="6">
        <v>2.3302469135802468E-3</v>
      </c>
      <c r="M112" s="1" t="s">
        <v>168</v>
      </c>
      <c r="N112" s="61">
        <f t="shared" si="5"/>
        <v>7</v>
      </c>
      <c r="O112" s="1">
        <f t="shared" si="6"/>
        <v>29</v>
      </c>
      <c r="P112" s="1" t="s">
        <v>303</v>
      </c>
      <c r="Q112" s="1" t="str">
        <f t="shared" si="7"/>
        <v>7月2W</v>
      </c>
      <c r="R112" s="13">
        <f t="shared" si="8"/>
        <v>6.8722536095417418E-3</v>
      </c>
    </row>
    <row r="113" spans="1:18">
      <c r="A113" s="1" t="s">
        <v>92</v>
      </c>
      <c r="B113" s="1" t="s">
        <v>145</v>
      </c>
      <c r="C113" s="32">
        <v>44762</v>
      </c>
      <c r="D113" s="1" t="s">
        <v>56</v>
      </c>
      <c r="E113" s="1" t="s">
        <v>139</v>
      </c>
      <c r="F113" s="1" t="s">
        <v>3</v>
      </c>
      <c r="G113" s="7">
        <v>3</v>
      </c>
      <c r="H113" s="8">
        <v>8.3796296296296292E-3</v>
      </c>
      <c r="I113" s="22" t="s">
        <v>3</v>
      </c>
      <c r="J113" s="19" t="s">
        <v>149</v>
      </c>
      <c r="K113" s="6">
        <f t="shared" si="9"/>
        <v>6.5332705586942826E-3</v>
      </c>
      <c r="L113" s="6">
        <v>2.7932098765432096E-3</v>
      </c>
      <c r="M113" s="1" t="s">
        <v>168</v>
      </c>
      <c r="N113" s="61">
        <f t="shared" si="5"/>
        <v>7</v>
      </c>
      <c r="O113" s="1">
        <f t="shared" si="6"/>
        <v>30</v>
      </c>
      <c r="P113" s="1" t="s">
        <v>304</v>
      </c>
      <c r="Q113" s="1" t="str">
        <f t="shared" si="7"/>
        <v>7月3W</v>
      </c>
      <c r="R113" s="13">
        <f t="shared" si="8"/>
        <v>8.237602008788444E-3</v>
      </c>
    </row>
    <row r="114" spans="1:18">
      <c r="A114" s="1" t="s">
        <v>5</v>
      </c>
      <c r="B114" s="1" t="s">
        <v>145</v>
      </c>
      <c r="C114" s="32">
        <v>44762</v>
      </c>
      <c r="D114" s="1" t="s">
        <v>56</v>
      </c>
      <c r="E114" s="1" t="s">
        <v>139</v>
      </c>
      <c r="F114" s="1" t="s">
        <v>3</v>
      </c>
      <c r="G114" s="7">
        <v>3</v>
      </c>
      <c r="H114" s="8">
        <v>9.4560185185185181E-3</v>
      </c>
      <c r="I114" s="22" t="s">
        <v>3</v>
      </c>
      <c r="J114" s="19" t="s">
        <v>149</v>
      </c>
      <c r="K114" s="6">
        <f t="shared" si="9"/>
        <v>7.3724890144381619E-3</v>
      </c>
      <c r="L114" s="6">
        <v>3.1520061728395059E-3</v>
      </c>
      <c r="M114" s="1" t="s">
        <v>168</v>
      </c>
      <c r="N114" s="61">
        <f t="shared" si="5"/>
        <v>7</v>
      </c>
      <c r="O114" s="1">
        <f t="shared" si="6"/>
        <v>30</v>
      </c>
      <c r="P114" s="1" t="s">
        <v>304</v>
      </c>
      <c r="Q114" s="1" t="str">
        <f t="shared" si="7"/>
        <v>7月3W</v>
      </c>
      <c r="R114" s="13">
        <f t="shared" si="8"/>
        <v>9.2957470182046392E-3</v>
      </c>
    </row>
    <row r="115" spans="1:18">
      <c r="A115" s="1" t="s">
        <v>111</v>
      </c>
      <c r="B115" s="1" t="s">
        <v>145</v>
      </c>
      <c r="C115" s="32">
        <v>44762</v>
      </c>
      <c r="D115" s="1" t="s">
        <v>56</v>
      </c>
      <c r="E115" s="1" t="s">
        <v>139</v>
      </c>
      <c r="F115" s="1" t="s">
        <v>3</v>
      </c>
      <c r="G115" s="7">
        <v>3</v>
      </c>
      <c r="H115" s="8">
        <v>1.0416666666666666E-2</v>
      </c>
      <c r="I115" s="22" t="s">
        <v>3</v>
      </c>
      <c r="J115" s="19" t="s">
        <v>149</v>
      </c>
      <c r="K115" s="6">
        <f t="shared" si="9"/>
        <v>8.1214689265536669E-3</v>
      </c>
      <c r="L115" s="6">
        <v>3.472222222222222E-3</v>
      </c>
      <c r="M115" s="1" t="s">
        <v>168</v>
      </c>
      <c r="N115" s="61">
        <f t="shared" si="5"/>
        <v>7</v>
      </c>
      <c r="O115" s="1">
        <f t="shared" si="6"/>
        <v>30</v>
      </c>
      <c r="P115" s="1" t="s">
        <v>304</v>
      </c>
      <c r="Q115" s="1" t="str">
        <f t="shared" si="7"/>
        <v>7月3W</v>
      </c>
      <c r="R115" s="13">
        <f t="shared" si="8"/>
        <v>1.0240112994350277E-2</v>
      </c>
    </row>
    <row r="116" spans="1:18">
      <c r="A116" s="1" t="s">
        <v>11</v>
      </c>
      <c r="B116" s="1" t="s">
        <v>145</v>
      </c>
      <c r="C116" s="32">
        <v>44762</v>
      </c>
      <c r="D116" s="1" t="s">
        <v>56</v>
      </c>
      <c r="E116" s="1" t="s">
        <v>139</v>
      </c>
      <c r="F116" s="1" t="s">
        <v>3</v>
      </c>
      <c r="G116" s="7">
        <v>3</v>
      </c>
      <c r="H116" s="8">
        <v>8.9699074074074073E-3</v>
      </c>
      <c r="I116" s="22" t="s">
        <v>3</v>
      </c>
      <c r="J116" s="19" t="s">
        <v>149</v>
      </c>
      <c r="K116" s="6">
        <f t="shared" si="9"/>
        <v>6.9934871311989905E-3</v>
      </c>
      <c r="L116" s="6">
        <v>2.989969135802469E-3</v>
      </c>
      <c r="M116" s="1" t="s">
        <v>168</v>
      </c>
      <c r="N116" s="61">
        <f t="shared" si="5"/>
        <v>7</v>
      </c>
      <c r="O116" s="1">
        <f t="shared" si="6"/>
        <v>30</v>
      </c>
      <c r="P116" s="1" t="s">
        <v>304</v>
      </c>
      <c r="Q116" s="1" t="str">
        <f t="shared" si="7"/>
        <v>7月3W</v>
      </c>
      <c r="R116" s="13">
        <f t="shared" si="8"/>
        <v>8.817875078468292E-3</v>
      </c>
    </row>
    <row r="117" spans="1:18">
      <c r="A117" s="1" t="s">
        <v>87</v>
      </c>
      <c r="B117" s="1" t="s">
        <v>145</v>
      </c>
      <c r="C117" s="32">
        <v>44762</v>
      </c>
      <c r="D117" s="1" t="s">
        <v>56</v>
      </c>
      <c r="E117" s="1" t="s">
        <v>139</v>
      </c>
      <c r="F117" s="1" t="s">
        <v>3</v>
      </c>
      <c r="G117" s="7">
        <v>3</v>
      </c>
      <c r="H117" s="8">
        <v>1.2187500000000002E-2</v>
      </c>
      <c r="I117" s="22" t="s">
        <v>3</v>
      </c>
      <c r="J117" s="19" t="s">
        <v>149</v>
      </c>
      <c r="K117" s="6">
        <f t="shared" si="9"/>
        <v>9.5021186440677925E-3</v>
      </c>
      <c r="L117" s="6">
        <v>4.062500000000001E-3</v>
      </c>
      <c r="M117" s="1" t="s">
        <v>168</v>
      </c>
      <c r="N117" s="61">
        <f t="shared" si="5"/>
        <v>7</v>
      </c>
      <c r="O117" s="1">
        <f t="shared" si="6"/>
        <v>30</v>
      </c>
      <c r="P117" s="1" t="s">
        <v>304</v>
      </c>
      <c r="Q117" s="1" t="str">
        <f t="shared" si="7"/>
        <v>7月3W</v>
      </c>
      <c r="R117" s="13">
        <f t="shared" si="8"/>
        <v>1.1980932203389826E-2</v>
      </c>
    </row>
    <row r="118" spans="1:18">
      <c r="A118" s="1" t="s">
        <v>55</v>
      </c>
      <c r="B118" s="1" t="s">
        <v>145</v>
      </c>
      <c r="C118" s="32">
        <v>44762</v>
      </c>
      <c r="D118" s="1" t="s">
        <v>56</v>
      </c>
      <c r="E118" s="1" t="s">
        <v>139</v>
      </c>
      <c r="F118" s="1" t="s">
        <v>3</v>
      </c>
      <c r="G118" s="7">
        <v>3</v>
      </c>
      <c r="H118" s="8">
        <v>9.0509259259259258E-3</v>
      </c>
      <c r="I118" s="22" t="s">
        <v>3</v>
      </c>
      <c r="J118" s="19" t="s">
        <v>149</v>
      </c>
      <c r="K118" s="6">
        <f t="shared" si="9"/>
        <v>7.0566541117388524E-3</v>
      </c>
      <c r="L118" s="6">
        <v>3.0169753086419751E-3</v>
      </c>
      <c r="M118" s="1" t="s">
        <v>168</v>
      </c>
      <c r="N118" s="61">
        <f t="shared" si="5"/>
        <v>7</v>
      </c>
      <c r="O118" s="1">
        <f t="shared" si="6"/>
        <v>30</v>
      </c>
      <c r="P118" s="1" t="s">
        <v>304</v>
      </c>
      <c r="Q118" s="1" t="str">
        <f t="shared" si="7"/>
        <v>7月3W</v>
      </c>
      <c r="R118" s="13">
        <f t="shared" si="8"/>
        <v>8.8975204017576835E-3</v>
      </c>
    </row>
    <row r="119" spans="1:18">
      <c r="A119" s="1" t="s">
        <v>20</v>
      </c>
      <c r="B119" s="1" t="s">
        <v>145</v>
      </c>
      <c r="C119" s="32">
        <v>44762</v>
      </c>
      <c r="D119" s="1" t="s">
        <v>56</v>
      </c>
      <c r="E119" s="1" t="s">
        <v>139</v>
      </c>
      <c r="F119" s="1" t="s">
        <v>48</v>
      </c>
      <c r="G119" s="7">
        <v>5</v>
      </c>
      <c r="H119" s="8">
        <v>1.2604166666666666E-2</v>
      </c>
      <c r="I119" s="9" t="s">
        <v>48</v>
      </c>
      <c r="J119" s="9" t="s">
        <v>153</v>
      </c>
      <c r="K119" s="13">
        <f>H119*2.21/G119</f>
        <v>5.5710416666666669E-3</v>
      </c>
      <c r="L119" s="6">
        <v>2.5208333333333333E-3</v>
      </c>
      <c r="M119" s="1" t="s">
        <v>168</v>
      </c>
      <c r="N119" s="61">
        <f t="shared" si="5"/>
        <v>7</v>
      </c>
      <c r="O119" s="1">
        <f t="shared" si="6"/>
        <v>30</v>
      </c>
      <c r="P119" s="1" t="s">
        <v>304</v>
      </c>
      <c r="Q119" s="1" t="str">
        <f t="shared" si="7"/>
        <v>7月3W</v>
      </c>
      <c r="R119" s="13">
        <f t="shared" si="8"/>
        <v>7.0243568840579716E-3</v>
      </c>
    </row>
    <row r="120" spans="1:18">
      <c r="A120" s="1" t="s">
        <v>10</v>
      </c>
      <c r="B120" s="1" t="s">
        <v>145</v>
      </c>
      <c r="C120" s="32">
        <v>44762</v>
      </c>
      <c r="D120" s="1" t="s">
        <v>56</v>
      </c>
      <c r="E120" s="1" t="s">
        <v>139</v>
      </c>
      <c r="F120" s="1" t="s">
        <v>3</v>
      </c>
      <c r="G120" s="7">
        <v>3</v>
      </c>
      <c r="H120" s="8">
        <v>1.087962962962963E-2</v>
      </c>
      <c r="I120" s="22" t="s">
        <v>3</v>
      </c>
      <c r="J120" s="19" t="s">
        <v>149</v>
      </c>
      <c r="K120" s="6">
        <f>H120*0.779661016949152</f>
        <v>8.4824231010671627E-3</v>
      </c>
      <c r="L120" s="6">
        <v>3.6265432098765431E-3</v>
      </c>
      <c r="M120" s="1" t="s">
        <v>168</v>
      </c>
      <c r="N120" s="61">
        <f t="shared" si="5"/>
        <v>7</v>
      </c>
      <c r="O120" s="1">
        <f t="shared" si="6"/>
        <v>30</v>
      </c>
      <c r="P120" s="1" t="s">
        <v>304</v>
      </c>
      <c r="Q120" s="1" t="str">
        <f t="shared" si="7"/>
        <v>7月3W</v>
      </c>
      <c r="R120" s="13">
        <f t="shared" si="8"/>
        <v>1.0695229127432511E-2</v>
      </c>
    </row>
    <row r="121" spans="1:18">
      <c r="A121" s="4" t="s">
        <v>54</v>
      </c>
      <c r="B121" s="1" t="s">
        <v>145</v>
      </c>
      <c r="C121" s="31">
        <v>44765</v>
      </c>
      <c r="D121" s="2" t="s">
        <v>127</v>
      </c>
      <c r="E121" s="2" t="s">
        <v>140</v>
      </c>
      <c r="F121" s="3" t="s">
        <v>112</v>
      </c>
      <c r="G121" s="4">
        <v>2.35</v>
      </c>
      <c r="H121" s="6">
        <v>5.5324074074074069E-3</v>
      </c>
      <c r="I121" s="9" t="s">
        <v>112</v>
      </c>
      <c r="J121" s="19" t="s">
        <v>69</v>
      </c>
      <c r="K121" s="6">
        <f>H121</f>
        <v>5.5324074074074069E-3</v>
      </c>
      <c r="L121" s="6">
        <v>2.3542159180457048E-3</v>
      </c>
      <c r="M121" s="1" t="s">
        <v>168</v>
      </c>
      <c r="N121" s="61">
        <f t="shared" si="5"/>
        <v>7</v>
      </c>
      <c r="O121" s="1">
        <f t="shared" si="6"/>
        <v>30</v>
      </c>
      <c r="P121" s="1" t="s">
        <v>304</v>
      </c>
      <c r="Q121" s="1" t="str">
        <f t="shared" si="7"/>
        <v>7月3W</v>
      </c>
      <c r="R121" s="13">
        <f t="shared" si="8"/>
        <v>6.9756441223832524E-3</v>
      </c>
    </row>
    <row r="122" spans="1:18">
      <c r="A122" s="4" t="s">
        <v>75</v>
      </c>
      <c r="B122" s="1" t="s">
        <v>145</v>
      </c>
      <c r="C122" s="31">
        <v>44765</v>
      </c>
      <c r="D122" s="2" t="s">
        <v>127</v>
      </c>
      <c r="E122" s="2" t="s">
        <v>140</v>
      </c>
      <c r="F122" s="3" t="s">
        <v>112</v>
      </c>
      <c r="G122" s="4">
        <v>2.35</v>
      </c>
      <c r="H122" s="6">
        <v>7.9745370370370369E-3</v>
      </c>
      <c r="I122" s="9" t="s">
        <v>112</v>
      </c>
      <c r="J122" s="19" t="s">
        <v>69</v>
      </c>
      <c r="K122" s="6">
        <f>H122</f>
        <v>7.9745370370370369E-3</v>
      </c>
      <c r="L122" s="6">
        <v>3.393420015760441E-3</v>
      </c>
      <c r="M122" s="1" t="s">
        <v>168</v>
      </c>
      <c r="N122" s="61">
        <f t="shared" si="5"/>
        <v>7</v>
      </c>
      <c r="O122" s="1">
        <f t="shared" si="6"/>
        <v>30</v>
      </c>
      <c r="P122" s="1" t="s">
        <v>304</v>
      </c>
      <c r="Q122" s="1" t="str">
        <f t="shared" si="7"/>
        <v>7月3W</v>
      </c>
      <c r="R122" s="13">
        <f t="shared" si="8"/>
        <v>1.0054851046698874E-2</v>
      </c>
    </row>
    <row r="123" spans="1:18">
      <c r="A123" s="4" t="s">
        <v>114</v>
      </c>
      <c r="B123" s="1" t="s">
        <v>145</v>
      </c>
      <c r="C123" s="31">
        <v>44765</v>
      </c>
      <c r="D123" s="2" t="s">
        <v>127</v>
      </c>
      <c r="E123" s="2" t="s">
        <v>140</v>
      </c>
      <c r="F123" s="3" t="s">
        <v>112</v>
      </c>
      <c r="G123" s="4">
        <v>2.35</v>
      </c>
      <c r="H123" s="6">
        <v>9.5138888888888894E-3</v>
      </c>
      <c r="I123" s="9" t="s">
        <v>112</v>
      </c>
      <c r="J123" s="19" t="s">
        <v>69</v>
      </c>
      <c r="K123" s="6">
        <f>H123</f>
        <v>9.5138888888888894E-3</v>
      </c>
      <c r="L123" s="6">
        <v>4.048463356973995E-3</v>
      </c>
      <c r="M123" s="1" t="s">
        <v>168</v>
      </c>
      <c r="N123" s="61">
        <f t="shared" si="5"/>
        <v>7</v>
      </c>
      <c r="O123" s="1">
        <f t="shared" si="6"/>
        <v>30</v>
      </c>
      <c r="P123" s="1" t="s">
        <v>304</v>
      </c>
      <c r="Q123" s="1" t="str">
        <f t="shared" si="7"/>
        <v>7月3W</v>
      </c>
      <c r="R123" s="13">
        <f t="shared" si="8"/>
        <v>1.1995772946859905E-2</v>
      </c>
    </row>
    <row r="124" spans="1:18">
      <c r="A124" s="4" t="s">
        <v>93</v>
      </c>
      <c r="B124" s="1" t="s">
        <v>145</v>
      </c>
      <c r="C124" s="31">
        <v>44765</v>
      </c>
      <c r="D124" s="2" t="s">
        <v>127</v>
      </c>
      <c r="E124" s="2" t="s">
        <v>139</v>
      </c>
      <c r="F124" s="3" t="s">
        <v>2</v>
      </c>
      <c r="G124" s="4">
        <v>2.5099999999999998</v>
      </c>
      <c r="H124" s="6">
        <v>8.6921296296296312E-3</v>
      </c>
      <c r="I124" s="25" t="s">
        <v>353</v>
      </c>
      <c r="J124" s="19" t="s">
        <v>151</v>
      </c>
      <c r="K124" s="6">
        <f>2.39*H124/G124</f>
        <v>8.2765696473365812E-3</v>
      </c>
      <c r="L124" s="6">
        <v>3.4629998524420844E-3</v>
      </c>
      <c r="M124" s="1" t="s">
        <v>168</v>
      </c>
      <c r="N124" s="61">
        <f t="shared" si="5"/>
        <v>7</v>
      </c>
      <c r="O124" s="1">
        <f t="shared" si="6"/>
        <v>30</v>
      </c>
      <c r="P124" s="1" t="s">
        <v>304</v>
      </c>
      <c r="Q124" s="1" t="str">
        <f t="shared" si="7"/>
        <v>7月3W</v>
      </c>
      <c r="R124" s="13">
        <f t="shared" si="8"/>
        <v>1.0435674772728732E-2</v>
      </c>
    </row>
    <row r="125" spans="1:18">
      <c r="A125" s="4" t="s">
        <v>92</v>
      </c>
      <c r="B125" s="1" t="s">
        <v>145</v>
      </c>
      <c r="C125" s="31">
        <v>44765</v>
      </c>
      <c r="D125" s="2" t="s">
        <v>127</v>
      </c>
      <c r="E125" s="2" t="s">
        <v>140</v>
      </c>
      <c r="F125" s="3" t="s">
        <v>112</v>
      </c>
      <c r="G125" s="4">
        <v>2.35</v>
      </c>
      <c r="H125" s="6">
        <v>6.3425925925925915E-3</v>
      </c>
      <c r="I125" s="9" t="s">
        <v>112</v>
      </c>
      <c r="J125" s="19" t="s">
        <v>69</v>
      </c>
      <c r="K125" s="6">
        <f>H125</f>
        <v>6.3425925925925915E-3</v>
      </c>
      <c r="L125" s="6">
        <v>2.6989755713159964E-3</v>
      </c>
      <c r="M125" s="1" t="s">
        <v>168</v>
      </c>
      <c r="N125" s="61">
        <f t="shared" si="5"/>
        <v>7</v>
      </c>
      <c r="O125" s="1">
        <f t="shared" si="6"/>
        <v>30</v>
      </c>
      <c r="P125" s="1" t="s">
        <v>304</v>
      </c>
      <c r="Q125" s="1" t="str">
        <f t="shared" si="7"/>
        <v>7月3W</v>
      </c>
      <c r="R125" s="13">
        <f t="shared" si="8"/>
        <v>7.9971819645732675E-3</v>
      </c>
    </row>
    <row r="126" spans="1:18">
      <c r="A126" s="4" t="s">
        <v>80</v>
      </c>
      <c r="B126" s="1" t="s">
        <v>152</v>
      </c>
      <c r="C126" s="31">
        <v>44765</v>
      </c>
      <c r="D126" s="2" t="s">
        <v>127</v>
      </c>
      <c r="E126" s="2" t="s">
        <v>139</v>
      </c>
      <c r="F126" s="3" t="s">
        <v>2</v>
      </c>
      <c r="G126" s="4">
        <v>2.4300000000000002</v>
      </c>
      <c r="H126" s="6">
        <v>8.3796296296296292E-3</v>
      </c>
      <c r="I126" s="25" t="s">
        <v>353</v>
      </c>
      <c r="J126" s="19" t="s">
        <v>151</v>
      </c>
      <c r="K126" s="6">
        <f>2.39*H126/G126</f>
        <v>8.2416933394299646E-3</v>
      </c>
      <c r="L126" s="6">
        <v>3.4484072549916169E-3</v>
      </c>
      <c r="M126" s="1" t="s">
        <v>168</v>
      </c>
      <c r="N126" s="61">
        <f t="shared" si="5"/>
        <v>7</v>
      </c>
      <c r="O126" s="1">
        <f t="shared" si="6"/>
        <v>30</v>
      </c>
      <c r="P126" s="1" t="s">
        <v>304</v>
      </c>
      <c r="Q126" s="1" t="str">
        <f t="shared" si="7"/>
        <v>7月3W</v>
      </c>
      <c r="R126" s="13">
        <f t="shared" si="8"/>
        <v>1.039170029754213E-2</v>
      </c>
    </row>
    <row r="127" spans="1:18">
      <c r="A127" s="4" t="s">
        <v>82</v>
      </c>
      <c r="B127" s="1" t="s">
        <v>145</v>
      </c>
      <c r="C127" s="31">
        <v>44765</v>
      </c>
      <c r="D127" s="2" t="s">
        <v>127</v>
      </c>
      <c r="E127" s="2" t="s">
        <v>139</v>
      </c>
      <c r="F127" s="3" t="s">
        <v>2</v>
      </c>
      <c r="G127" s="4">
        <v>3.1</v>
      </c>
      <c r="H127" s="6">
        <v>9.1666666666666667E-3</v>
      </c>
      <c r="I127" s="23" t="s">
        <v>7</v>
      </c>
      <c r="J127" s="19" t="s">
        <v>149</v>
      </c>
      <c r="K127" s="6">
        <f>0.737586206896552*H127</f>
        <v>6.7612068965517266E-3</v>
      </c>
      <c r="L127" s="6">
        <v>2.9569892473118278E-3</v>
      </c>
      <c r="M127" s="1" t="s">
        <v>168</v>
      </c>
      <c r="N127" s="61">
        <f t="shared" si="5"/>
        <v>7</v>
      </c>
      <c r="O127" s="1">
        <f t="shared" si="6"/>
        <v>30</v>
      </c>
      <c r="P127" s="1" t="s">
        <v>304</v>
      </c>
      <c r="Q127" s="1" t="str">
        <f t="shared" si="7"/>
        <v>7月3W</v>
      </c>
      <c r="R127" s="13">
        <f t="shared" si="8"/>
        <v>8.5250000000000031E-3</v>
      </c>
    </row>
    <row r="128" spans="1:18">
      <c r="A128" s="4" t="s">
        <v>18</v>
      </c>
      <c r="B128" s="1" t="s">
        <v>150</v>
      </c>
      <c r="C128" s="31">
        <v>44765</v>
      </c>
      <c r="D128" s="2" t="s">
        <v>127</v>
      </c>
      <c r="E128" s="2" t="s">
        <v>139</v>
      </c>
      <c r="F128" s="3" t="s">
        <v>2</v>
      </c>
      <c r="G128" s="4">
        <v>2.41</v>
      </c>
      <c r="H128" s="6">
        <v>7.7777777777777767E-3</v>
      </c>
      <c r="I128" s="25" t="s">
        <v>353</v>
      </c>
      <c r="J128" s="19" t="s">
        <v>151</v>
      </c>
      <c r="K128" s="6">
        <f>2.39*H128/G128</f>
        <v>7.7132319041032724E-3</v>
      </c>
      <c r="L128" s="6">
        <v>3.2272936837252184E-3</v>
      </c>
      <c r="M128" s="1" t="s">
        <v>168</v>
      </c>
      <c r="N128" s="61">
        <f t="shared" si="5"/>
        <v>7</v>
      </c>
      <c r="O128" s="1">
        <f t="shared" si="6"/>
        <v>30</v>
      </c>
      <c r="P128" s="1" t="s">
        <v>304</v>
      </c>
      <c r="Q128" s="1" t="str">
        <f t="shared" si="7"/>
        <v>7月3W</v>
      </c>
      <c r="R128" s="13">
        <f t="shared" si="8"/>
        <v>9.7253793573476056E-3</v>
      </c>
    </row>
    <row r="129" spans="1:18">
      <c r="A129" s="4" t="s">
        <v>83</v>
      </c>
      <c r="B129" s="1" t="s">
        <v>145</v>
      </c>
      <c r="C129" s="31">
        <v>44765</v>
      </c>
      <c r="D129" s="2" t="s">
        <v>127</v>
      </c>
      <c r="E129" s="2" t="s">
        <v>139</v>
      </c>
      <c r="F129" s="3" t="s">
        <v>2</v>
      </c>
      <c r="G129" s="4">
        <v>2.48</v>
      </c>
      <c r="H129" s="6">
        <v>8.518518518518519E-3</v>
      </c>
      <c r="I129" s="25" t="s">
        <v>353</v>
      </c>
      <c r="J129" s="19" t="s">
        <v>151</v>
      </c>
      <c r="K129" s="6">
        <f>2.39*H129/G129</f>
        <v>8.2093787335722826E-3</v>
      </c>
      <c r="L129" s="6">
        <v>3.4348864994026285E-3</v>
      </c>
      <c r="M129" s="1" t="s">
        <v>168</v>
      </c>
      <c r="N129" s="61">
        <f t="shared" si="5"/>
        <v>7</v>
      </c>
      <c r="O129" s="1">
        <f t="shared" si="6"/>
        <v>30</v>
      </c>
      <c r="P129" s="1" t="s">
        <v>304</v>
      </c>
      <c r="Q129" s="1" t="str">
        <f t="shared" si="7"/>
        <v>7月3W</v>
      </c>
      <c r="R129" s="13">
        <f t="shared" si="8"/>
        <v>1.0350955794504183E-2</v>
      </c>
    </row>
    <row r="130" spans="1:18">
      <c r="A130" s="4" t="s">
        <v>5</v>
      </c>
      <c r="B130" s="1" t="s">
        <v>145</v>
      </c>
      <c r="C130" s="31">
        <v>44765</v>
      </c>
      <c r="D130" s="2" t="s">
        <v>127</v>
      </c>
      <c r="E130" s="2" t="s">
        <v>140</v>
      </c>
      <c r="F130" s="3" t="s">
        <v>112</v>
      </c>
      <c r="G130" s="4">
        <v>2.35</v>
      </c>
      <c r="H130" s="6">
        <v>6.828703703703704E-3</v>
      </c>
      <c r="I130" s="9" t="s">
        <v>112</v>
      </c>
      <c r="J130" s="19" t="s">
        <v>69</v>
      </c>
      <c r="K130" s="6">
        <f>H130</f>
        <v>6.828703703703704E-3</v>
      </c>
      <c r="L130" s="6">
        <v>2.9058313632781716E-3</v>
      </c>
      <c r="M130" s="1" t="s">
        <v>168</v>
      </c>
      <c r="N130" s="61">
        <f t="shared" si="5"/>
        <v>7</v>
      </c>
      <c r="O130" s="1">
        <f t="shared" si="6"/>
        <v>30</v>
      </c>
      <c r="P130" s="1" t="s">
        <v>304</v>
      </c>
      <c r="Q130" s="1" t="str">
        <f t="shared" si="7"/>
        <v>7月3W</v>
      </c>
      <c r="R130" s="13">
        <f t="shared" si="8"/>
        <v>8.6101046698872797E-3</v>
      </c>
    </row>
    <row r="131" spans="1:18">
      <c r="A131" s="4" t="s">
        <v>26</v>
      </c>
      <c r="B131" s="1" t="s">
        <v>150</v>
      </c>
      <c r="C131" s="31">
        <v>44765</v>
      </c>
      <c r="D131" s="2" t="s">
        <v>127</v>
      </c>
      <c r="E131" s="2" t="s">
        <v>140</v>
      </c>
      <c r="F131" s="3" t="s">
        <v>112</v>
      </c>
      <c r="G131" s="4">
        <v>2.35</v>
      </c>
      <c r="H131" s="6">
        <v>7.5462962962962966E-3</v>
      </c>
      <c r="I131" s="9" t="s">
        <v>112</v>
      </c>
      <c r="J131" s="19" t="s">
        <v>69</v>
      </c>
      <c r="K131" s="6">
        <f>H131</f>
        <v>7.5462962962962966E-3</v>
      </c>
      <c r="L131" s="6">
        <v>3.2111899133175728E-3</v>
      </c>
      <c r="M131" s="1" t="s">
        <v>168</v>
      </c>
      <c r="N131" s="61">
        <f t="shared" ref="N131:N194" si="10">MONTH(C131)</f>
        <v>7</v>
      </c>
      <c r="O131" s="1">
        <f t="shared" ref="O131:O194" si="11">WEEKNUM(C131)</f>
        <v>30</v>
      </c>
      <c r="P131" s="1" t="s">
        <v>304</v>
      </c>
      <c r="Q131" s="1" t="str">
        <f t="shared" ref="Q131:Q194" si="12">N131&amp;"月"&amp;P131</f>
        <v>7月3W</v>
      </c>
      <c r="R131" s="13">
        <f t="shared" ref="R131:R194" si="13">K131*2.9/2.3</f>
        <v>9.5148953301127225E-3</v>
      </c>
    </row>
    <row r="132" spans="1:18">
      <c r="A132" s="4" t="s">
        <v>99</v>
      </c>
      <c r="B132" s="1" t="s">
        <v>150</v>
      </c>
      <c r="C132" s="31">
        <v>44765</v>
      </c>
      <c r="D132" s="2" t="s">
        <v>127</v>
      </c>
      <c r="E132" s="2" t="s">
        <v>139</v>
      </c>
      <c r="F132" s="3" t="s">
        <v>2</v>
      </c>
      <c r="G132" s="4">
        <v>2.91</v>
      </c>
      <c r="H132" s="6">
        <v>9.2939814814814812E-3</v>
      </c>
      <c r="I132" s="25" t="s">
        <v>353</v>
      </c>
      <c r="J132" s="19" t="s">
        <v>151</v>
      </c>
      <c r="K132" s="6">
        <f>2.39*H132/G132</f>
        <v>7.6332012854779174E-3</v>
      </c>
      <c r="L132" s="6">
        <v>3.1938080692376224E-3</v>
      </c>
      <c r="M132" s="1" t="s">
        <v>168</v>
      </c>
      <c r="N132" s="61">
        <f t="shared" si="10"/>
        <v>7</v>
      </c>
      <c r="O132" s="1">
        <f t="shared" si="11"/>
        <v>30</v>
      </c>
      <c r="P132" s="1" t="s">
        <v>304</v>
      </c>
      <c r="Q132" s="1" t="str">
        <f t="shared" si="12"/>
        <v>7月3W</v>
      </c>
      <c r="R132" s="13">
        <f t="shared" si="13"/>
        <v>9.6244711860373738E-3</v>
      </c>
    </row>
    <row r="133" spans="1:18">
      <c r="A133" s="4" t="s">
        <v>111</v>
      </c>
      <c r="B133" s="1" t="s">
        <v>145</v>
      </c>
      <c r="C133" s="31">
        <v>44765</v>
      </c>
      <c r="D133" s="2" t="s">
        <v>127</v>
      </c>
      <c r="E133" s="2" t="s">
        <v>139</v>
      </c>
      <c r="F133" s="3" t="s">
        <v>2</v>
      </c>
      <c r="G133" s="4">
        <v>2.61</v>
      </c>
      <c r="H133" s="6">
        <v>8.3449074074074085E-3</v>
      </c>
      <c r="I133" s="25" t="s">
        <v>353</v>
      </c>
      <c r="J133" s="19" t="s">
        <v>151</v>
      </c>
      <c r="K133" s="6">
        <f>2.39*H133/G133</f>
        <v>7.6415052504611907E-3</v>
      </c>
      <c r="L133" s="6">
        <v>3.19728253157372E-3</v>
      </c>
      <c r="M133" s="1" t="s">
        <v>168</v>
      </c>
      <c r="N133" s="61">
        <f t="shared" si="10"/>
        <v>7</v>
      </c>
      <c r="O133" s="1">
        <f t="shared" si="11"/>
        <v>30</v>
      </c>
      <c r="P133" s="1" t="s">
        <v>304</v>
      </c>
      <c r="Q133" s="1" t="str">
        <f t="shared" si="12"/>
        <v>7月3W</v>
      </c>
      <c r="R133" s="13">
        <f t="shared" si="13"/>
        <v>9.6349414027554151E-3</v>
      </c>
    </row>
    <row r="134" spans="1:18">
      <c r="A134" s="4" t="s">
        <v>97</v>
      </c>
      <c r="B134" s="1" t="s">
        <v>145</v>
      </c>
      <c r="C134" s="31">
        <v>44765</v>
      </c>
      <c r="D134" s="2" t="s">
        <v>127</v>
      </c>
      <c r="E134" s="2" t="s">
        <v>139</v>
      </c>
      <c r="F134" s="3" t="s">
        <v>2</v>
      </c>
      <c r="G134" s="4">
        <v>3.05</v>
      </c>
      <c r="H134" s="6">
        <v>1.0497685185185186E-2</v>
      </c>
      <c r="I134" s="25" t="s">
        <v>353</v>
      </c>
      <c r="J134" s="19" t="s">
        <v>149</v>
      </c>
      <c r="K134" s="6">
        <f>2.39*H134/G134</f>
        <v>8.2260549483910168E-3</v>
      </c>
      <c r="L134" s="6">
        <v>3.4418639951426843E-3</v>
      </c>
      <c r="M134" s="1" t="s">
        <v>168</v>
      </c>
      <c r="N134" s="61">
        <f t="shared" si="10"/>
        <v>7</v>
      </c>
      <c r="O134" s="1">
        <f t="shared" si="11"/>
        <v>30</v>
      </c>
      <c r="P134" s="1" t="s">
        <v>304</v>
      </c>
      <c r="Q134" s="1" t="str">
        <f t="shared" si="12"/>
        <v>7月3W</v>
      </c>
      <c r="R134" s="13">
        <f t="shared" si="13"/>
        <v>1.0371982326232152E-2</v>
      </c>
    </row>
    <row r="135" spans="1:18">
      <c r="A135" s="4" t="s">
        <v>25</v>
      </c>
      <c r="B135" s="1" t="s">
        <v>145</v>
      </c>
      <c r="C135" s="31">
        <v>44765</v>
      </c>
      <c r="D135" s="2" t="s">
        <v>127</v>
      </c>
      <c r="E135" s="2" t="s">
        <v>139</v>
      </c>
      <c r="F135" s="3" t="s">
        <v>2</v>
      </c>
      <c r="G135" s="4">
        <v>2.42</v>
      </c>
      <c r="H135" s="6">
        <v>9.6064814814814815E-3</v>
      </c>
      <c r="I135" s="25" t="s">
        <v>353</v>
      </c>
      <c r="J135" s="19" t="s">
        <v>151</v>
      </c>
      <c r="K135" s="6">
        <f>2.39*H135/G135</f>
        <v>9.4873928680746875E-3</v>
      </c>
      <c r="L135" s="6">
        <v>3.9696204468931745E-3</v>
      </c>
      <c r="M135" s="1" t="s">
        <v>168</v>
      </c>
      <c r="N135" s="61">
        <f t="shared" si="10"/>
        <v>7</v>
      </c>
      <c r="O135" s="1">
        <f t="shared" si="11"/>
        <v>30</v>
      </c>
      <c r="P135" s="1" t="s">
        <v>304</v>
      </c>
      <c r="Q135" s="1" t="str">
        <f t="shared" si="12"/>
        <v>7月3W</v>
      </c>
      <c r="R135" s="13">
        <f t="shared" si="13"/>
        <v>1.1962364920615911E-2</v>
      </c>
    </row>
    <row r="136" spans="1:18">
      <c r="A136" s="4" t="s">
        <v>128</v>
      </c>
      <c r="B136" s="1" t="s">
        <v>150</v>
      </c>
      <c r="C136" s="31">
        <v>44765</v>
      </c>
      <c r="D136" s="2" t="s">
        <v>127</v>
      </c>
      <c r="E136" s="2" t="s">
        <v>139</v>
      </c>
      <c r="F136" s="3" t="s">
        <v>2</v>
      </c>
      <c r="G136" s="4">
        <v>4.47</v>
      </c>
      <c r="H136" s="6">
        <v>2.0613425925925927E-2</v>
      </c>
      <c r="I136" s="25" t="s">
        <v>353</v>
      </c>
      <c r="J136" s="19" t="s">
        <v>154</v>
      </c>
      <c r="K136" s="6">
        <f>2.39*H136/G136</f>
        <v>1.102149618858232E-2</v>
      </c>
      <c r="L136" s="6">
        <v>4.6115046814151966E-3</v>
      </c>
      <c r="M136" s="1" t="s">
        <v>168</v>
      </c>
      <c r="N136" s="61">
        <f t="shared" si="10"/>
        <v>7</v>
      </c>
      <c r="O136" s="1">
        <f t="shared" si="11"/>
        <v>30</v>
      </c>
      <c r="P136" s="1" t="s">
        <v>304</v>
      </c>
      <c r="Q136" s="1" t="str">
        <f t="shared" si="12"/>
        <v>7月3W</v>
      </c>
      <c r="R136" s="13">
        <f t="shared" si="13"/>
        <v>1.3896669107342927E-2</v>
      </c>
    </row>
    <row r="137" spans="1:18">
      <c r="A137" s="4" t="s">
        <v>84</v>
      </c>
      <c r="B137" s="1" t="s">
        <v>150</v>
      </c>
      <c r="C137" s="31">
        <v>44765</v>
      </c>
      <c r="D137" s="2" t="s">
        <v>127</v>
      </c>
      <c r="E137" s="2" t="s">
        <v>140</v>
      </c>
      <c r="F137" s="3" t="s">
        <v>112</v>
      </c>
      <c r="G137" s="4">
        <v>2.35</v>
      </c>
      <c r="H137" s="6">
        <v>7.9745370370370369E-3</v>
      </c>
      <c r="I137" s="9" t="s">
        <v>112</v>
      </c>
      <c r="J137" s="19" t="s">
        <v>69</v>
      </c>
      <c r="K137" s="6">
        <f>H137</f>
        <v>7.9745370370370369E-3</v>
      </c>
      <c r="L137" s="6">
        <v>3.393420015760441E-3</v>
      </c>
      <c r="M137" s="1" t="s">
        <v>168</v>
      </c>
      <c r="N137" s="61">
        <f t="shared" si="10"/>
        <v>7</v>
      </c>
      <c r="O137" s="1">
        <f t="shared" si="11"/>
        <v>30</v>
      </c>
      <c r="P137" s="1" t="s">
        <v>304</v>
      </c>
      <c r="Q137" s="1" t="str">
        <f t="shared" si="12"/>
        <v>7月3W</v>
      </c>
      <c r="R137" s="13">
        <f t="shared" si="13"/>
        <v>1.0054851046698874E-2</v>
      </c>
    </row>
    <row r="138" spans="1:18">
      <c r="A138" s="4" t="s">
        <v>125</v>
      </c>
      <c r="B138" s="1" t="s">
        <v>152</v>
      </c>
      <c r="C138" s="31">
        <v>44765</v>
      </c>
      <c r="D138" s="2" t="s">
        <v>127</v>
      </c>
      <c r="E138" s="2" t="s">
        <v>139</v>
      </c>
      <c r="F138" s="3" t="s">
        <v>2</v>
      </c>
      <c r="G138" s="4">
        <v>3.1</v>
      </c>
      <c r="H138" s="6">
        <v>1.0983796296296297E-2</v>
      </c>
      <c r="I138" s="25" t="s">
        <v>353</v>
      </c>
      <c r="J138" s="19" t="s">
        <v>149</v>
      </c>
      <c r="K138" s="6">
        <f>2.39*H138/G138</f>
        <v>8.4681526284348871E-3</v>
      </c>
      <c r="L138" s="6">
        <v>3.5431600955794507E-3</v>
      </c>
      <c r="M138" s="1" t="s">
        <v>168</v>
      </c>
      <c r="N138" s="61">
        <f t="shared" si="10"/>
        <v>7</v>
      </c>
      <c r="O138" s="1">
        <f t="shared" si="11"/>
        <v>30</v>
      </c>
      <c r="P138" s="1" t="s">
        <v>304</v>
      </c>
      <c r="Q138" s="1" t="str">
        <f t="shared" si="12"/>
        <v>7月3W</v>
      </c>
      <c r="R138" s="13">
        <f t="shared" si="13"/>
        <v>1.0677235922809206E-2</v>
      </c>
    </row>
    <row r="139" spans="1:18">
      <c r="A139" s="4" t="s">
        <v>89</v>
      </c>
      <c r="B139" s="1" t="s">
        <v>145</v>
      </c>
      <c r="C139" s="31">
        <v>44765</v>
      </c>
      <c r="D139" s="2" t="s">
        <v>127</v>
      </c>
      <c r="E139" s="2" t="s">
        <v>139</v>
      </c>
      <c r="F139" s="3" t="s">
        <v>2</v>
      </c>
      <c r="G139" s="4">
        <v>3.01</v>
      </c>
      <c r="H139" s="6">
        <v>9.0509259259259258E-3</v>
      </c>
      <c r="I139" s="25" t="s">
        <v>353</v>
      </c>
      <c r="J139" s="19" t="s">
        <v>149</v>
      </c>
      <c r="K139" s="6">
        <f>2.39*H139/G139</f>
        <v>7.1866156023132777E-3</v>
      </c>
      <c r="L139" s="6">
        <v>3.006952134859112E-3</v>
      </c>
      <c r="M139" s="1" t="s">
        <v>168</v>
      </c>
      <c r="N139" s="61">
        <f t="shared" si="10"/>
        <v>7</v>
      </c>
      <c r="O139" s="1">
        <f t="shared" si="11"/>
        <v>30</v>
      </c>
      <c r="P139" s="1" t="s">
        <v>304</v>
      </c>
      <c r="Q139" s="1" t="str">
        <f t="shared" si="12"/>
        <v>7月3W</v>
      </c>
      <c r="R139" s="13">
        <f t="shared" si="13"/>
        <v>9.0613848898732641E-3</v>
      </c>
    </row>
    <row r="140" spans="1:18">
      <c r="A140" s="4" t="s">
        <v>4</v>
      </c>
      <c r="B140" s="1" t="s">
        <v>145</v>
      </c>
      <c r="C140" s="31">
        <v>44765</v>
      </c>
      <c r="D140" s="2" t="s">
        <v>127</v>
      </c>
      <c r="E140" s="2" t="s">
        <v>139</v>
      </c>
      <c r="F140" s="3" t="s">
        <v>2</v>
      </c>
      <c r="G140" s="4">
        <v>2.41</v>
      </c>
      <c r="H140" s="6">
        <v>8.0092592592592594E-3</v>
      </c>
      <c r="I140" s="25" t="s">
        <v>353</v>
      </c>
      <c r="J140" s="19" t="s">
        <v>151</v>
      </c>
      <c r="K140" s="6">
        <f>2.39*H140/G140</f>
        <v>7.9427923774396808E-3</v>
      </c>
      <c r="L140" s="6">
        <v>3.3233440909789455E-3</v>
      </c>
      <c r="M140" s="1" t="s">
        <v>168</v>
      </c>
      <c r="N140" s="61">
        <f t="shared" si="10"/>
        <v>7</v>
      </c>
      <c r="O140" s="1">
        <f t="shared" si="11"/>
        <v>30</v>
      </c>
      <c r="P140" s="1" t="s">
        <v>304</v>
      </c>
      <c r="Q140" s="1" t="str">
        <f t="shared" si="12"/>
        <v>7月3W</v>
      </c>
      <c r="R140" s="13">
        <f t="shared" si="13"/>
        <v>1.001482517155438E-2</v>
      </c>
    </row>
    <row r="141" spans="1:18">
      <c r="A141" s="4" t="s">
        <v>22</v>
      </c>
      <c r="B141" s="1" t="s">
        <v>150</v>
      </c>
      <c r="C141" s="31">
        <v>44765</v>
      </c>
      <c r="D141" s="2" t="s">
        <v>127</v>
      </c>
      <c r="E141" s="14" t="s">
        <v>346</v>
      </c>
      <c r="F141" s="3" t="s">
        <v>9</v>
      </c>
      <c r="G141" s="4">
        <v>20.02</v>
      </c>
      <c r="H141" s="5">
        <v>8.4363425925925925E-2</v>
      </c>
      <c r="I141" s="25" t="s">
        <v>353</v>
      </c>
      <c r="J141" s="19" t="s">
        <v>155</v>
      </c>
      <c r="K141" s="6" t="s">
        <v>95</v>
      </c>
      <c r="L141" s="6">
        <v>4.2139573389573387E-3</v>
      </c>
      <c r="M141" s="1" t="s">
        <v>168</v>
      </c>
      <c r="N141" s="61">
        <f t="shared" si="10"/>
        <v>7</v>
      </c>
      <c r="O141" s="1">
        <f t="shared" si="11"/>
        <v>30</v>
      </c>
      <c r="P141" s="1" t="s">
        <v>304</v>
      </c>
      <c r="Q141" s="1" t="str">
        <f t="shared" si="12"/>
        <v>7月3W</v>
      </c>
      <c r="R141" s="13" t="s">
        <v>346</v>
      </c>
    </row>
    <row r="142" spans="1:18">
      <c r="A142" s="4" t="s">
        <v>12</v>
      </c>
      <c r="B142" s="1" t="s">
        <v>145</v>
      </c>
      <c r="C142" s="31">
        <v>44765</v>
      </c>
      <c r="D142" s="2" t="s">
        <v>127</v>
      </c>
      <c r="E142" s="2" t="s">
        <v>139</v>
      </c>
      <c r="F142" s="3" t="s">
        <v>2</v>
      </c>
      <c r="G142" s="4">
        <v>2.44</v>
      </c>
      <c r="H142" s="6">
        <v>8.8078703703703704E-3</v>
      </c>
      <c r="I142" s="25" t="s">
        <v>353</v>
      </c>
      <c r="J142" s="19" t="s">
        <v>151</v>
      </c>
      <c r="K142" s="6">
        <f>2.39*H142/G142</f>
        <v>8.6273812234365522E-3</v>
      </c>
      <c r="L142" s="6">
        <v>3.6097829386763816E-3</v>
      </c>
      <c r="M142" s="1" t="s">
        <v>168</v>
      </c>
      <c r="N142" s="61">
        <f t="shared" si="10"/>
        <v>7</v>
      </c>
      <c r="O142" s="1">
        <f t="shared" si="11"/>
        <v>30</v>
      </c>
      <c r="P142" s="1" t="s">
        <v>304</v>
      </c>
      <c r="Q142" s="1" t="str">
        <f t="shared" si="12"/>
        <v>7月3W</v>
      </c>
      <c r="R142" s="13">
        <f t="shared" si="13"/>
        <v>1.0878002412159131E-2</v>
      </c>
    </row>
    <row r="143" spans="1:18">
      <c r="A143" s="4" t="s">
        <v>11</v>
      </c>
      <c r="B143" s="1" t="s">
        <v>145</v>
      </c>
      <c r="C143" s="31">
        <v>44765</v>
      </c>
      <c r="D143" s="2" t="s">
        <v>127</v>
      </c>
      <c r="E143" s="2" t="s">
        <v>140</v>
      </c>
      <c r="F143" s="3" t="s">
        <v>112</v>
      </c>
      <c r="G143" s="4">
        <v>2.35</v>
      </c>
      <c r="H143" s="6">
        <v>6.5046296296296302E-3</v>
      </c>
      <c r="I143" s="9" t="s">
        <v>112</v>
      </c>
      <c r="J143" s="19" t="s">
        <v>69</v>
      </c>
      <c r="K143" s="6">
        <f>H143</f>
        <v>6.5046296296296302E-3</v>
      </c>
      <c r="L143" s="6">
        <v>2.7679275019700553E-3</v>
      </c>
      <c r="M143" s="1" t="s">
        <v>168</v>
      </c>
      <c r="N143" s="61">
        <f t="shared" si="10"/>
        <v>7</v>
      </c>
      <c r="O143" s="1">
        <f t="shared" si="11"/>
        <v>30</v>
      </c>
      <c r="P143" s="1" t="s">
        <v>304</v>
      </c>
      <c r="Q143" s="1" t="str">
        <f t="shared" si="12"/>
        <v>7月3W</v>
      </c>
      <c r="R143" s="13">
        <f t="shared" si="13"/>
        <v>8.2014895330112733E-3</v>
      </c>
    </row>
    <row r="144" spans="1:18">
      <c r="A144" s="4" t="s">
        <v>102</v>
      </c>
      <c r="B144" s="1" t="s">
        <v>145</v>
      </c>
      <c r="C144" s="31">
        <v>44765</v>
      </c>
      <c r="D144" s="2" t="s">
        <v>127</v>
      </c>
      <c r="E144" s="2" t="s">
        <v>139</v>
      </c>
      <c r="F144" s="3" t="s">
        <v>2</v>
      </c>
      <c r="G144" s="4">
        <v>2.52</v>
      </c>
      <c r="H144" s="6">
        <v>9.0856481481481483E-3</v>
      </c>
      <c r="I144" s="25" t="s">
        <v>353</v>
      </c>
      <c r="J144" s="19" t="s">
        <v>151</v>
      </c>
      <c r="K144" s="6">
        <f>2.39*H144/G144</f>
        <v>8.6169440770135219E-3</v>
      </c>
      <c r="L144" s="6">
        <v>3.6054159318048206E-3</v>
      </c>
      <c r="M144" s="1" t="s">
        <v>168</v>
      </c>
      <c r="N144" s="61">
        <f t="shared" si="10"/>
        <v>7</v>
      </c>
      <c r="O144" s="1">
        <f t="shared" si="11"/>
        <v>30</v>
      </c>
      <c r="P144" s="1" t="s">
        <v>304</v>
      </c>
      <c r="Q144" s="1" t="str">
        <f t="shared" si="12"/>
        <v>7月3W</v>
      </c>
      <c r="R144" s="13">
        <f t="shared" si="13"/>
        <v>1.0864842531886616E-2</v>
      </c>
    </row>
    <row r="145" spans="1:18">
      <c r="A145" s="4" t="s">
        <v>15</v>
      </c>
      <c r="B145" s="1" t="s">
        <v>145</v>
      </c>
      <c r="C145" s="31">
        <v>44765</v>
      </c>
      <c r="D145" s="2" t="s">
        <v>127</v>
      </c>
      <c r="E145" s="2" t="s">
        <v>140</v>
      </c>
      <c r="F145" s="3" t="s">
        <v>112</v>
      </c>
      <c r="G145" s="4">
        <v>2.35</v>
      </c>
      <c r="H145" s="6">
        <v>8.0671296296296307E-3</v>
      </c>
      <c r="I145" s="9" t="s">
        <v>112</v>
      </c>
      <c r="J145" s="19" t="s">
        <v>69</v>
      </c>
      <c r="K145" s="6">
        <f>H145</f>
        <v>8.0671296296296307E-3</v>
      </c>
      <c r="L145" s="6">
        <v>3.4328211189913319E-3</v>
      </c>
      <c r="M145" s="1" t="s">
        <v>168</v>
      </c>
      <c r="N145" s="61">
        <f t="shared" si="10"/>
        <v>7</v>
      </c>
      <c r="O145" s="1">
        <f t="shared" si="11"/>
        <v>30</v>
      </c>
      <c r="P145" s="1" t="s">
        <v>304</v>
      </c>
      <c r="Q145" s="1" t="str">
        <f t="shared" si="12"/>
        <v>7月3W</v>
      </c>
      <c r="R145" s="13">
        <f t="shared" si="13"/>
        <v>1.0171598228663448E-2</v>
      </c>
    </row>
    <row r="146" spans="1:18">
      <c r="A146" s="4" t="s">
        <v>87</v>
      </c>
      <c r="B146" s="1" t="s">
        <v>145</v>
      </c>
      <c r="C146" s="31">
        <v>44765</v>
      </c>
      <c r="D146" s="2" t="s">
        <v>127</v>
      </c>
      <c r="E146" s="2" t="s">
        <v>139</v>
      </c>
      <c r="F146" s="3" t="s">
        <v>2</v>
      </c>
      <c r="G146" s="4">
        <v>2.5</v>
      </c>
      <c r="H146" s="6">
        <v>8.8078703703703704E-3</v>
      </c>
      <c r="I146" s="25" t="s">
        <v>353</v>
      </c>
      <c r="J146" s="19" t="s">
        <v>151</v>
      </c>
      <c r="K146" s="6">
        <f t="shared" ref="K146:K152" si="14">2.39*H146/G146</f>
        <v>8.4203240740740749E-3</v>
      </c>
      <c r="L146" s="6">
        <v>3.5231481481481481E-3</v>
      </c>
      <c r="M146" s="1" t="s">
        <v>168</v>
      </c>
      <c r="N146" s="61">
        <f t="shared" si="10"/>
        <v>7</v>
      </c>
      <c r="O146" s="1">
        <f t="shared" si="11"/>
        <v>30</v>
      </c>
      <c r="P146" s="1" t="s">
        <v>304</v>
      </c>
      <c r="Q146" s="1" t="str">
        <f t="shared" si="12"/>
        <v>7月3W</v>
      </c>
      <c r="R146" s="13">
        <f t="shared" si="13"/>
        <v>1.0616930354267312E-2</v>
      </c>
    </row>
    <row r="147" spans="1:18">
      <c r="A147" s="4" t="s">
        <v>85</v>
      </c>
      <c r="B147" s="1" t="s">
        <v>150</v>
      </c>
      <c r="C147" s="31">
        <v>44765</v>
      </c>
      <c r="D147" s="2" t="s">
        <v>127</v>
      </c>
      <c r="E147" s="2" t="s">
        <v>139</v>
      </c>
      <c r="F147" s="3" t="s">
        <v>2</v>
      </c>
      <c r="G147" s="4">
        <v>4.08</v>
      </c>
      <c r="H147" s="6">
        <v>1.2569444444444446E-2</v>
      </c>
      <c r="I147" s="25" t="s">
        <v>353</v>
      </c>
      <c r="J147" s="19" t="s">
        <v>154</v>
      </c>
      <c r="K147" s="6">
        <f t="shared" si="14"/>
        <v>7.3629833877995651E-3</v>
      </c>
      <c r="L147" s="6">
        <v>3.0807461873638346E-3</v>
      </c>
      <c r="M147" s="1" t="s">
        <v>168</v>
      </c>
      <c r="N147" s="61">
        <f t="shared" si="10"/>
        <v>7</v>
      </c>
      <c r="O147" s="1">
        <f t="shared" si="11"/>
        <v>30</v>
      </c>
      <c r="P147" s="1" t="s">
        <v>304</v>
      </c>
      <c r="Q147" s="1" t="str">
        <f t="shared" si="12"/>
        <v>7月3W</v>
      </c>
      <c r="R147" s="13">
        <f t="shared" si="13"/>
        <v>9.2837616628777125E-3</v>
      </c>
    </row>
    <row r="148" spans="1:18">
      <c r="A148" s="4" t="s">
        <v>96</v>
      </c>
      <c r="B148" s="1" t="s">
        <v>145</v>
      </c>
      <c r="C148" s="31">
        <v>44765</v>
      </c>
      <c r="D148" s="2" t="s">
        <v>127</v>
      </c>
      <c r="E148" s="2" t="s">
        <v>139</v>
      </c>
      <c r="F148" s="3" t="s">
        <v>2</v>
      </c>
      <c r="G148" s="4">
        <v>3.1</v>
      </c>
      <c r="H148" s="6">
        <v>9.8958333333333329E-3</v>
      </c>
      <c r="I148" s="25" t="s">
        <v>353</v>
      </c>
      <c r="J148" s="19" t="s">
        <v>149</v>
      </c>
      <c r="K148" s="6">
        <f t="shared" si="14"/>
        <v>7.6293682795698925E-3</v>
      </c>
      <c r="L148" s="6">
        <v>3.1922043010752686E-3</v>
      </c>
      <c r="M148" s="1" t="s">
        <v>168</v>
      </c>
      <c r="N148" s="61">
        <f t="shared" si="10"/>
        <v>7</v>
      </c>
      <c r="O148" s="1">
        <f t="shared" si="11"/>
        <v>30</v>
      </c>
      <c r="P148" s="1" t="s">
        <v>304</v>
      </c>
      <c r="Q148" s="1" t="str">
        <f t="shared" si="12"/>
        <v>7月3W</v>
      </c>
      <c r="R148" s="13">
        <f t="shared" si="13"/>
        <v>9.6196382655446468E-3</v>
      </c>
    </row>
    <row r="149" spans="1:18">
      <c r="A149" s="4" t="s">
        <v>19</v>
      </c>
      <c r="B149" s="1" t="s">
        <v>145</v>
      </c>
      <c r="C149" s="31">
        <v>44765</v>
      </c>
      <c r="D149" s="2" t="s">
        <v>127</v>
      </c>
      <c r="E149" s="2" t="s">
        <v>139</v>
      </c>
      <c r="F149" s="3" t="s">
        <v>2</v>
      </c>
      <c r="G149" s="4">
        <v>4.1900000000000004</v>
      </c>
      <c r="H149" s="6">
        <v>1.5405092592592593E-2</v>
      </c>
      <c r="I149" s="25" t="s">
        <v>353</v>
      </c>
      <c r="J149" s="19" t="s">
        <v>154</v>
      </c>
      <c r="K149" s="6">
        <f t="shared" si="14"/>
        <v>8.7871530540086628E-3</v>
      </c>
      <c r="L149" s="6">
        <v>3.6766330769910723E-3</v>
      </c>
      <c r="M149" s="1" t="s">
        <v>168</v>
      </c>
      <c r="N149" s="61">
        <f t="shared" si="10"/>
        <v>7</v>
      </c>
      <c r="O149" s="1">
        <f t="shared" si="11"/>
        <v>30</v>
      </c>
      <c r="P149" s="1" t="s">
        <v>304</v>
      </c>
      <c r="Q149" s="1" t="str">
        <f t="shared" si="12"/>
        <v>7月3W</v>
      </c>
      <c r="R149" s="13">
        <f t="shared" si="13"/>
        <v>1.1079453850706574E-2</v>
      </c>
    </row>
    <row r="150" spans="1:18">
      <c r="A150" s="4" t="s">
        <v>94</v>
      </c>
      <c r="B150" s="1" t="s">
        <v>145</v>
      </c>
      <c r="C150" s="31">
        <v>44765</v>
      </c>
      <c r="D150" s="2" t="s">
        <v>127</v>
      </c>
      <c r="E150" s="2" t="s">
        <v>139</v>
      </c>
      <c r="F150" s="3" t="s">
        <v>2</v>
      </c>
      <c r="G150" s="4">
        <v>2.44</v>
      </c>
      <c r="H150" s="6">
        <v>8.1712962962962963E-3</v>
      </c>
      <c r="I150" s="25" t="s">
        <v>353</v>
      </c>
      <c r="J150" s="19" t="s">
        <v>151</v>
      </c>
      <c r="K150" s="6">
        <f t="shared" si="14"/>
        <v>8.0038517000607171E-3</v>
      </c>
      <c r="L150" s="6">
        <v>3.3488919247115969E-3</v>
      </c>
      <c r="M150" s="1" t="s">
        <v>168</v>
      </c>
      <c r="N150" s="61">
        <f t="shared" si="10"/>
        <v>7</v>
      </c>
      <c r="O150" s="1">
        <f t="shared" si="11"/>
        <v>30</v>
      </c>
      <c r="P150" s="1" t="s">
        <v>304</v>
      </c>
      <c r="Q150" s="1" t="str">
        <f t="shared" si="12"/>
        <v>7月3W</v>
      </c>
      <c r="R150" s="13">
        <f t="shared" si="13"/>
        <v>1.0091813013120034E-2</v>
      </c>
    </row>
    <row r="151" spans="1:18">
      <c r="A151" s="4" t="s">
        <v>24</v>
      </c>
      <c r="B151" s="1" t="s">
        <v>145</v>
      </c>
      <c r="C151" s="31">
        <v>44765</v>
      </c>
      <c r="D151" s="2" t="s">
        <v>127</v>
      </c>
      <c r="E151" s="2" t="s">
        <v>139</v>
      </c>
      <c r="F151" s="3" t="s">
        <v>2</v>
      </c>
      <c r="G151" s="4">
        <v>2.46</v>
      </c>
      <c r="H151" s="6">
        <v>8.217592592592594E-3</v>
      </c>
      <c r="I151" s="25" t="s">
        <v>353</v>
      </c>
      <c r="J151" s="19" t="s">
        <v>151</v>
      </c>
      <c r="K151" s="6">
        <f t="shared" si="14"/>
        <v>7.9837586570310169E-3</v>
      </c>
      <c r="L151" s="6">
        <v>3.340484793736827E-3</v>
      </c>
      <c r="M151" s="1" t="s">
        <v>168</v>
      </c>
      <c r="N151" s="61">
        <f t="shared" si="10"/>
        <v>7</v>
      </c>
      <c r="O151" s="1">
        <f t="shared" si="11"/>
        <v>30</v>
      </c>
      <c r="P151" s="1" t="s">
        <v>304</v>
      </c>
      <c r="Q151" s="1" t="str">
        <f t="shared" si="12"/>
        <v>7月3W</v>
      </c>
      <c r="R151" s="13">
        <f t="shared" si="13"/>
        <v>1.0066478306691282E-2</v>
      </c>
    </row>
    <row r="152" spans="1:18">
      <c r="A152" s="4" t="s">
        <v>1</v>
      </c>
      <c r="B152" s="1" t="s">
        <v>145</v>
      </c>
      <c r="C152" s="31">
        <v>44765</v>
      </c>
      <c r="D152" s="2" t="s">
        <v>127</v>
      </c>
      <c r="E152" s="2" t="s">
        <v>139</v>
      </c>
      <c r="F152" s="3" t="s">
        <v>2</v>
      </c>
      <c r="G152" s="4">
        <v>2.41</v>
      </c>
      <c r="H152" s="6">
        <v>6.9907407407407409E-3</v>
      </c>
      <c r="I152" s="25" t="s">
        <v>353</v>
      </c>
      <c r="J152" s="19" t="s">
        <v>151</v>
      </c>
      <c r="K152" s="6">
        <f t="shared" si="14"/>
        <v>6.9327262947594904E-3</v>
      </c>
      <c r="L152" s="6">
        <v>2.9007222990625478E-3</v>
      </c>
      <c r="M152" s="1" t="s">
        <v>168</v>
      </c>
      <c r="N152" s="61">
        <f t="shared" si="10"/>
        <v>7</v>
      </c>
      <c r="O152" s="1">
        <f t="shared" si="11"/>
        <v>30</v>
      </c>
      <c r="P152" s="1" t="s">
        <v>304</v>
      </c>
      <c r="Q152" s="1" t="str">
        <f t="shared" si="12"/>
        <v>7月3W</v>
      </c>
      <c r="R152" s="13">
        <f t="shared" si="13"/>
        <v>8.7412635890445761E-3</v>
      </c>
    </row>
    <row r="153" spans="1:18">
      <c r="A153" s="4" t="s">
        <v>113</v>
      </c>
      <c r="B153" s="1" t="s">
        <v>145</v>
      </c>
      <c r="C153" s="31">
        <v>44765</v>
      </c>
      <c r="D153" s="2" t="s">
        <v>127</v>
      </c>
      <c r="E153" s="2" t="s">
        <v>140</v>
      </c>
      <c r="F153" s="3" t="s">
        <v>112</v>
      </c>
      <c r="G153" s="4">
        <v>2.35</v>
      </c>
      <c r="H153" s="6">
        <v>6.828703703703704E-3</v>
      </c>
      <c r="I153" s="9" t="s">
        <v>112</v>
      </c>
      <c r="J153" s="19" t="s">
        <v>69</v>
      </c>
      <c r="K153" s="6">
        <f>H153</f>
        <v>6.828703703703704E-3</v>
      </c>
      <c r="L153" s="6">
        <v>2.9058313632781716E-3</v>
      </c>
      <c r="M153" s="1" t="s">
        <v>168</v>
      </c>
      <c r="N153" s="61">
        <f t="shared" si="10"/>
        <v>7</v>
      </c>
      <c r="O153" s="1">
        <f t="shared" si="11"/>
        <v>30</v>
      </c>
      <c r="P153" s="1" t="s">
        <v>304</v>
      </c>
      <c r="Q153" s="1" t="str">
        <f t="shared" si="12"/>
        <v>7月3W</v>
      </c>
      <c r="R153" s="13">
        <f t="shared" si="13"/>
        <v>8.6101046698872797E-3</v>
      </c>
    </row>
    <row r="154" spans="1:18">
      <c r="A154" s="4" t="s">
        <v>79</v>
      </c>
      <c r="B154" s="1" t="s">
        <v>152</v>
      </c>
      <c r="C154" s="31">
        <v>44765</v>
      </c>
      <c r="D154" s="2" t="s">
        <v>127</v>
      </c>
      <c r="E154" s="2" t="s">
        <v>139</v>
      </c>
      <c r="F154" s="3" t="s">
        <v>2</v>
      </c>
      <c r="G154" s="4">
        <v>2.6</v>
      </c>
      <c r="H154" s="6">
        <v>1.0763888888888891E-2</v>
      </c>
      <c r="I154" s="25" t="s">
        <v>353</v>
      </c>
      <c r="J154" s="19" t="s">
        <v>151</v>
      </c>
      <c r="K154" s="6">
        <f>2.39*H154/G154</f>
        <v>9.8944978632478659E-3</v>
      </c>
      <c r="L154" s="6">
        <v>4.1399572649572659E-3</v>
      </c>
      <c r="M154" s="1" t="s">
        <v>168</v>
      </c>
      <c r="N154" s="61">
        <f t="shared" si="10"/>
        <v>7</v>
      </c>
      <c r="O154" s="1">
        <f t="shared" si="11"/>
        <v>30</v>
      </c>
      <c r="P154" s="1" t="s">
        <v>304</v>
      </c>
      <c r="Q154" s="1" t="str">
        <f t="shared" si="12"/>
        <v>7月3W</v>
      </c>
      <c r="R154" s="13">
        <f t="shared" si="13"/>
        <v>1.2475671218877745E-2</v>
      </c>
    </row>
    <row r="155" spans="1:18">
      <c r="A155" s="4" t="s">
        <v>91</v>
      </c>
      <c r="B155" s="1" t="s">
        <v>145</v>
      </c>
      <c r="C155" s="31">
        <v>44765</v>
      </c>
      <c r="D155" s="2" t="s">
        <v>127</v>
      </c>
      <c r="E155" s="2" t="s">
        <v>140</v>
      </c>
      <c r="F155" s="3" t="s">
        <v>112</v>
      </c>
      <c r="G155" s="4">
        <v>2.35</v>
      </c>
      <c r="H155" s="6">
        <v>6.1805555555555563E-3</v>
      </c>
      <c r="I155" s="9" t="s">
        <v>112</v>
      </c>
      <c r="J155" s="19" t="s">
        <v>69</v>
      </c>
      <c r="K155" s="6">
        <f>H155</f>
        <v>6.1805555555555563E-3</v>
      </c>
      <c r="L155" s="6">
        <v>2.6300236406619389E-3</v>
      </c>
      <c r="M155" s="1" t="s">
        <v>168</v>
      </c>
      <c r="N155" s="61">
        <f t="shared" si="10"/>
        <v>7</v>
      </c>
      <c r="O155" s="1">
        <f t="shared" si="11"/>
        <v>30</v>
      </c>
      <c r="P155" s="1" t="s">
        <v>304</v>
      </c>
      <c r="Q155" s="1" t="str">
        <f t="shared" si="12"/>
        <v>7月3W</v>
      </c>
      <c r="R155" s="13">
        <f t="shared" si="13"/>
        <v>7.7928743961352669E-3</v>
      </c>
    </row>
    <row r="156" spans="1:18">
      <c r="A156" s="4" t="s">
        <v>74</v>
      </c>
      <c r="B156" s="1" t="s">
        <v>145</v>
      </c>
      <c r="C156" s="31">
        <v>44765</v>
      </c>
      <c r="D156" s="2" t="s">
        <v>127</v>
      </c>
      <c r="E156" s="2" t="s">
        <v>140</v>
      </c>
      <c r="F156" s="3" t="s">
        <v>112</v>
      </c>
      <c r="G156" s="4">
        <v>2.35</v>
      </c>
      <c r="H156" s="6">
        <v>5.6712962962962958E-3</v>
      </c>
      <c r="I156" s="9" t="s">
        <v>112</v>
      </c>
      <c r="J156" s="19" t="s">
        <v>69</v>
      </c>
      <c r="K156" s="6">
        <f>H156</f>
        <v>5.6712962962962958E-3</v>
      </c>
      <c r="L156" s="6">
        <v>2.4133175728920406E-3</v>
      </c>
      <c r="M156" s="1" t="s">
        <v>168</v>
      </c>
      <c r="N156" s="61">
        <f t="shared" si="10"/>
        <v>7</v>
      </c>
      <c r="O156" s="1">
        <f t="shared" si="11"/>
        <v>30</v>
      </c>
      <c r="P156" s="1" t="s">
        <v>304</v>
      </c>
      <c r="Q156" s="1" t="str">
        <f t="shared" si="12"/>
        <v>7月3W</v>
      </c>
      <c r="R156" s="13">
        <f t="shared" si="13"/>
        <v>7.1507648953301126E-3</v>
      </c>
    </row>
    <row r="157" spans="1:18">
      <c r="A157" s="4" t="s">
        <v>90</v>
      </c>
      <c r="B157" s="1" t="s">
        <v>150</v>
      </c>
      <c r="C157" s="31">
        <v>44765</v>
      </c>
      <c r="D157" s="2" t="s">
        <v>127</v>
      </c>
      <c r="E157" s="2" t="s">
        <v>139</v>
      </c>
      <c r="F157" s="3" t="s">
        <v>2</v>
      </c>
      <c r="G157" s="4">
        <v>2.3199999999999998</v>
      </c>
      <c r="H157" s="6">
        <v>7.2569444444444443E-3</v>
      </c>
      <c r="I157" s="25" t="s">
        <v>353</v>
      </c>
      <c r="J157" s="19" t="s">
        <v>151</v>
      </c>
      <c r="K157" s="6">
        <f>2.39*H157/G157</f>
        <v>7.4759039750957861E-3</v>
      </c>
      <c r="L157" s="6">
        <v>3.1279932950191575E-3</v>
      </c>
      <c r="M157" s="1" t="s">
        <v>168</v>
      </c>
      <c r="N157" s="61">
        <f t="shared" si="10"/>
        <v>7</v>
      </c>
      <c r="O157" s="1">
        <f t="shared" si="11"/>
        <v>30</v>
      </c>
      <c r="P157" s="1" t="s">
        <v>304</v>
      </c>
      <c r="Q157" s="1" t="str">
        <f t="shared" si="12"/>
        <v>7月3W</v>
      </c>
      <c r="R157" s="13">
        <f t="shared" si="13"/>
        <v>9.4261397946859924E-3</v>
      </c>
    </row>
    <row r="158" spans="1:18">
      <c r="A158" s="4" t="s">
        <v>98</v>
      </c>
      <c r="B158" s="1" t="s">
        <v>145</v>
      </c>
      <c r="C158" s="31">
        <v>44765</v>
      </c>
      <c r="D158" s="2" t="s">
        <v>127</v>
      </c>
      <c r="E158" s="2" t="s">
        <v>139</v>
      </c>
      <c r="F158" s="3" t="s">
        <v>2</v>
      </c>
      <c r="G158" s="4">
        <v>2.4</v>
      </c>
      <c r="H158" s="6">
        <v>8.4606481481481494E-3</v>
      </c>
      <c r="I158" s="25" t="s">
        <v>353</v>
      </c>
      <c r="J158" s="19" t="s">
        <v>151</v>
      </c>
      <c r="K158" s="6">
        <f>2.39*H158/G158</f>
        <v>8.425395447530867E-3</v>
      </c>
      <c r="L158" s="6">
        <v>3.5252700617283959E-3</v>
      </c>
      <c r="M158" s="1" t="s">
        <v>168</v>
      </c>
      <c r="N158" s="61">
        <f t="shared" si="10"/>
        <v>7</v>
      </c>
      <c r="O158" s="1">
        <f t="shared" si="11"/>
        <v>30</v>
      </c>
      <c r="P158" s="1" t="s">
        <v>304</v>
      </c>
      <c r="Q158" s="1" t="str">
        <f t="shared" si="12"/>
        <v>7月3W</v>
      </c>
      <c r="R158" s="13">
        <f t="shared" si="13"/>
        <v>1.0623324694712832E-2</v>
      </c>
    </row>
    <row r="159" spans="1:18">
      <c r="A159" s="4" t="s">
        <v>55</v>
      </c>
      <c r="B159" s="1" t="s">
        <v>145</v>
      </c>
      <c r="C159" s="31">
        <v>44765</v>
      </c>
      <c r="D159" s="2" t="s">
        <v>127</v>
      </c>
      <c r="E159" s="2" t="s">
        <v>140</v>
      </c>
      <c r="F159" s="3" t="s">
        <v>112</v>
      </c>
      <c r="G159" s="4">
        <v>2.35</v>
      </c>
      <c r="H159" s="6">
        <v>6.9212962962962969E-3</v>
      </c>
      <c r="I159" s="9" t="s">
        <v>112</v>
      </c>
      <c r="J159" s="19" t="s">
        <v>69</v>
      </c>
      <c r="K159" s="6">
        <f>H159</f>
        <v>6.9212962962962969E-3</v>
      </c>
      <c r="L159" s="6">
        <v>2.9452324665090626E-3</v>
      </c>
      <c r="M159" s="1" t="s">
        <v>168</v>
      </c>
      <c r="N159" s="61">
        <f t="shared" si="10"/>
        <v>7</v>
      </c>
      <c r="O159" s="1">
        <f t="shared" si="11"/>
        <v>30</v>
      </c>
      <c r="P159" s="1" t="s">
        <v>304</v>
      </c>
      <c r="Q159" s="1" t="str">
        <f t="shared" si="12"/>
        <v>7月3W</v>
      </c>
      <c r="R159" s="13">
        <f t="shared" si="13"/>
        <v>8.7268518518518537E-3</v>
      </c>
    </row>
    <row r="160" spans="1:18">
      <c r="A160" s="4" t="s">
        <v>14</v>
      </c>
      <c r="B160" s="1" t="s">
        <v>145</v>
      </c>
      <c r="C160" s="31">
        <v>44765</v>
      </c>
      <c r="D160" s="2" t="s">
        <v>127</v>
      </c>
      <c r="E160" s="2" t="s">
        <v>139</v>
      </c>
      <c r="F160" s="3" t="s">
        <v>2</v>
      </c>
      <c r="G160" s="4">
        <v>3</v>
      </c>
      <c r="H160" s="6">
        <v>9.4907407407407406E-3</v>
      </c>
      <c r="I160" s="25" t="s">
        <v>353</v>
      </c>
      <c r="J160" s="19" t="s">
        <v>149</v>
      </c>
      <c r="K160" s="6">
        <f>2.39*H160/G160</f>
        <v>7.5609567901234569E-3</v>
      </c>
      <c r="L160" s="6">
        <v>3.1635802469135803E-3</v>
      </c>
      <c r="M160" s="1" t="s">
        <v>168</v>
      </c>
      <c r="N160" s="61">
        <f t="shared" si="10"/>
        <v>7</v>
      </c>
      <c r="O160" s="1">
        <f t="shared" si="11"/>
        <v>30</v>
      </c>
      <c r="P160" s="1" t="s">
        <v>304</v>
      </c>
      <c r="Q160" s="1" t="str">
        <f t="shared" si="12"/>
        <v>7月3W</v>
      </c>
      <c r="R160" s="13">
        <f t="shared" si="13"/>
        <v>9.5333803005904477E-3</v>
      </c>
    </row>
    <row r="161" spans="1:18">
      <c r="A161" s="4" t="s">
        <v>88</v>
      </c>
      <c r="B161" s="1" t="s">
        <v>150</v>
      </c>
      <c r="C161" s="31">
        <v>44765</v>
      </c>
      <c r="D161" s="2" t="s">
        <v>127</v>
      </c>
      <c r="E161" s="2" t="s">
        <v>139</v>
      </c>
      <c r="F161" s="3" t="s">
        <v>2</v>
      </c>
      <c r="G161" s="4">
        <v>2.41</v>
      </c>
      <c r="H161" s="6">
        <v>8.4606481481481494E-3</v>
      </c>
      <c r="I161" s="25" t="s">
        <v>353</v>
      </c>
      <c r="J161" s="19" t="s">
        <v>151</v>
      </c>
      <c r="K161" s="6">
        <f>2.39*H161/G161</f>
        <v>8.3904353004456752E-3</v>
      </c>
      <c r="L161" s="6">
        <v>3.5106423851237133E-3</v>
      </c>
      <c r="M161" s="1" t="s">
        <v>168</v>
      </c>
      <c r="N161" s="61">
        <f t="shared" si="10"/>
        <v>7</v>
      </c>
      <c r="O161" s="1">
        <f t="shared" si="11"/>
        <v>30</v>
      </c>
      <c r="P161" s="1" t="s">
        <v>304</v>
      </c>
      <c r="Q161" s="1" t="str">
        <f t="shared" si="12"/>
        <v>7月3W</v>
      </c>
      <c r="R161" s="13">
        <f t="shared" si="13"/>
        <v>1.0579244509257592E-2</v>
      </c>
    </row>
    <row r="162" spans="1:18">
      <c r="A162" s="4" t="s">
        <v>103</v>
      </c>
      <c r="B162" s="1" t="s">
        <v>145</v>
      </c>
      <c r="C162" s="31">
        <v>44765</v>
      </c>
      <c r="D162" s="2" t="s">
        <v>127</v>
      </c>
      <c r="E162" s="2" t="s">
        <v>139</v>
      </c>
      <c r="F162" s="3" t="s">
        <v>2</v>
      </c>
      <c r="G162" s="4">
        <v>2.52</v>
      </c>
      <c r="H162" s="6">
        <v>7.6157407407407415E-3</v>
      </c>
      <c r="I162" s="25" t="s">
        <v>353</v>
      </c>
      <c r="J162" s="19" t="s">
        <v>151</v>
      </c>
      <c r="K162" s="6">
        <f>2.39*H162/G162</f>
        <v>7.222865226337449E-3</v>
      </c>
      <c r="L162" s="6">
        <v>3.0221193415637861E-3</v>
      </c>
      <c r="M162" s="1" t="s">
        <v>168</v>
      </c>
      <c r="N162" s="61">
        <f t="shared" si="10"/>
        <v>7</v>
      </c>
      <c r="O162" s="1">
        <f t="shared" si="11"/>
        <v>30</v>
      </c>
      <c r="P162" s="1" t="s">
        <v>304</v>
      </c>
      <c r="Q162" s="1" t="str">
        <f t="shared" si="12"/>
        <v>7月3W</v>
      </c>
      <c r="R162" s="13">
        <f t="shared" si="13"/>
        <v>9.1070909375559148E-3</v>
      </c>
    </row>
    <row r="163" spans="1:18">
      <c r="A163" s="4" t="s">
        <v>101</v>
      </c>
      <c r="B163" s="1" t="s">
        <v>150</v>
      </c>
      <c r="C163" s="31">
        <v>44765</v>
      </c>
      <c r="D163" s="2" t="s">
        <v>127</v>
      </c>
      <c r="E163" s="2" t="s">
        <v>139</v>
      </c>
      <c r="F163" s="3" t="s">
        <v>2</v>
      </c>
      <c r="G163" s="4">
        <v>1.93</v>
      </c>
      <c r="H163" s="6">
        <v>6.9212962962962969E-3</v>
      </c>
      <c r="I163" s="25" t="s">
        <v>353</v>
      </c>
      <c r="J163" s="19" t="s">
        <v>151</v>
      </c>
      <c r="K163" s="6">
        <f>2.39*H163/G163</f>
        <v>8.5709316829783166E-3</v>
      </c>
      <c r="L163" s="6">
        <v>3.5861638840913456E-3</v>
      </c>
      <c r="M163" s="1" t="s">
        <v>168</v>
      </c>
      <c r="N163" s="61">
        <f t="shared" si="10"/>
        <v>7</v>
      </c>
      <c r="O163" s="1">
        <f t="shared" si="11"/>
        <v>30</v>
      </c>
      <c r="P163" s="1" t="s">
        <v>304</v>
      </c>
      <c r="Q163" s="1" t="str">
        <f t="shared" si="12"/>
        <v>7月3W</v>
      </c>
      <c r="R163" s="13">
        <f t="shared" si="13"/>
        <v>1.0806826904624834E-2</v>
      </c>
    </row>
    <row r="164" spans="1:18">
      <c r="A164" s="4" t="s">
        <v>20</v>
      </c>
      <c r="B164" s="1" t="s">
        <v>145</v>
      </c>
      <c r="C164" s="31">
        <v>44765</v>
      </c>
      <c r="D164" s="2" t="s">
        <v>127</v>
      </c>
      <c r="E164" s="2" t="s">
        <v>140</v>
      </c>
      <c r="F164" s="3" t="s">
        <v>112</v>
      </c>
      <c r="G164" s="4">
        <v>2.35</v>
      </c>
      <c r="H164" s="6">
        <v>5.37037037037037E-3</v>
      </c>
      <c r="I164" s="9" t="s">
        <v>112</v>
      </c>
      <c r="J164" s="19" t="s">
        <v>69</v>
      </c>
      <c r="K164" s="6">
        <f>H164</f>
        <v>5.37037037037037E-3</v>
      </c>
      <c r="L164" s="6">
        <v>2.2852639873916468E-3</v>
      </c>
      <c r="M164" s="1" t="s">
        <v>168</v>
      </c>
      <c r="N164" s="61">
        <f t="shared" si="10"/>
        <v>7</v>
      </c>
      <c r="O164" s="1">
        <f t="shared" si="11"/>
        <v>30</v>
      </c>
      <c r="P164" s="1" t="s">
        <v>304</v>
      </c>
      <c r="Q164" s="1" t="str">
        <f t="shared" si="12"/>
        <v>7月3W</v>
      </c>
      <c r="R164" s="13">
        <f t="shared" si="13"/>
        <v>6.7713365539452492E-3</v>
      </c>
    </row>
    <row r="165" spans="1:18">
      <c r="A165" s="4" t="s">
        <v>29</v>
      </c>
      <c r="B165" s="1" t="s">
        <v>150</v>
      </c>
      <c r="C165" s="31">
        <v>44765</v>
      </c>
      <c r="D165" s="2" t="s">
        <v>127</v>
      </c>
      <c r="E165" s="2" t="s">
        <v>140</v>
      </c>
      <c r="F165" s="3" t="s">
        <v>112</v>
      </c>
      <c r="G165" s="4">
        <v>2.35</v>
      </c>
      <c r="H165" s="6">
        <v>8.9351851851851866E-3</v>
      </c>
      <c r="I165" s="9" t="s">
        <v>112</v>
      </c>
      <c r="J165" s="19" t="s">
        <v>69</v>
      </c>
      <c r="K165" s="6">
        <f>H165</f>
        <v>8.9351851851851866E-3</v>
      </c>
      <c r="L165" s="6">
        <v>3.8022064617809301E-3</v>
      </c>
      <c r="M165" s="1" t="s">
        <v>168</v>
      </c>
      <c r="N165" s="61">
        <f t="shared" si="10"/>
        <v>7</v>
      </c>
      <c r="O165" s="1">
        <f t="shared" si="11"/>
        <v>30</v>
      </c>
      <c r="P165" s="1" t="s">
        <v>304</v>
      </c>
      <c r="Q165" s="1" t="str">
        <f t="shared" si="12"/>
        <v>7月3W</v>
      </c>
      <c r="R165" s="13">
        <f t="shared" si="13"/>
        <v>1.1266103059581322E-2</v>
      </c>
    </row>
    <row r="166" spans="1:18">
      <c r="A166" s="4" t="s">
        <v>10</v>
      </c>
      <c r="B166" s="1" t="s">
        <v>145</v>
      </c>
      <c r="C166" s="31">
        <v>44765</v>
      </c>
      <c r="D166" s="2" t="s">
        <v>127</v>
      </c>
      <c r="E166" s="2" t="s">
        <v>140</v>
      </c>
      <c r="F166" s="3" t="s">
        <v>112</v>
      </c>
      <c r="G166" s="4">
        <v>2.35</v>
      </c>
      <c r="H166" s="6">
        <v>7.7083333333333335E-3</v>
      </c>
      <c r="I166" s="9" t="s">
        <v>112</v>
      </c>
      <c r="J166" s="19" t="s">
        <v>69</v>
      </c>
      <c r="K166" s="6">
        <f>H166</f>
        <v>7.7083333333333335E-3</v>
      </c>
      <c r="L166" s="6">
        <v>3.2801418439716312E-3</v>
      </c>
      <c r="M166" s="1" t="s">
        <v>168</v>
      </c>
      <c r="N166" s="61">
        <f t="shared" si="10"/>
        <v>7</v>
      </c>
      <c r="O166" s="1">
        <f t="shared" si="11"/>
        <v>30</v>
      </c>
      <c r="P166" s="1" t="s">
        <v>304</v>
      </c>
      <c r="Q166" s="1" t="str">
        <f t="shared" si="12"/>
        <v>7月3W</v>
      </c>
      <c r="R166" s="13">
        <f t="shared" si="13"/>
        <v>9.7192028985507266E-3</v>
      </c>
    </row>
    <row r="167" spans="1:18">
      <c r="A167" s="1" t="s">
        <v>75</v>
      </c>
      <c r="B167" s="1" t="s">
        <v>145</v>
      </c>
      <c r="C167" s="32">
        <v>44769</v>
      </c>
      <c r="D167" s="1" t="s">
        <v>56</v>
      </c>
      <c r="E167" s="1" t="s">
        <v>139</v>
      </c>
      <c r="F167" s="1" t="s">
        <v>3</v>
      </c>
      <c r="G167" s="7">
        <v>3</v>
      </c>
      <c r="H167" s="8">
        <v>9.6296296296296303E-3</v>
      </c>
      <c r="I167" s="22" t="s">
        <v>3</v>
      </c>
      <c r="J167" s="19" t="s">
        <v>149</v>
      </c>
      <c r="K167" s="6">
        <f t="shared" ref="K167:K175" si="15">H167*0.779661016949152</f>
        <v>7.5078468298807235E-3</v>
      </c>
      <c r="L167" s="6">
        <v>3.2098765432098768E-3</v>
      </c>
      <c r="M167" s="1" t="s">
        <v>168</v>
      </c>
      <c r="N167" s="61">
        <f t="shared" si="10"/>
        <v>7</v>
      </c>
      <c r="O167" s="1">
        <f t="shared" si="11"/>
        <v>31</v>
      </c>
      <c r="P167" s="1" t="s">
        <v>305</v>
      </c>
      <c r="Q167" s="1" t="str">
        <f t="shared" si="12"/>
        <v>7月4W</v>
      </c>
      <c r="R167" s="13">
        <f t="shared" si="13"/>
        <v>9.4664155681104794E-3</v>
      </c>
    </row>
    <row r="168" spans="1:18">
      <c r="A168" s="1" t="s">
        <v>4</v>
      </c>
      <c r="B168" s="1" t="s">
        <v>145</v>
      </c>
      <c r="C168" s="32">
        <v>44769</v>
      </c>
      <c r="D168" s="1" t="s">
        <v>56</v>
      </c>
      <c r="E168" s="1" t="s">
        <v>139</v>
      </c>
      <c r="F168" s="1" t="s">
        <v>3</v>
      </c>
      <c r="G168" s="7">
        <v>3</v>
      </c>
      <c r="H168" s="8">
        <v>1.0335648148148148E-2</v>
      </c>
      <c r="I168" s="22" t="s">
        <v>3</v>
      </c>
      <c r="J168" s="19" t="s">
        <v>149</v>
      </c>
      <c r="K168" s="6">
        <f t="shared" si="15"/>
        <v>8.0583019460138041E-3</v>
      </c>
      <c r="L168" s="6">
        <v>3.4452160493827159E-3</v>
      </c>
      <c r="M168" s="1" t="s">
        <v>168</v>
      </c>
      <c r="N168" s="61">
        <f t="shared" si="10"/>
        <v>7</v>
      </c>
      <c r="O168" s="1">
        <f t="shared" si="11"/>
        <v>31</v>
      </c>
      <c r="P168" s="1" t="s">
        <v>305</v>
      </c>
      <c r="Q168" s="1" t="str">
        <f t="shared" si="12"/>
        <v>7月4W</v>
      </c>
      <c r="R168" s="13">
        <f t="shared" si="13"/>
        <v>1.0160467671060883E-2</v>
      </c>
    </row>
    <row r="169" spans="1:18">
      <c r="A169" s="1" t="s">
        <v>11</v>
      </c>
      <c r="B169" s="1" t="s">
        <v>145</v>
      </c>
      <c r="C169" s="32">
        <v>44769</v>
      </c>
      <c r="D169" s="1" t="s">
        <v>56</v>
      </c>
      <c r="E169" s="1" t="s">
        <v>139</v>
      </c>
      <c r="F169" s="1" t="s">
        <v>3</v>
      </c>
      <c r="G169" s="7">
        <v>3</v>
      </c>
      <c r="H169" s="8">
        <v>8.4606481481481494E-3</v>
      </c>
      <c r="I169" s="22" t="s">
        <v>3</v>
      </c>
      <c r="J169" s="19" t="s">
        <v>149</v>
      </c>
      <c r="K169" s="6">
        <f t="shared" si="15"/>
        <v>6.5964375392341462E-3</v>
      </c>
      <c r="L169" s="6">
        <v>2.8202160493827166E-3</v>
      </c>
      <c r="M169" s="1" t="s">
        <v>168</v>
      </c>
      <c r="N169" s="61">
        <f t="shared" si="10"/>
        <v>7</v>
      </c>
      <c r="O169" s="1">
        <f t="shared" si="11"/>
        <v>31</v>
      </c>
      <c r="P169" s="1" t="s">
        <v>305</v>
      </c>
      <c r="Q169" s="1" t="str">
        <f t="shared" si="12"/>
        <v>7月4W</v>
      </c>
      <c r="R169" s="13">
        <f t="shared" si="13"/>
        <v>8.3172473320778373E-3</v>
      </c>
    </row>
    <row r="170" spans="1:18">
      <c r="A170" s="1" t="s">
        <v>15</v>
      </c>
      <c r="B170" s="1" t="s">
        <v>145</v>
      </c>
      <c r="C170" s="32">
        <v>44769</v>
      </c>
      <c r="D170" s="1" t="s">
        <v>56</v>
      </c>
      <c r="E170" s="1" t="s">
        <v>139</v>
      </c>
      <c r="F170" s="1" t="s">
        <v>3</v>
      </c>
      <c r="G170" s="7">
        <v>3</v>
      </c>
      <c r="H170" s="8">
        <v>1.1168981481481481E-2</v>
      </c>
      <c r="I170" s="22" t="s">
        <v>3</v>
      </c>
      <c r="J170" s="19" t="s">
        <v>149</v>
      </c>
      <c r="K170" s="6">
        <f t="shared" si="15"/>
        <v>8.7080194601380986E-3</v>
      </c>
      <c r="L170" s="6">
        <v>3.7229938271604937E-3</v>
      </c>
      <c r="M170" s="1" t="s">
        <v>168</v>
      </c>
      <c r="N170" s="61">
        <f t="shared" si="10"/>
        <v>7</v>
      </c>
      <c r="O170" s="1">
        <f t="shared" si="11"/>
        <v>31</v>
      </c>
      <c r="P170" s="1" t="s">
        <v>305</v>
      </c>
      <c r="Q170" s="1" t="str">
        <f t="shared" si="12"/>
        <v>7月4W</v>
      </c>
      <c r="R170" s="13">
        <f t="shared" si="13"/>
        <v>1.0979676710608908E-2</v>
      </c>
    </row>
    <row r="171" spans="1:18">
      <c r="A171" s="1" t="s">
        <v>91</v>
      </c>
      <c r="B171" s="1" t="s">
        <v>145</v>
      </c>
      <c r="C171" s="32">
        <v>44769</v>
      </c>
      <c r="D171" s="1" t="s">
        <v>56</v>
      </c>
      <c r="E171" s="1" t="s">
        <v>139</v>
      </c>
      <c r="F171" s="1" t="s">
        <v>3</v>
      </c>
      <c r="G171" s="7">
        <v>3</v>
      </c>
      <c r="H171" s="8">
        <v>7.8935185185185185E-3</v>
      </c>
      <c r="I171" s="22" t="s">
        <v>3</v>
      </c>
      <c r="J171" s="19" t="s">
        <v>149</v>
      </c>
      <c r="K171" s="6">
        <f t="shared" si="15"/>
        <v>6.154268675455112E-3</v>
      </c>
      <c r="L171" s="6">
        <v>2.6311728395061727E-3</v>
      </c>
      <c r="M171" s="1" t="s">
        <v>168</v>
      </c>
      <c r="N171" s="61">
        <f t="shared" si="10"/>
        <v>7</v>
      </c>
      <c r="O171" s="1">
        <f t="shared" si="11"/>
        <v>31</v>
      </c>
      <c r="P171" s="1" t="s">
        <v>305</v>
      </c>
      <c r="Q171" s="1" t="str">
        <f t="shared" si="12"/>
        <v>7月4W</v>
      </c>
      <c r="R171" s="13">
        <f t="shared" si="13"/>
        <v>7.7597300690520985E-3</v>
      </c>
    </row>
    <row r="172" spans="1:18">
      <c r="A172" s="1" t="s">
        <v>55</v>
      </c>
      <c r="B172" s="1" t="s">
        <v>145</v>
      </c>
      <c r="C172" s="32">
        <v>44769</v>
      </c>
      <c r="D172" s="1" t="s">
        <v>56</v>
      </c>
      <c r="E172" s="1" t="s">
        <v>139</v>
      </c>
      <c r="F172" s="1" t="s">
        <v>3</v>
      </c>
      <c r="G172" s="7">
        <v>3</v>
      </c>
      <c r="H172" s="8">
        <v>9.1898148148148139E-3</v>
      </c>
      <c r="I172" s="22" t="s">
        <v>3</v>
      </c>
      <c r="J172" s="19" t="s">
        <v>149</v>
      </c>
      <c r="K172" s="6">
        <f t="shared" si="15"/>
        <v>7.1649403640929006E-3</v>
      </c>
      <c r="L172" s="6">
        <v>3.0632716049382711E-3</v>
      </c>
      <c r="M172" s="1" t="s">
        <v>168</v>
      </c>
      <c r="N172" s="61">
        <f t="shared" si="10"/>
        <v>7</v>
      </c>
      <c r="O172" s="1">
        <f t="shared" si="11"/>
        <v>31</v>
      </c>
      <c r="P172" s="1" t="s">
        <v>305</v>
      </c>
      <c r="Q172" s="1" t="str">
        <f t="shared" si="12"/>
        <v>7月4W</v>
      </c>
      <c r="R172" s="13">
        <f t="shared" si="13"/>
        <v>9.0340552416823539E-3</v>
      </c>
    </row>
    <row r="173" spans="1:18">
      <c r="A173" s="1" t="s">
        <v>14</v>
      </c>
      <c r="B173" s="1" t="s">
        <v>145</v>
      </c>
      <c r="C173" s="32">
        <v>44769</v>
      </c>
      <c r="D173" s="1" t="s">
        <v>56</v>
      </c>
      <c r="E173" s="1" t="s">
        <v>139</v>
      </c>
      <c r="F173" s="1" t="s">
        <v>3</v>
      </c>
      <c r="G173" s="7">
        <v>3</v>
      </c>
      <c r="H173" s="8">
        <v>9.432870370370371E-3</v>
      </c>
      <c r="I173" s="22" t="s">
        <v>3</v>
      </c>
      <c r="J173" s="19" t="s">
        <v>149</v>
      </c>
      <c r="K173" s="6">
        <f t="shared" si="15"/>
        <v>7.3544413057124881E-3</v>
      </c>
      <c r="L173" s="6">
        <v>3.1442901234567905E-3</v>
      </c>
      <c r="M173" s="1" t="s">
        <v>168</v>
      </c>
      <c r="N173" s="61">
        <f t="shared" si="10"/>
        <v>7</v>
      </c>
      <c r="O173" s="1">
        <f t="shared" si="11"/>
        <v>31</v>
      </c>
      <c r="P173" s="1" t="s">
        <v>305</v>
      </c>
      <c r="Q173" s="1" t="str">
        <f t="shared" si="12"/>
        <v>7月4W</v>
      </c>
      <c r="R173" s="13">
        <f t="shared" si="13"/>
        <v>9.2729912115505301E-3</v>
      </c>
    </row>
    <row r="174" spans="1:18">
      <c r="A174" s="1" t="s">
        <v>103</v>
      </c>
      <c r="B174" s="1" t="s">
        <v>145</v>
      </c>
      <c r="C174" s="32">
        <v>44769</v>
      </c>
      <c r="D174" s="1" t="s">
        <v>56</v>
      </c>
      <c r="E174" s="1" t="s">
        <v>139</v>
      </c>
      <c r="F174" s="1" t="s">
        <v>3</v>
      </c>
      <c r="G174" s="7">
        <v>3</v>
      </c>
      <c r="H174" s="8">
        <v>9.9074074074074082E-3</v>
      </c>
      <c r="I174" s="22" t="s">
        <v>3</v>
      </c>
      <c r="J174" s="19" t="s">
        <v>149</v>
      </c>
      <c r="K174" s="6">
        <f t="shared" si="15"/>
        <v>7.7244193345888217E-3</v>
      </c>
      <c r="L174" s="6">
        <v>3.3024691358024692E-3</v>
      </c>
      <c r="M174" s="1" t="s">
        <v>168</v>
      </c>
      <c r="N174" s="61">
        <f t="shared" si="10"/>
        <v>7</v>
      </c>
      <c r="O174" s="1">
        <f t="shared" si="11"/>
        <v>31</v>
      </c>
      <c r="P174" s="1" t="s">
        <v>305</v>
      </c>
      <c r="Q174" s="1" t="str">
        <f t="shared" si="12"/>
        <v>7月4W</v>
      </c>
      <c r="R174" s="13">
        <f t="shared" si="13"/>
        <v>9.7394852479598202E-3</v>
      </c>
    </row>
    <row r="175" spans="1:18">
      <c r="A175" s="1" t="s">
        <v>10</v>
      </c>
      <c r="B175" s="1" t="s">
        <v>145</v>
      </c>
      <c r="C175" s="32">
        <v>44769</v>
      </c>
      <c r="D175" s="1" t="s">
        <v>56</v>
      </c>
      <c r="E175" s="1" t="s">
        <v>139</v>
      </c>
      <c r="F175" s="1" t="s">
        <v>3</v>
      </c>
      <c r="G175" s="7">
        <v>3</v>
      </c>
      <c r="H175" s="8">
        <v>1.1377314814814814E-2</v>
      </c>
      <c r="I175" s="22" t="s">
        <v>3</v>
      </c>
      <c r="J175" s="19" t="s">
        <v>149</v>
      </c>
      <c r="K175" s="6">
        <f t="shared" si="15"/>
        <v>8.8704488386691718E-3</v>
      </c>
      <c r="L175" s="6">
        <v>3.7924382716049382E-3</v>
      </c>
      <c r="M175" s="1" t="s">
        <v>168</v>
      </c>
      <c r="N175" s="61">
        <f t="shared" si="10"/>
        <v>7</v>
      </c>
      <c r="O175" s="1">
        <f t="shared" si="11"/>
        <v>31</v>
      </c>
      <c r="P175" s="1" t="s">
        <v>305</v>
      </c>
      <c r="Q175" s="1" t="str">
        <f t="shared" si="12"/>
        <v>7月4W</v>
      </c>
      <c r="R175" s="13">
        <f t="shared" si="13"/>
        <v>1.1184478970495914E-2</v>
      </c>
    </row>
    <row r="176" spans="1:18">
      <c r="A176" s="1" t="s">
        <v>5</v>
      </c>
      <c r="B176" s="1" t="s">
        <v>145</v>
      </c>
      <c r="C176" s="32">
        <v>44772</v>
      </c>
      <c r="D176" s="1" t="s">
        <v>56</v>
      </c>
      <c r="E176" s="1" t="s">
        <v>140</v>
      </c>
      <c r="F176" s="1" t="s">
        <v>112</v>
      </c>
      <c r="G176" s="7">
        <v>2.35</v>
      </c>
      <c r="H176" s="8">
        <v>7.6620370370370366E-3</v>
      </c>
      <c r="I176" s="9" t="s">
        <v>112</v>
      </c>
      <c r="J176" s="19" t="s">
        <v>69</v>
      </c>
      <c r="K176" s="6">
        <f>H176</f>
        <v>7.6620370370370366E-3</v>
      </c>
      <c r="L176" s="6">
        <v>3.2604412923561855E-3</v>
      </c>
      <c r="M176" s="1" t="s">
        <v>168</v>
      </c>
      <c r="N176" s="61">
        <f t="shared" si="10"/>
        <v>7</v>
      </c>
      <c r="O176" s="1">
        <f t="shared" si="11"/>
        <v>31</v>
      </c>
      <c r="P176" s="1" t="s">
        <v>305</v>
      </c>
      <c r="Q176" s="1" t="str">
        <f t="shared" si="12"/>
        <v>7月4W</v>
      </c>
      <c r="R176" s="13">
        <f t="shared" si="13"/>
        <v>9.6608293075684387E-3</v>
      </c>
    </row>
    <row r="177" spans="1:18">
      <c r="A177" s="1" t="s">
        <v>15</v>
      </c>
      <c r="B177" s="1" t="s">
        <v>145</v>
      </c>
      <c r="C177" s="32">
        <v>44772</v>
      </c>
      <c r="D177" s="1" t="s">
        <v>56</v>
      </c>
      <c r="E177" s="14" t="s">
        <v>346</v>
      </c>
      <c r="F177" s="1" t="s">
        <v>115</v>
      </c>
      <c r="G177" s="7">
        <v>7.05</v>
      </c>
      <c r="H177" s="13">
        <v>3.4722222222222224E-2</v>
      </c>
      <c r="I177" s="22" t="s">
        <v>115</v>
      </c>
      <c r="J177" s="9" t="s">
        <v>158</v>
      </c>
      <c r="K177" s="13" t="s">
        <v>0</v>
      </c>
      <c r="L177" s="6">
        <v>4.9251379038613083E-3</v>
      </c>
      <c r="M177" s="1" t="s">
        <v>168</v>
      </c>
      <c r="N177" s="61">
        <f t="shared" si="10"/>
        <v>7</v>
      </c>
      <c r="O177" s="1">
        <f t="shared" si="11"/>
        <v>31</v>
      </c>
      <c r="P177" s="1" t="s">
        <v>305</v>
      </c>
      <c r="Q177" s="1" t="str">
        <f t="shared" si="12"/>
        <v>7月4W</v>
      </c>
      <c r="R177" s="13" t="s">
        <v>346</v>
      </c>
    </row>
    <row r="178" spans="1:18">
      <c r="A178" s="1" t="s">
        <v>55</v>
      </c>
      <c r="B178" s="1" t="s">
        <v>145</v>
      </c>
      <c r="C178" s="32">
        <v>44772</v>
      </c>
      <c r="D178" s="1" t="s">
        <v>56</v>
      </c>
      <c r="E178" s="1" t="s">
        <v>140</v>
      </c>
      <c r="F178" s="1" t="s">
        <v>112</v>
      </c>
      <c r="G178" s="7">
        <v>2.35</v>
      </c>
      <c r="H178" s="8">
        <v>7.7314814814814815E-3</v>
      </c>
      <c r="I178" s="9" t="s">
        <v>112</v>
      </c>
      <c r="J178" s="19" t="s">
        <v>69</v>
      </c>
      <c r="K178" s="6">
        <f>H178</f>
        <v>7.7314814814814815E-3</v>
      </c>
      <c r="L178" s="6">
        <v>3.2899921197793538E-3</v>
      </c>
      <c r="M178" s="1" t="s">
        <v>168</v>
      </c>
      <c r="N178" s="61">
        <f t="shared" si="10"/>
        <v>7</v>
      </c>
      <c r="O178" s="1">
        <f t="shared" si="11"/>
        <v>31</v>
      </c>
      <c r="P178" s="1" t="s">
        <v>305</v>
      </c>
      <c r="Q178" s="1" t="str">
        <f t="shared" si="12"/>
        <v>7月4W</v>
      </c>
      <c r="R178" s="13">
        <f t="shared" si="13"/>
        <v>9.7483896940418688E-3</v>
      </c>
    </row>
    <row r="179" spans="1:18">
      <c r="A179" s="1" t="s">
        <v>20</v>
      </c>
      <c r="B179" s="1" t="s">
        <v>145</v>
      </c>
      <c r="C179" s="32">
        <v>44772</v>
      </c>
      <c r="D179" s="1" t="s">
        <v>56</v>
      </c>
      <c r="E179" s="14" t="s">
        <v>346</v>
      </c>
      <c r="F179" s="1" t="s">
        <v>116</v>
      </c>
      <c r="G179" s="7">
        <v>11.75</v>
      </c>
      <c r="H179" s="13">
        <v>3.5636574074074077E-2</v>
      </c>
      <c r="I179" s="24" t="s">
        <v>116</v>
      </c>
      <c r="J179" s="9" t="s">
        <v>159</v>
      </c>
      <c r="K179" s="13" t="s">
        <v>0</v>
      </c>
      <c r="L179" s="6">
        <v>3.0328999211977938E-3</v>
      </c>
      <c r="M179" s="1" t="s">
        <v>168</v>
      </c>
      <c r="N179" s="61">
        <f t="shared" si="10"/>
        <v>7</v>
      </c>
      <c r="O179" s="1">
        <f t="shared" si="11"/>
        <v>31</v>
      </c>
      <c r="P179" s="1" t="s">
        <v>305</v>
      </c>
      <c r="Q179" s="1" t="str">
        <f t="shared" si="12"/>
        <v>7月4W</v>
      </c>
      <c r="R179" s="13" t="s">
        <v>346</v>
      </c>
    </row>
    <row r="180" spans="1:18">
      <c r="A180" s="1" t="s">
        <v>54</v>
      </c>
      <c r="B180" s="1" t="s">
        <v>145</v>
      </c>
      <c r="C180" s="32">
        <v>44776</v>
      </c>
      <c r="D180" s="1" t="s">
        <v>56</v>
      </c>
      <c r="E180" s="1" t="s">
        <v>139</v>
      </c>
      <c r="F180" s="1" t="s">
        <v>49</v>
      </c>
      <c r="G180" s="7">
        <v>3.66</v>
      </c>
      <c r="H180" s="8">
        <v>9.0624999999999994E-3</v>
      </c>
      <c r="I180" s="25" t="s">
        <v>353</v>
      </c>
      <c r="J180" s="9" t="s">
        <v>149</v>
      </c>
      <c r="K180" s="13">
        <f>0.779661016949152*H180*9/11</f>
        <v>5.7810092449922914E-3</v>
      </c>
      <c r="L180" s="6">
        <v>2.4760928961748631E-3</v>
      </c>
      <c r="M180" s="1" t="s">
        <v>168</v>
      </c>
      <c r="N180" s="61">
        <f t="shared" si="10"/>
        <v>8</v>
      </c>
      <c r="O180" s="1">
        <f t="shared" si="11"/>
        <v>32</v>
      </c>
      <c r="P180" s="1" t="s">
        <v>302</v>
      </c>
      <c r="Q180" s="1" t="str">
        <f t="shared" si="12"/>
        <v>8月1W</v>
      </c>
      <c r="R180" s="13">
        <f t="shared" si="13"/>
        <v>7.2890986132511494E-3</v>
      </c>
    </row>
    <row r="181" spans="1:18">
      <c r="A181" s="1" t="s">
        <v>75</v>
      </c>
      <c r="B181" s="1" t="s">
        <v>145</v>
      </c>
      <c r="C181" s="32">
        <v>44776</v>
      </c>
      <c r="D181" s="1" t="s">
        <v>56</v>
      </c>
      <c r="E181" s="1" t="s">
        <v>139</v>
      </c>
      <c r="F181" s="1" t="s">
        <v>3</v>
      </c>
      <c r="G181" s="7">
        <v>3</v>
      </c>
      <c r="H181" s="8">
        <v>9.6064814814814815E-3</v>
      </c>
      <c r="I181" s="22" t="s">
        <v>3</v>
      </c>
      <c r="J181" s="19" t="s">
        <v>149</v>
      </c>
      <c r="K181" s="6">
        <f t="shared" ref="K181:K186" si="16">H181*0.779661016949152</f>
        <v>7.4897991211550479E-3</v>
      </c>
      <c r="L181" s="6">
        <v>3.2021604938271605E-3</v>
      </c>
      <c r="M181" s="1" t="s">
        <v>168</v>
      </c>
      <c r="N181" s="61">
        <f t="shared" si="10"/>
        <v>8</v>
      </c>
      <c r="O181" s="1">
        <f t="shared" si="11"/>
        <v>32</v>
      </c>
      <c r="P181" s="1" t="s">
        <v>302</v>
      </c>
      <c r="Q181" s="1" t="str">
        <f t="shared" si="12"/>
        <v>8月1W</v>
      </c>
      <c r="R181" s="13">
        <f t="shared" si="13"/>
        <v>9.4436597614563651E-3</v>
      </c>
    </row>
    <row r="182" spans="1:18">
      <c r="A182" s="1" t="s">
        <v>4</v>
      </c>
      <c r="B182" s="1" t="s">
        <v>145</v>
      </c>
      <c r="C182" s="32">
        <v>44776</v>
      </c>
      <c r="D182" s="1" t="s">
        <v>56</v>
      </c>
      <c r="E182" s="1" t="s">
        <v>139</v>
      </c>
      <c r="F182" s="1" t="s">
        <v>3</v>
      </c>
      <c r="G182" s="7">
        <v>3</v>
      </c>
      <c r="H182" s="8">
        <v>1.0219907407407408E-2</v>
      </c>
      <c r="I182" s="22" t="s">
        <v>3</v>
      </c>
      <c r="J182" s="19" t="s">
        <v>149</v>
      </c>
      <c r="K182" s="6">
        <f t="shared" si="16"/>
        <v>7.9680634023854315E-3</v>
      </c>
      <c r="L182" s="6">
        <v>3.4066358024691362E-3</v>
      </c>
      <c r="M182" s="1" t="s">
        <v>168</v>
      </c>
      <c r="N182" s="61">
        <f t="shared" si="10"/>
        <v>8</v>
      </c>
      <c r="O182" s="1">
        <f t="shared" si="11"/>
        <v>32</v>
      </c>
      <c r="P182" s="1" t="s">
        <v>302</v>
      </c>
      <c r="Q182" s="1" t="str">
        <f t="shared" si="12"/>
        <v>8月1W</v>
      </c>
      <c r="R182" s="13">
        <f t="shared" si="13"/>
        <v>1.0046688637790327E-2</v>
      </c>
    </row>
    <row r="183" spans="1:18">
      <c r="A183" s="1" t="s">
        <v>11</v>
      </c>
      <c r="B183" s="1" t="s">
        <v>145</v>
      </c>
      <c r="C183" s="32">
        <v>44776</v>
      </c>
      <c r="D183" s="1" t="s">
        <v>56</v>
      </c>
      <c r="E183" s="1" t="s">
        <v>139</v>
      </c>
      <c r="F183" s="1" t="s">
        <v>3</v>
      </c>
      <c r="G183" s="7">
        <v>3</v>
      </c>
      <c r="H183" s="8">
        <v>8.6805555555555559E-3</v>
      </c>
      <c r="I183" s="22" t="s">
        <v>3</v>
      </c>
      <c r="J183" s="19" t="s">
        <v>149</v>
      </c>
      <c r="K183" s="6">
        <f t="shared" si="16"/>
        <v>6.7678907721280563E-3</v>
      </c>
      <c r="L183" s="6">
        <v>2.8935185185185188E-3</v>
      </c>
      <c r="M183" s="1" t="s">
        <v>168</v>
      </c>
      <c r="N183" s="61">
        <f t="shared" si="10"/>
        <v>8</v>
      </c>
      <c r="O183" s="1">
        <f t="shared" si="11"/>
        <v>32</v>
      </c>
      <c r="P183" s="1" t="s">
        <v>302</v>
      </c>
      <c r="Q183" s="1" t="str">
        <f t="shared" si="12"/>
        <v>8月1W</v>
      </c>
      <c r="R183" s="13">
        <f t="shared" si="13"/>
        <v>8.5334274952918975E-3</v>
      </c>
    </row>
    <row r="184" spans="1:18">
      <c r="A184" s="1" t="s">
        <v>91</v>
      </c>
      <c r="B184" s="1" t="s">
        <v>145</v>
      </c>
      <c r="C184" s="32">
        <v>44776</v>
      </c>
      <c r="D184" s="1" t="s">
        <v>56</v>
      </c>
      <c r="E184" s="1" t="s">
        <v>139</v>
      </c>
      <c r="F184" s="1" t="s">
        <v>3</v>
      </c>
      <c r="G184" s="7">
        <v>3</v>
      </c>
      <c r="H184" s="8">
        <v>7.9398148148148145E-3</v>
      </c>
      <c r="I184" s="22" t="s">
        <v>3</v>
      </c>
      <c r="J184" s="19" t="s">
        <v>149</v>
      </c>
      <c r="K184" s="6">
        <f t="shared" si="16"/>
        <v>6.1903640929064615E-3</v>
      </c>
      <c r="L184" s="6">
        <v>2.6466049382716048E-3</v>
      </c>
      <c r="M184" s="1" t="s">
        <v>168</v>
      </c>
      <c r="N184" s="61">
        <f t="shared" si="10"/>
        <v>8</v>
      </c>
      <c r="O184" s="1">
        <f t="shared" si="11"/>
        <v>32</v>
      </c>
      <c r="P184" s="1" t="s">
        <v>302</v>
      </c>
      <c r="Q184" s="1" t="str">
        <f t="shared" si="12"/>
        <v>8月1W</v>
      </c>
      <c r="R184" s="13">
        <f t="shared" si="13"/>
        <v>7.805241682360322E-3</v>
      </c>
    </row>
    <row r="185" spans="1:18">
      <c r="A185" s="1" t="s">
        <v>55</v>
      </c>
      <c r="B185" s="1" t="s">
        <v>145</v>
      </c>
      <c r="C185" s="32">
        <v>44776</v>
      </c>
      <c r="D185" s="1" t="s">
        <v>56</v>
      </c>
      <c r="E185" s="1" t="s">
        <v>139</v>
      </c>
      <c r="F185" s="1" t="s">
        <v>3</v>
      </c>
      <c r="G185" s="7">
        <v>3</v>
      </c>
      <c r="H185" s="8">
        <v>8.9814814814814809E-3</v>
      </c>
      <c r="I185" s="22" t="s">
        <v>3</v>
      </c>
      <c r="J185" s="19" t="s">
        <v>149</v>
      </c>
      <c r="K185" s="6">
        <f t="shared" si="16"/>
        <v>7.0025109855618274E-3</v>
      </c>
      <c r="L185" s="6">
        <v>2.9938271604938271E-3</v>
      </c>
      <c r="M185" s="1" t="s">
        <v>168</v>
      </c>
      <c r="N185" s="61">
        <f t="shared" si="10"/>
        <v>8</v>
      </c>
      <c r="O185" s="1">
        <f t="shared" si="11"/>
        <v>32</v>
      </c>
      <c r="P185" s="1" t="s">
        <v>302</v>
      </c>
      <c r="Q185" s="1" t="str">
        <f t="shared" si="12"/>
        <v>8月1W</v>
      </c>
      <c r="R185" s="13">
        <f t="shared" si="13"/>
        <v>8.8292529817953491E-3</v>
      </c>
    </row>
    <row r="186" spans="1:18">
      <c r="A186" s="1" t="s">
        <v>14</v>
      </c>
      <c r="B186" s="1" t="s">
        <v>145</v>
      </c>
      <c r="C186" s="32">
        <v>44776</v>
      </c>
      <c r="D186" s="1" t="s">
        <v>56</v>
      </c>
      <c r="E186" s="1" t="s">
        <v>139</v>
      </c>
      <c r="F186" s="1" t="s">
        <v>3</v>
      </c>
      <c r="G186" s="7">
        <v>3</v>
      </c>
      <c r="H186" s="8">
        <v>9.0972222222222218E-3</v>
      </c>
      <c r="I186" s="22" t="s">
        <v>3</v>
      </c>
      <c r="J186" s="19" t="s">
        <v>149</v>
      </c>
      <c r="K186" s="6">
        <f t="shared" si="16"/>
        <v>7.0927495291902018E-3</v>
      </c>
      <c r="L186" s="6">
        <v>3.0324074074074073E-3</v>
      </c>
      <c r="M186" s="1" t="s">
        <v>168</v>
      </c>
      <c r="N186" s="61">
        <f t="shared" si="10"/>
        <v>8</v>
      </c>
      <c r="O186" s="1">
        <f t="shared" si="11"/>
        <v>32</v>
      </c>
      <c r="P186" s="1" t="s">
        <v>302</v>
      </c>
      <c r="Q186" s="1" t="str">
        <f t="shared" si="12"/>
        <v>8月1W</v>
      </c>
      <c r="R186" s="13">
        <f t="shared" si="13"/>
        <v>8.9430320150659069E-3</v>
      </c>
    </row>
    <row r="187" spans="1:18">
      <c r="A187" s="1" t="s">
        <v>20</v>
      </c>
      <c r="B187" s="1" t="s">
        <v>145</v>
      </c>
      <c r="C187" s="32">
        <v>44776</v>
      </c>
      <c r="D187" s="1" t="s">
        <v>56</v>
      </c>
      <c r="E187" s="1" t="s">
        <v>139</v>
      </c>
      <c r="F187" s="1" t="s">
        <v>48</v>
      </c>
      <c r="G187" s="7">
        <v>5</v>
      </c>
      <c r="H187" s="8">
        <v>1.2488425925925925E-2</v>
      </c>
      <c r="I187" s="9" t="s">
        <v>48</v>
      </c>
      <c r="J187" s="9" t="s">
        <v>153</v>
      </c>
      <c r="K187" s="13">
        <f>H187*2.21/G187</f>
        <v>5.5198842592592591E-3</v>
      </c>
      <c r="L187" s="6">
        <v>2.4976851851851853E-3</v>
      </c>
      <c r="M187" s="1" t="s">
        <v>168</v>
      </c>
      <c r="N187" s="61">
        <f t="shared" si="10"/>
        <v>8</v>
      </c>
      <c r="O187" s="1">
        <f t="shared" si="11"/>
        <v>32</v>
      </c>
      <c r="P187" s="1" t="s">
        <v>302</v>
      </c>
      <c r="Q187" s="1" t="str">
        <f t="shared" si="12"/>
        <v>8月1W</v>
      </c>
      <c r="R187" s="13">
        <f t="shared" si="13"/>
        <v>6.9598540660225448E-3</v>
      </c>
    </row>
    <row r="188" spans="1:18">
      <c r="A188" s="1" t="s">
        <v>96</v>
      </c>
      <c r="B188" s="1" t="s">
        <v>145</v>
      </c>
      <c r="C188" s="32">
        <v>44779</v>
      </c>
      <c r="D188" s="1" t="s">
        <v>56</v>
      </c>
      <c r="E188" s="1" t="s">
        <v>140</v>
      </c>
      <c r="F188" s="1" t="s">
        <v>112</v>
      </c>
      <c r="G188" s="7">
        <v>2.35</v>
      </c>
      <c r="H188" s="8">
        <v>7.3611111111111108E-3</v>
      </c>
      <c r="I188" s="9" t="s">
        <v>112</v>
      </c>
      <c r="J188" s="19" t="s">
        <v>69</v>
      </c>
      <c r="K188" s="6">
        <f>H188</f>
        <v>7.3611111111111108E-3</v>
      </c>
      <c r="L188" s="6">
        <v>3.1323877068557917E-3</v>
      </c>
      <c r="M188" s="1" t="s">
        <v>168</v>
      </c>
      <c r="N188" s="61">
        <f t="shared" si="10"/>
        <v>8</v>
      </c>
      <c r="O188" s="1">
        <f t="shared" si="11"/>
        <v>32</v>
      </c>
      <c r="P188" s="1" t="s">
        <v>302</v>
      </c>
      <c r="Q188" s="1" t="str">
        <f t="shared" si="12"/>
        <v>8月1W</v>
      </c>
      <c r="R188" s="13">
        <f t="shared" si="13"/>
        <v>9.2814009661835763E-3</v>
      </c>
    </row>
    <row r="189" spans="1:18">
      <c r="A189" s="1" t="s">
        <v>55</v>
      </c>
      <c r="B189" s="1" t="s">
        <v>145</v>
      </c>
      <c r="C189" s="32">
        <v>44779</v>
      </c>
      <c r="D189" s="1" t="s">
        <v>56</v>
      </c>
      <c r="E189" s="1" t="s">
        <v>139</v>
      </c>
      <c r="F189" s="1" t="s">
        <v>117</v>
      </c>
      <c r="G189" s="7">
        <v>4.7</v>
      </c>
      <c r="H189" s="8">
        <v>1.5787037037037037E-2</v>
      </c>
      <c r="I189" s="11" t="s">
        <v>349</v>
      </c>
      <c r="J189" s="9" t="s">
        <v>153</v>
      </c>
      <c r="K189" s="6">
        <f>0.457018831010027*H189</f>
        <v>7.214973211778667E-3</v>
      </c>
      <c r="L189" s="6">
        <v>3.3589440504334118E-3</v>
      </c>
      <c r="M189" s="1" t="s">
        <v>168</v>
      </c>
      <c r="N189" s="61">
        <f t="shared" si="10"/>
        <v>8</v>
      </c>
      <c r="O189" s="1">
        <f t="shared" si="11"/>
        <v>32</v>
      </c>
      <c r="P189" s="1" t="s">
        <v>302</v>
      </c>
      <c r="Q189" s="1" t="str">
        <f t="shared" si="12"/>
        <v>8月1W</v>
      </c>
      <c r="R189" s="13">
        <f t="shared" si="13"/>
        <v>9.0971401365904942E-3</v>
      </c>
    </row>
    <row r="190" spans="1:18">
      <c r="A190" s="1" t="s">
        <v>20</v>
      </c>
      <c r="B190" s="1" t="s">
        <v>145</v>
      </c>
      <c r="C190" s="32">
        <v>44779</v>
      </c>
      <c r="D190" s="1" t="s">
        <v>56</v>
      </c>
      <c r="E190" s="14" t="s">
        <v>346</v>
      </c>
      <c r="F190" s="1" t="s">
        <v>116</v>
      </c>
      <c r="G190" s="7">
        <v>11.75</v>
      </c>
      <c r="H190" s="13">
        <v>3.3541666666666664E-2</v>
      </c>
      <c r="I190" s="22" t="s">
        <v>116</v>
      </c>
      <c r="J190" s="9" t="s">
        <v>159</v>
      </c>
      <c r="K190" s="13" t="s">
        <v>0</v>
      </c>
      <c r="L190" s="6">
        <v>2.8546099290780139E-3</v>
      </c>
      <c r="M190" s="1" t="s">
        <v>168</v>
      </c>
      <c r="N190" s="61">
        <f t="shared" si="10"/>
        <v>8</v>
      </c>
      <c r="O190" s="1">
        <f t="shared" si="11"/>
        <v>32</v>
      </c>
      <c r="P190" s="1" t="s">
        <v>302</v>
      </c>
      <c r="Q190" s="1" t="str">
        <f t="shared" si="12"/>
        <v>8月1W</v>
      </c>
      <c r="R190" s="13" t="s">
        <v>346</v>
      </c>
    </row>
    <row r="191" spans="1:18">
      <c r="A191" s="1" t="s">
        <v>4</v>
      </c>
      <c r="B191" s="1" t="s">
        <v>145</v>
      </c>
      <c r="C191" s="32">
        <v>44783</v>
      </c>
      <c r="D191" s="1" t="s">
        <v>56</v>
      </c>
      <c r="E191" s="1" t="s">
        <v>139</v>
      </c>
      <c r="F191" s="1" t="s">
        <v>3</v>
      </c>
      <c r="G191" s="7">
        <v>3</v>
      </c>
      <c r="H191" s="8">
        <v>1.03125E-2</v>
      </c>
      <c r="I191" s="22" t="s">
        <v>3</v>
      </c>
      <c r="J191" s="19" t="s">
        <v>149</v>
      </c>
      <c r="K191" s="6">
        <f t="shared" ref="K191:K200" si="17">H191*0.779661016949152</f>
        <v>8.0402542372881303E-3</v>
      </c>
      <c r="L191" s="6">
        <v>3.4375E-3</v>
      </c>
      <c r="M191" s="1" t="s">
        <v>168</v>
      </c>
      <c r="N191" s="61">
        <f t="shared" si="10"/>
        <v>8</v>
      </c>
      <c r="O191" s="1">
        <f t="shared" si="11"/>
        <v>33</v>
      </c>
      <c r="P191" s="1" t="s">
        <v>303</v>
      </c>
      <c r="Q191" s="1" t="str">
        <f t="shared" si="12"/>
        <v>8月2W</v>
      </c>
      <c r="R191" s="13">
        <f t="shared" si="13"/>
        <v>1.0137711864406774E-2</v>
      </c>
    </row>
    <row r="192" spans="1:18">
      <c r="A192" s="1" t="s">
        <v>11</v>
      </c>
      <c r="B192" s="1" t="s">
        <v>145</v>
      </c>
      <c r="C192" s="32">
        <v>44783</v>
      </c>
      <c r="D192" s="1" t="s">
        <v>56</v>
      </c>
      <c r="E192" s="1" t="s">
        <v>139</v>
      </c>
      <c r="F192" s="1" t="s">
        <v>3</v>
      </c>
      <c r="G192" s="7">
        <v>3</v>
      </c>
      <c r="H192" s="8">
        <v>8.5879629629629622E-3</v>
      </c>
      <c r="I192" s="22" t="s">
        <v>3</v>
      </c>
      <c r="J192" s="19" t="s">
        <v>149</v>
      </c>
      <c r="K192" s="6">
        <f t="shared" si="17"/>
        <v>6.6956999372253558E-3</v>
      </c>
      <c r="L192" s="6">
        <v>2.8626543209876541E-3</v>
      </c>
      <c r="M192" s="1" t="s">
        <v>168</v>
      </c>
      <c r="N192" s="61">
        <f t="shared" si="10"/>
        <v>8</v>
      </c>
      <c r="O192" s="1">
        <f t="shared" si="11"/>
        <v>33</v>
      </c>
      <c r="P192" s="1" t="s">
        <v>303</v>
      </c>
      <c r="Q192" s="1" t="str">
        <f t="shared" si="12"/>
        <v>8月2W</v>
      </c>
      <c r="R192" s="13">
        <f t="shared" si="13"/>
        <v>8.4424042686754488E-3</v>
      </c>
    </row>
    <row r="193" spans="1:18">
      <c r="A193" s="1" t="s">
        <v>55</v>
      </c>
      <c r="B193" s="1" t="s">
        <v>145</v>
      </c>
      <c r="C193" s="32">
        <v>44783</v>
      </c>
      <c r="D193" s="1" t="s">
        <v>56</v>
      </c>
      <c r="E193" s="1" t="s">
        <v>139</v>
      </c>
      <c r="F193" s="1" t="s">
        <v>3</v>
      </c>
      <c r="G193" s="7">
        <v>3</v>
      </c>
      <c r="H193" s="8">
        <v>9.0046296296296298E-3</v>
      </c>
      <c r="I193" s="22" t="s">
        <v>3</v>
      </c>
      <c r="J193" s="19" t="s">
        <v>149</v>
      </c>
      <c r="K193" s="6">
        <f t="shared" si="17"/>
        <v>7.020558694287503E-3</v>
      </c>
      <c r="L193" s="6">
        <v>3.0015432098765434E-3</v>
      </c>
      <c r="M193" s="1" t="s">
        <v>168</v>
      </c>
      <c r="N193" s="61">
        <f t="shared" si="10"/>
        <v>8</v>
      </c>
      <c r="O193" s="1">
        <f t="shared" si="11"/>
        <v>33</v>
      </c>
      <c r="P193" s="1" t="s">
        <v>303</v>
      </c>
      <c r="Q193" s="1" t="str">
        <f t="shared" si="12"/>
        <v>8月2W</v>
      </c>
      <c r="R193" s="13">
        <f t="shared" si="13"/>
        <v>8.8520087884494617E-3</v>
      </c>
    </row>
    <row r="194" spans="1:18">
      <c r="A194" s="1" t="s">
        <v>20</v>
      </c>
      <c r="B194" s="1" t="s">
        <v>145</v>
      </c>
      <c r="C194" s="32">
        <v>44783</v>
      </c>
      <c r="D194" s="1" t="s">
        <v>56</v>
      </c>
      <c r="E194" s="1" t="s">
        <v>139</v>
      </c>
      <c r="F194" s="1" t="s">
        <v>3</v>
      </c>
      <c r="G194" s="7">
        <v>3</v>
      </c>
      <c r="H194" s="8">
        <v>7.1527777777777787E-3</v>
      </c>
      <c r="I194" s="22" t="s">
        <v>3</v>
      </c>
      <c r="J194" s="19" t="s">
        <v>149</v>
      </c>
      <c r="K194" s="6">
        <f t="shared" si="17"/>
        <v>5.5767419962335189E-3</v>
      </c>
      <c r="L194" s="6">
        <v>2.3842592592592596E-3</v>
      </c>
      <c r="M194" s="1" t="s">
        <v>168</v>
      </c>
      <c r="N194" s="61">
        <f t="shared" si="10"/>
        <v>8</v>
      </c>
      <c r="O194" s="1">
        <f t="shared" si="11"/>
        <v>33</v>
      </c>
      <c r="P194" s="1" t="s">
        <v>303</v>
      </c>
      <c r="Q194" s="1" t="str">
        <f t="shared" si="12"/>
        <v>8月2W</v>
      </c>
      <c r="R194" s="13">
        <f t="shared" si="13"/>
        <v>7.0315442561205239E-3</v>
      </c>
    </row>
    <row r="195" spans="1:18">
      <c r="A195" s="1" t="s">
        <v>75</v>
      </c>
      <c r="B195" s="1" t="s">
        <v>145</v>
      </c>
      <c r="C195" s="32">
        <v>44797</v>
      </c>
      <c r="D195" s="1" t="s">
        <v>56</v>
      </c>
      <c r="E195" s="1" t="s">
        <v>139</v>
      </c>
      <c r="F195" s="1" t="s">
        <v>3</v>
      </c>
      <c r="G195" s="7">
        <v>3</v>
      </c>
      <c r="H195" s="8">
        <v>9.1666666666666667E-3</v>
      </c>
      <c r="I195" s="22" t="s">
        <v>3</v>
      </c>
      <c r="J195" s="19" t="s">
        <v>149</v>
      </c>
      <c r="K195" s="6">
        <f t="shared" si="17"/>
        <v>7.1468926553672268E-3</v>
      </c>
      <c r="L195" s="6">
        <v>3.0555555555555557E-3</v>
      </c>
      <c r="M195" s="1" t="s">
        <v>168</v>
      </c>
      <c r="N195" s="61">
        <f t="shared" ref="N195:N258" si="18">MONTH(C195)</f>
        <v>8</v>
      </c>
      <c r="O195" s="1">
        <f t="shared" ref="O195:O258" si="19">WEEKNUM(C195)</f>
        <v>35</v>
      </c>
      <c r="P195" s="1" t="s">
        <v>305</v>
      </c>
      <c r="Q195" s="1" t="str">
        <f t="shared" ref="Q195:Q258" si="20">N195&amp;"月"&amp;P195</f>
        <v>8月4W</v>
      </c>
      <c r="R195" s="13">
        <f t="shared" ref="R195:R258" si="21">K195*2.9/2.3</f>
        <v>9.011299435028243E-3</v>
      </c>
    </row>
    <row r="196" spans="1:18">
      <c r="A196" s="1" t="s">
        <v>92</v>
      </c>
      <c r="B196" s="1" t="s">
        <v>145</v>
      </c>
      <c r="C196" s="32">
        <v>44797</v>
      </c>
      <c r="D196" s="1" t="s">
        <v>56</v>
      </c>
      <c r="E196" s="1" t="s">
        <v>139</v>
      </c>
      <c r="F196" s="1" t="s">
        <v>3</v>
      </c>
      <c r="G196" s="7">
        <v>3</v>
      </c>
      <c r="H196" s="8">
        <v>8.8310185185185176E-3</v>
      </c>
      <c r="I196" s="22" t="s">
        <v>3</v>
      </c>
      <c r="J196" s="19" t="s">
        <v>149</v>
      </c>
      <c r="K196" s="6">
        <f t="shared" si="17"/>
        <v>6.8852008788449414E-3</v>
      </c>
      <c r="L196" s="6">
        <v>2.9436728395061725E-3</v>
      </c>
      <c r="M196" s="1" t="s">
        <v>168</v>
      </c>
      <c r="N196" s="61">
        <f t="shared" si="18"/>
        <v>8</v>
      </c>
      <c r="O196" s="1">
        <f t="shared" si="19"/>
        <v>35</v>
      </c>
      <c r="P196" s="1" t="s">
        <v>305</v>
      </c>
      <c r="Q196" s="1" t="str">
        <f t="shared" si="20"/>
        <v>8月4W</v>
      </c>
      <c r="R196" s="13">
        <f t="shared" si="21"/>
        <v>8.6813402385436233E-3</v>
      </c>
    </row>
    <row r="197" spans="1:18">
      <c r="A197" s="1" t="s">
        <v>11</v>
      </c>
      <c r="B197" s="1" t="s">
        <v>145</v>
      </c>
      <c r="C197" s="32">
        <v>44797</v>
      </c>
      <c r="D197" s="1" t="s">
        <v>56</v>
      </c>
      <c r="E197" s="1" t="s">
        <v>139</v>
      </c>
      <c r="F197" s="1" t="s">
        <v>3</v>
      </c>
      <c r="G197" s="7">
        <v>3</v>
      </c>
      <c r="H197" s="8">
        <v>8.8310185185185176E-3</v>
      </c>
      <c r="I197" s="22" t="s">
        <v>3</v>
      </c>
      <c r="J197" s="19" t="s">
        <v>149</v>
      </c>
      <c r="K197" s="6">
        <f t="shared" si="17"/>
        <v>6.8852008788449414E-3</v>
      </c>
      <c r="L197" s="6">
        <v>2.9436728395061725E-3</v>
      </c>
      <c r="M197" s="1" t="s">
        <v>168</v>
      </c>
      <c r="N197" s="61">
        <f t="shared" si="18"/>
        <v>8</v>
      </c>
      <c r="O197" s="1">
        <f t="shared" si="19"/>
        <v>35</v>
      </c>
      <c r="P197" s="1" t="s">
        <v>305</v>
      </c>
      <c r="Q197" s="1" t="str">
        <f t="shared" si="20"/>
        <v>8月4W</v>
      </c>
      <c r="R197" s="13">
        <f t="shared" si="21"/>
        <v>8.6813402385436233E-3</v>
      </c>
    </row>
    <row r="198" spans="1:18">
      <c r="A198" s="1" t="s">
        <v>100</v>
      </c>
      <c r="B198" s="1" t="s">
        <v>145</v>
      </c>
      <c r="C198" s="32">
        <v>44797</v>
      </c>
      <c r="D198" s="1" t="s">
        <v>56</v>
      </c>
      <c r="E198" s="1" t="s">
        <v>139</v>
      </c>
      <c r="F198" s="1" t="s">
        <v>3</v>
      </c>
      <c r="G198" s="7">
        <v>3</v>
      </c>
      <c r="H198" s="8">
        <v>9.2245370370370363E-3</v>
      </c>
      <c r="I198" s="22" t="s">
        <v>3</v>
      </c>
      <c r="J198" s="19" t="s">
        <v>149</v>
      </c>
      <c r="K198" s="6">
        <f t="shared" si="17"/>
        <v>7.1920119271814131E-3</v>
      </c>
      <c r="L198" s="6">
        <v>3.0748456790123456E-3</v>
      </c>
      <c r="M198" s="1" t="s">
        <v>168</v>
      </c>
      <c r="N198" s="61">
        <f t="shared" si="18"/>
        <v>8</v>
      </c>
      <c r="O198" s="1">
        <f t="shared" si="19"/>
        <v>35</v>
      </c>
      <c r="P198" s="1" t="s">
        <v>305</v>
      </c>
      <c r="Q198" s="1" t="str">
        <f t="shared" si="20"/>
        <v>8月4W</v>
      </c>
      <c r="R198" s="13">
        <f t="shared" si="21"/>
        <v>9.0681889516635202E-3</v>
      </c>
    </row>
    <row r="199" spans="1:18">
      <c r="A199" s="1" t="s">
        <v>91</v>
      </c>
      <c r="B199" s="1" t="s">
        <v>145</v>
      </c>
      <c r="C199" s="32">
        <v>44797</v>
      </c>
      <c r="D199" s="1" t="s">
        <v>56</v>
      </c>
      <c r="E199" s="1" t="s">
        <v>139</v>
      </c>
      <c r="F199" s="1" t="s">
        <v>3</v>
      </c>
      <c r="G199" s="7">
        <v>3</v>
      </c>
      <c r="H199" s="8">
        <v>7.9861111111111122E-3</v>
      </c>
      <c r="I199" s="22" t="s">
        <v>3</v>
      </c>
      <c r="J199" s="19" t="s">
        <v>149</v>
      </c>
      <c r="K199" s="6">
        <f t="shared" si="17"/>
        <v>6.2264595103578117E-3</v>
      </c>
      <c r="L199" s="6">
        <v>2.6620370370370374E-3</v>
      </c>
      <c r="M199" s="1" t="s">
        <v>168</v>
      </c>
      <c r="N199" s="61">
        <f t="shared" si="18"/>
        <v>8</v>
      </c>
      <c r="O199" s="1">
        <f t="shared" si="19"/>
        <v>35</v>
      </c>
      <c r="P199" s="1" t="s">
        <v>305</v>
      </c>
      <c r="Q199" s="1" t="str">
        <f t="shared" si="20"/>
        <v>8月4W</v>
      </c>
      <c r="R199" s="13">
        <f t="shared" si="21"/>
        <v>7.8507532956685454E-3</v>
      </c>
    </row>
    <row r="200" spans="1:18">
      <c r="A200" s="1" t="s">
        <v>20</v>
      </c>
      <c r="B200" s="1" t="s">
        <v>145</v>
      </c>
      <c r="C200" s="32">
        <v>44797</v>
      </c>
      <c r="D200" s="1" t="s">
        <v>56</v>
      </c>
      <c r="E200" s="1" t="s">
        <v>139</v>
      </c>
      <c r="F200" s="1" t="s">
        <v>3</v>
      </c>
      <c r="G200" s="7">
        <v>3</v>
      </c>
      <c r="H200" s="8">
        <v>6.8634259259259256E-3</v>
      </c>
      <c r="I200" s="22" t="s">
        <v>3</v>
      </c>
      <c r="J200" s="19" t="s">
        <v>149</v>
      </c>
      <c r="K200" s="6">
        <f t="shared" si="17"/>
        <v>5.3511456371625821E-3</v>
      </c>
      <c r="L200" s="6">
        <v>2.2878086419753085E-3</v>
      </c>
      <c r="M200" s="1" t="s">
        <v>168</v>
      </c>
      <c r="N200" s="61">
        <f t="shared" si="18"/>
        <v>8</v>
      </c>
      <c r="O200" s="1">
        <f t="shared" si="19"/>
        <v>35</v>
      </c>
      <c r="P200" s="1" t="s">
        <v>305</v>
      </c>
      <c r="Q200" s="1" t="str">
        <f t="shared" si="20"/>
        <v>8月4W</v>
      </c>
      <c r="R200" s="13">
        <f t="shared" si="21"/>
        <v>6.7470966729441259E-3</v>
      </c>
    </row>
    <row r="201" spans="1:18">
      <c r="A201" s="4" t="s">
        <v>54</v>
      </c>
      <c r="B201" s="1" t="s">
        <v>145</v>
      </c>
      <c r="C201" s="31">
        <v>44802</v>
      </c>
      <c r="D201" s="2" t="s">
        <v>129</v>
      </c>
      <c r="E201" s="2" t="s">
        <v>140</v>
      </c>
      <c r="F201" s="3" t="s">
        <v>112</v>
      </c>
      <c r="G201" s="4">
        <v>2.35</v>
      </c>
      <c r="H201" s="6">
        <v>6.145833333333333E-3</v>
      </c>
      <c r="I201" s="9" t="s">
        <v>112</v>
      </c>
      <c r="J201" s="19" t="s">
        <v>69</v>
      </c>
      <c r="K201" s="6">
        <f>H201</f>
        <v>6.145833333333333E-3</v>
      </c>
      <c r="L201" s="6">
        <v>2.6152482269503545E-3</v>
      </c>
      <c r="M201" s="1" t="s">
        <v>168</v>
      </c>
      <c r="N201" s="61">
        <f t="shared" si="18"/>
        <v>8</v>
      </c>
      <c r="O201" s="1">
        <f t="shared" si="19"/>
        <v>36</v>
      </c>
      <c r="P201" s="1" t="s">
        <v>305</v>
      </c>
      <c r="Q201" s="1" t="str">
        <f t="shared" si="20"/>
        <v>8月4W</v>
      </c>
      <c r="R201" s="13">
        <f t="shared" si="21"/>
        <v>7.7490942028985502E-3</v>
      </c>
    </row>
    <row r="202" spans="1:18">
      <c r="A202" s="4" t="s">
        <v>75</v>
      </c>
      <c r="B202" s="1" t="s">
        <v>145</v>
      </c>
      <c r="C202" s="31">
        <v>44802</v>
      </c>
      <c r="D202" s="2" t="s">
        <v>129</v>
      </c>
      <c r="E202" s="2" t="s">
        <v>139</v>
      </c>
      <c r="F202" s="3" t="s">
        <v>3</v>
      </c>
      <c r="G202" s="4">
        <v>3</v>
      </c>
      <c r="H202" s="6">
        <v>9.3287037037037036E-3</v>
      </c>
      <c r="I202" s="22" t="s">
        <v>3</v>
      </c>
      <c r="J202" s="19" t="s">
        <v>149</v>
      </c>
      <c r="K202" s="6">
        <f>H202*0.779661016949152</f>
        <v>7.2732266164469506E-3</v>
      </c>
      <c r="L202" s="6">
        <v>3.109567901234568E-3</v>
      </c>
      <c r="M202" s="1" t="s">
        <v>168</v>
      </c>
      <c r="N202" s="61">
        <f t="shared" si="18"/>
        <v>8</v>
      </c>
      <c r="O202" s="1">
        <f t="shared" si="19"/>
        <v>36</v>
      </c>
      <c r="P202" s="1" t="s">
        <v>305</v>
      </c>
      <c r="Q202" s="1" t="str">
        <f t="shared" si="20"/>
        <v>8月4W</v>
      </c>
      <c r="R202" s="13">
        <f t="shared" si="21"/>
        <v>9.170590081607026E-3</v>
      </c>
    </row>
    <row r="203" spans="1:18">
      <c r="A203" s="4" t="s">
        <v>77</v>
      </c>
      <c r="B203" s="1" t="s">
        <v>145</v>
      </c>
      <c r="C203" s="31">
        <v>44802</v>
      </c>
      <c r="D203" s="2" t="s">
        <v>129</v>
      </c>
      <c r="E203" s="2" t="s">
        <v>139</v>
      </c>
      <c r="F203" s="3" t="s">
        <v>2</v>
      </c>
      <c r="G203" s="4">
        <v>2.69</v>
      </c>
      <c r="H203" s="6">
        <v>7.6851851851851847E-3</v>
      </c>
      <c r="I203" s="25" t="s">
        <v>353</v>
      </c>
      <c r="J203" s="19" t="s">
        <v>151</v>
      </c>
      <c r="K203" s="6">
        <f>2.39*H203/G203</f>
        <v>6.8281013355362798E-3</v>
      </c>
      <c r="L203" s="6">
        <v>2.8569461654963514E-3</v>
      </c>
      <c r="M203" s="1" t="s">
        <v>168</v>
      </c>
      <c r="N203" s="61">
        <f t="shared" si="18"/>
        <v>8</v>
      </c>
      <c r="O203" s="1">
        <f t="shared" si="19"/>
        <v>36</v>
      </c>
      <c r="P203" s="1" t="s">
        <v>305</v>
      </c>
      <c r="Q203" s="1" t="str">
        <f t="shared" si="20"/>
        <v>8月4W</v>
      </c>
      <c r="R203" s="13">
        <f t="shared" si="21"/>
        <v>8.6093451621979192E-3</v>
      </c>
    </row>
    <row r="204" spans="1:18">
      <c r="A204" s="4" t="s">
        <v>93</v>
      </c>
      <c r="B204" s="1" t="s">
        <v>145</v>
      </c>
      <c r="C204" s="31">
        <v>44802</v>
      </c>
      <c r="D204" s="2" t="s">
        <v>129</v>
      </c>
      <c r="E204" s="2" t="s">
        <v>139</v>
      </c>
      <c r="F204" s="3" t="s">
        <v>2</v>
      </c>
      <c r="G204" s="4">
        <v>2.5</v>
      </c>
      <c r="H204" s="6">
        <v>8.113425925925925E-3</v>
      </c>
      <c r="I204" s="25" t="s">
        <v>353</v>
      </c>
      <c r="J204" s="19" t="s">
        <v>151</v>
      </c>
      <c r="K204" s="6">
        <f>2.39*H204/G204</f>
        <v>7.7564351851851839E-3</v>
      </c>
      <c r="L204" s="6">
        <v>3.2453703703703698E-3</v>
      </c>
      <c r="M204" s="1" t="s">
        <v>168</v>
      </c>
      <c r="N204" s="61">
        <f t="shared" si="18"/>
        <v>8</v>
      </c>
      <c r="O204" s="1">
        <f t="shared" si="19"/>
        <v>36</v>
      </c>
      <c r="P204" s="1" t="s">
        <v>305</v>
      </c>
      <c r="Q204" s="1" t="str">
        <f t="shared" si="20"/>
        <v>8月4W</v>
      </c>
      <c r="R204" s="13">
        <f t="shared" si="21"/>
        <v>9.7798530595813206E-3</v>
      </c>
    </row>
    <row r="205" spans="1:18">
      <c r="A205" s="4" t="s">
        <v>92</v>
      </c>
      <c r="B205" s="1" t="s">
        <v>145</v>
      </c>
      <c r="C205" s="31">
        <v>44802</v>
      </c>
      <c r="D205" s="2" t="s">
        <v>129</v>
      </c>
      <c r="E205" s="2" t="s">
        <v>139</v>
      </c>
      <c r="F205" s="3" t="s">
        <v>3</v>
      </c>
      <c r="G205" s="4">
        <v>3</v>
      </c>
      <c r="H205" s="6">
        <v>8.8657407407407417E-3</v>
      </c>
      <c r="I205" s="22" t="s">
        <v>3</v>
      </c>
      <c r="J205" s="19" t="s">
        <v>149</v>
      </c>
      <c r="K205" s="6">
        <f>H205*0.779661016949152</f>
        <v>6.9122724419334548E-3</v>
      </c>
      <c r="L205" s="6">
        <v>2.9552469135802474E-3</v>
      </c>
      <c r="M205" s="1" t="s">
        <v>168</v>
      </c>
      <c r="N205" s="61">
        <f t="shared" si="18"/>
        <v>8</v>
      </c>
      <c r="O205" s="1">
        <f t="shared" si="19"/>
        <v>36</v>
      </c>
      <c r="P205" s="1" t="s">
        <v>305</v>
      </c>
      <c r="Q205" s="1" t="str">
        <f t="shared" si="20"/>
        <v>8月4W</v>
      </c>
      <c r="R205" s="13">
        <f t="shared" si="21"/>
        <v>8.7154739485247913E-3</v>
      </c>
    </row>
    <row r="206" spans="1:18">
      <c r="A206" s="4" t="s">
        <v>81</v>
      </c>
      <c r="B206" s="1" t="s">
        <v>145</v>
      </c>
      <c r="C206" s="31">
        <v>44802</v>
      </c>
      <c r="D206" s="2" t="s">
        <v>129</v>
      </c>
      <c r="E206" s="2" t="s">
        <v>139</v>
      </c>
      <c r="F206" s="3" t="s">
        <v>2</v>
      </c>
      <c r="G206" s="4">
        <v>2.13</v>
      </c>
      <c r="H206" s="6">
        <v>6.9444444444444441E-3</v>
      </c>
      <c r="I206" s="25" t="s">
        <v>353</v>
      </c>
      <c r="J206" s="19" t="s">
        <v>151</v>
      </c>
      <c r="K206" s="6">
        <f>2.39*H206/G206</f>
        <v>7.7921231090245175E-3</v>
      </c>
      <c r="L206" s="6">
        <v>3.2603025560772039E-3</v>
      </c>
      <c r="M206" s="1" t="s">
        <v>168</v>
      </c>
      <c r="N206" s="61">
        <f t="shared" si="18"/>
        <v>8</v>
      </c>
      <c r="O206" s="1">
        <f t="shared" si="19"/>
        <v>36</v>
      </c>
      <c r="P206" s="1" t="s">
        <v>305</v>
      </c>
      <c r="Q206" s="1" t="str">
        <f t="shared" si="20"/>
        <v>8月4W</v>
      </c>
      <c r="R206" s="13">
        <f t="shared" si="21"/>
        <v>9.8248508765961303E-3</v>
      </c>
    </row>
    <row r="207" spans="1:18">
      <c r="A207" s="4" t="s">
        <v>18</v>
      </c>
      <c r="B207" s="1" t="s">
        <v>150</v>
      </c>
      <c r="C207" s="31">
        <v>44802</v>
      </c>
      <c r="D207" s="2" t="s">
        <v>129</v>
      </c>
      <c r="E207" s="2" t="s">
        <v>139</v>
      </c>
      <c r="F207" s="3" t="s">
        <v>2</v>
      </c>
      <c r="G207" s="4">
        <v>2.41</v>
      </c>
      <c r="H207" s="6">
        <v>7.6388888888888886E-3</v>
      </c>
      <c r="I207" s="25" t="s">
        <v>353</v>
      </c>
      <c r="J207" s="19" t="s">
        <v>151</v>
      </c>
      <c r="K207" s="6">
        <f>2.39*H207/G207</f>
        <v>7.5754956201014283E-3</v>
      </c>
      <c r="L207" s="6">
        <v>3.1696634393729825E-3</v>
      </c>
      <c r="M207" s="1" t="s">
        <v>168</v>
      </c>
      <c r="N207" s="61">
        <f t="shared" si="18"/>
        <v>8</v>
      </c>
      <c r="O207" s="1">
        <f t="shared" si="19"/>
        <v>36</v>
      </c>
      <c r="P207" s="1" t="s">
        <v>305</v>
      </c>
      <c r="Q207" s="1" t="str">
        <f t="shared" si="20"/>
        <v>8月4W</v>
      </c>
      <c r="R207" s="13">
        <f t="shared" si="21"/>
        <v>9.5517118688235401E-3</v>
      </c>
    </row>
    <row r="208" spans="1:18">
      <c r="A208" s="4" t="s">
        <v>83</v>
      </c>
      <c r="B208" s="1" t="s">
        <v>145</v>
      </c>
      <c r="C208" s="31">
        <v>44802</v>
      </c>
      <c r="D208" s="2" t="s">
        <v>129</v>
      </c>
      <c r="E208" s="2" t="s">
        <v>139</v>
      </c>
      <c r="F208" s="3" t="s">
        <v>2</v>
      </c>
      <c r="G208" s="4">
        <v>2.44</v>
      </c>
      <c r="H208" s="6">
        <v>8.1944444444444452E-3</v>
      </c>
      <c r="I208" s="25" t="s">
        <v>353</v>
      </c>
      <c r="J208" s="19" t="s">
        <v>151</v>
      </c>
      <c r="K208" s="6">
        <f>2.39*H208/G208</f>
        <v>8.0265255009107483E-3</v>
      </c>
      <c r="L208" s="6">
        <v>3.358378870673953E-3</v>
      </c>
      <c r="M208" s="1" t="s">
        <v>168</v>
      </c>
      <c r="N208" s="61">
        <f t="shared" si="18"/>
        <v>8</v>
      </c>
      <c r="O208" s="1">
        <f t="shared" si="19"/>
        <v>36</v>
      </c>
      <c r="P208" s="1" t="s">
        <v>305</v>
      </c>
      <c r="Q208" s="1" t="str">
        <f t="shared" si="20"/>
        <v>8月4W</v>
      </c>
      <c r="R208" s="13">
        <f t="shared" si="21"/>
        <v>1.0120401718539639E-2</v>
      </c>
    </row>
    <row r="209" spans="1:18">
      <c r="A209" s="4" t="s">
        <v>99</v>
      </c>
      <c r="B209" s="1" t="s">
        <v>150</v>
      </c>
      <c r="C209" s="31">
        <v>44802</v>
      </c>
      <c r="D209" s="2" t="s">
        <v>129</v>
      </c>
      <c r="E209" s="2" t="s">
        <v>139</v>
      </c>
      <c r="F209" s="3" t="s">
        <v>2</v>
      </c>
      <c r="G209" s="4">
        <v>2.91</v>
      </c>
      <c r="H209" s="6">
        <v>9.2129629629629627E-3</v>
      </c>
      <c r="I209" s="25" t="s">
        <v>353</v>
      </c>
      <c r="J209" s="19" t="s">
        <v>151</v>
      </c>
      <c r="K209" s="6">
        <f>2.39*H209/G209</f>
        <v>7.566660302914599E-3</v>
      </c>
      <c r="L209" s="6">
        <v>3.1659666539391625E-3</v>
      </c>
      <c r="M209" s="1" t="s">
        <v>168</v>
      </c>
      <c r="N209" s="61">
        <f t="shared" si="18"/>
        <v>8</v>
      </c>
      <c r="O209" s="1">
        <f t="shared" si="19"/>
        <v>36</v>
      </c>
      <c r="P209" s="1" t="s">
        <v>305</v>
      </c>
      <c r="Q209" s="1" t="str">
        <f t="shared" si="20"/>
        <v>8月4W</v>
      </c>
      <c r="R209" s="13">
        <f t="shared" si="21"/>
        <v>9.5405716862836248E-3</v>
      </c>
    </row>
    <row r="210" spans="1:18">
      <c r="A210" s="4" t="s">
        <v>128</v>
      </c>
      <c r="B210" s="1" t="s">
        <v>150</v>
      </c>
      <c r="C210" s="31">
        <v>44802</v>
      </c>
      <c r="D210" s="2" t="s">
        <v>129</v>
      </c>
      <c r="E210" s="2" t="s">
        <v>139</v>
      </c>
      <c r="F210" s="3" t="s">
        <v>2</v>
      </c>
      <c r="G210" s="4">
        <v>2.8</v>
      </c>
      <c r="H210" s="6">
        <v>1.1597222222222222E-2</v>
      </c>
      <c r="I210" s="25" t="s">
        <v>353</v>
      </c>
      <c r="J210" s="19" t="s">
        <v>151</v>
      </c>
      <c r="K210" s="6">
        <f>2.39*H210/G210</f>
        <v>9.899057539682541E-3</v>
      </c>
      <c r="L210" s="6">
        <v>4.1418650793650794E-3</v>
      </c>
      <c r="M210" s="1" t="s">
        <v>168</v>
      </c>
      <c r="N210" s="61">
        <f t="shared" si="18"/>
        <v>8</v>
      </c>
      <c r="O210" s="1">
        <f t="shared" si="19"/>
        <v>36</v>
      </c>
      <c r="P210" s="1" t="s">
        <v>305</v>
      </c>
      <c r="Q210" s="1" t="str">
        <f t="shared" si="20"/>
        <v>8月4W</v>
      </c>
      <c r="R210" s="13">
        <f t="shared" si="21"/>
        <v>1.2481420376121466E-2</v>
      </c>
    </row>
    <row r="211" spans="1:18">
      <c r="A211" s="4" t="s">
        <v>84</v>
      </c>
      <c r="B211" s="1" t="s">
        <v>150</v>
      </c>
      <c r="C211" s="31">
        <v>44802</v>
      </c>
      <c r="D211" s="2" t="s">
        <v>129</v>
      </c>
      <c r="E211" s="2" t="s">
        <v>140</v>
      </c>
      <c r="F211" s="3" t="s">
        <v>112</v>
      </c>
      <c r="G211" s="4">
        <v>2.35</v>
      </c>
      <c r="H211" s="6">
        <v>7.905092592592592E-3</v>
      </c>
      <c r="I211" s="9" t="s">
        <v>112</v>
      </c>
      <c r="J211" s="19" t="s">
        <v>69</v>
      </c>
      <c r="K211" s="6">
        <f>H211</f>
        <v>7.905092592592592E-3</v>
      </c>
      <c r="L211" s="6">
        <v>3.3638691883372731E-3</v>
      </c>
      <c r="M211" s="1" t="s">
        <v>168</v>
      </c>
      <c r="N211" s="61">
        <f t="shared" si="18"/>
        <v>8</v>
      </c>
      <c r="O211" s="1">
        <f t="shared" si="19"/>
        <v>36</v>
      </c>
      <c r="P211" s="1" t="s">
        <v>305</v>
      </c>
      <c r="Q211" s="1" t="str">
        <f t="shared" si="20"/>
        <v>8月4W</v>
      </c>
      <c r="R211" s="13">
        <f t="shared" si="21"/>
        <v>9.9672906602254422E-3</v>
      </c>
    </row>
    <row r="212" spans="1:18">
      <c r="A212" s="4" t="s">
        <v>125</v>
      </c>
      <c r="B212" s="1" t="s">
        <v>152</v>
      </c>
      <c r="C212" s="31">
        <v>44802</v>
      </c>
      <c r="D212" s="2" t="s">
        <v>129</v>
      </c>
      <c r="E212" s="2" t="s">
        <v>139</v>
      </c>
      <c r="F212" s="3" t="s">
        <v>8</v>
      </c>
      <c r="G212" s="4">
        <v>3.1</v>
      </c>
      <c r="H212" s="6">
        <v>1.0625000000000001E-2</v>
      </c>
      <c r="I212" s="23" t="s">
        <v>7</v>
      </c>
      <c r="J212" s="19" t="s">
        <v>149</v>
      </c>
      <c r="K212" s="6">
        <f>0.737586206896552*H212</f>
        <v>7.8368534482758656E-3</v>
      </c>
      <c r="L212" s="6">
        <v>3.4274193548387098E-3</v>
      </c>
      <c r="M212" s="1" t="s">
        <v>168</v>
      </c>
      <c r="N212" s="61">
        <f t="shared" si="18"/>
        <v>8</v>
      </c>
      <c r="O212" s="1">
        <f t="shared" si="19"/>
        <v>36</v>
      </c>
      <c r="P212" s="1" t="s">
        <v>305</v>
      </c>
      <c r="Q212" s="1" t="str">
        <f t="shared" si="20"/>
        <v>8月4W</v>
      </c>
      <c r="R212" s="13">
        <f t="shared" si="21"/>
        <v>9.8812500000000063E-3</v>
      </c>
    </row>
    <row r="213" spans="1:18">
      <c r="A213" s="4" t="s">
        <v>89</v>
      </c>
      <c r="B213" s="1" t="s">
        <v>145</v>
      </c>
      <c r="C213" s="31">
        <v>44802</v>
      </c>
      <c r="D213" s="2" t="s">
        <v>129</v>
      </c>
      <c r="E213" s="2" t="s">
        <v>139</v>
      </c>
      <c r="F213" s="3" t="s">
        <v>2</v>
      </c>
      <c r="G213" s="4">
        <v>3.61</v>
      </c>
      <c r="H213" s="6">
        <v>1.1099537037037038E-2</v>
      </c>
      <c r="I213" s="25" t="s">
        <v>353</v>
      </c>
      <c r="J213" s="19" t="s">
        <v>149</v>
      </c>
      <c r="K213" s="6">
        <f>2.39*H213/G213</f>
        <v>7.3484469580383724E-3</v>
      </c>
      <c r="L213" s="6">
        <v>3.0746639991792351E-3</v>
      </c>
      <c r="M213" s="1" t="s">
        <v>168</v>
      </c>
      <c r="N213" s="61">
        <f t="shared" si="18"/>
        <v>8</v>
      </c>
      <c r="O213" s="1">
        <f t="shared" si="19"/>
        <v>36</v>
      </c>
      <c r="P213" s="1" t="s">
        <v>305</v>
      </c>
      <c r="Q213" s="1" t="str">
        <f t="shared" si="20"/>
        <v>8月4W</v>
      </c>
      <c r="R213" s="13">
        <f t="shared" si="21"/>
        <v>9.2654331210049058E-3</v>
      </c>
    </row>
    <row r="214" spans="1:18">
      <c r="A214" s="4" t="s">
        <v>4</v>
      </c>
      <c r="B214" s="1" t="s">
        <v>145</v>
      </c>
      <c r="C214" s="31">
        <v>44802</v>
      </c>
      <c r="D214" s="2" t="s">
        <v>129</v>
      </c>
      <c r="E214" s="2" t="s">
        <v>139</v>
      </c>
      <c r="F214" s="3" t="s">
        <v>2</v>
      </c>
      <c r="G214" s="4">
        <v>2.4</v>
      </c>
      <c r="H214" s="6">
        <v>8.113425925925925E-3</v>
      </c>
      <c r="I214" s="25" t="s">
        <v>353</v>
      </c>
      <c r="J214" s="19" t="s">
        <v>151</v>
      </c>
      <c r="K214" s="6">
        <f>2.39*H214/G214</f>
        <v>8.0796199845679009E-3</v>
      </c>
      <c r="L214" s="6">
        <v>3.3805941358024689E-3</v>
      </c>
      <c r="M214" s="1" t="s">
        <v>168</v>
      </c>
      <c r="N214" s="61">
        <f t="shared" si="18"/>
        <v>8</v>
      </c>
      <c r="O214" s="1">
        <f t="shared" si="19"/>
        <v>36</v>
      </c>
      <c r="P214" s="1" t="s">
        <v>305</v>
      </c>
      <c r="Q214" s="1" t="str">
        <f t="shared" si="20"/>
        <v>8月4W</v>
      </c>
      <c r="R214" s="13">
        <f t="shared" si="21"/>
        <v>1.0187346937063876E-2</v>
      </c>
    </row>
    <row r="215" spans="1:18">
      <c r="A215" s="4" t="s">
        <v>22</v>
      </c>
      <c r="B215" s="1" t="s">
        <v>150</v>
      </c>
      <c r="C215" s="31">
        <v>44802</v>
      </c>
      <c r="D215" s="2" t="s">
        <v>129</v>
      </c>
      <c r="E215" s="14" t="s">
        <v>346</v>
      </c>
      <c r="F215" s="3" t="s">
        <v>9</v>
      </c>
      <c r="G215" s="4">
        <v>27</v>
      </c>
      <c r="H215" s="5">
        <v>0.11186342592592592</v>
      </c>
      <c r="I215" s="25" t="s">
        <v>353</v>
      </c>
      <c r="J215" s="19" t="s">
        <v>156</v>
      </c>
      <c r="K215" s="6" t="s">
        <v>95</v>
      </c>
      <c r="L215" s="6">
        <v>4.1430898491083678E-3</v>
      </c>
      <c r="M215" s="1" t="s">
        <v>168</v>
      </c>
      <c r="N215" s="61">
        <f t="shared" si="18"/>
        <v>8</v>
      </c>
      <c r="O215" s="1">
        <f t="shared" si="19"/>
        <v>36</v>
      </c>
      <c r="P215" s="1" t="s">
        <v>305</v>
      </c>
      <c r="Q215" s="1" t="str">
        <f t="shared" si="20"/>
        <v>8月4W</v>
      </c>
      <c r="R215" s="13" t="s">
        <v>346</v>
      </c>
    </row>
    <row r="216" spans="1:18">
      <c r="A216" s="4" t="s">
        <v>12</v>
      </c>
      <c r="B216" s="1" t="s">
        <v>145</v>
      </c>
      <c r="C216" s="31">
        <v>44802</v>
      </c>
      <c r="D216" s="2" t="s">
        <v>129</v>
      </c>
      <c r="E216" s="2" t="s">
        <v>139</v>
      </c>
      <c r="F216" s="3" t="s">
        <v>2</v>
      </c>
      <c r="G216" s="4">
        <v>2.4700000000000002</v>
      </c>
      <c r="H216" s="6">
        <v>9.0509259259259258E-3</v>
      </c>
      <c r="I216" s="25" t="s">
        <v>353</v>
      </c>
      <c r="J216" s="19" t="s">
        <v>151</v>
      </c>
      <c r="K216" s="6">
        <f>2.39*H216/G216</f>
        <v>8.757778527515369E-3</v>
      </c>
      <c r="L216" s="6">
        <v>3.6643424801319534E-3</v>
      </c>
      <c r="M216" s="1" t="s">
        <v>168</v>
      </c>
      <c r="N216" s="61">
        <f t="shared" si="18"/>
        <v>8</v>
      </c>
      <c r="O216" s="1">
        <f t="shared" si="19"/>
        <v>36</v>
      </c>
      <c r="P216" s="1" t="s">
        <v>305</v>
      </c>
      <c r="Q216" s="1" t="str">
        <f t="shared" si="20"/>
        <v>8月4W</v>
      </c>
      <c r="R216" s="13">
        <f t="shared" si="21"/>
        <v>1.104241640425851E-2</v>
      </c>
    </row>
    <row r="217" spans="1:18">
      <c r="A217" s="4" t="s">
        <v>102</v>
      </c>
      <c r="B217" s="1" t="s">
        <v>145</v>
      </c>
      <c r="C217" s="31">
        <v>44802</v>
      </c>
      <c r="D217" s="2" t="s">
        <v>129</v>
      </c>
      <c r="E217" s="2" t="s">
        <v>139</v>
      </c>
      <c r="F217" s="3" t="s">
        <v>2</v>
      </c>
      <c r="G217" s="4">
        <v>2.5299999999999998</v>
      </c>
      <c r="H217" s="6">
        <v>9.8148148148148144E-3</v>
      </c>
      <c r="I217" s="25" t="s">
        <v>353</v>
      </c>
      <c r="J217" s="19" t="s">
        <v>151</v>
      </c>
      <c r="K217" s="6">
        <f>2.39*H217/G217</f>
        <v>9.2717025325720973E-3</v>
      </c>
      <c r="L217" s="6">
        <v>3.8793734445908361E-3</v>
      </c>
      <c r="M217" s="1" t="s">
        <v>168</v>
      </c>
      <c r="N217" s="61">
        <f t="shared" si="18"/>
        <v>8</v>
      </c>
      <c r="O217" s="1">
        <f t="shared" si="19"/>
        <v>36</v>
      </c>
      <c r="P217" s="1" t="s">
        <v>305</v>
      </c>
      <c r="Q217" s="1" t="str">
        <f t="shared" si="20"/>
        <v>8月4W</v>
      </c>
      <c r="R217" s="13">
        <f t="shared" si="21"/>
        <v>1.1690407541069167E-2</v>
      </c>
    </row>
    <row r="218" spans="1:18">
      <c r="A218" s="4" t="s">
        <v>15</v>
      </c>
      <c r="B218" s="1" t="s">
        <v>145</v>
      </c>
      <c r="C218" s="31">
        <v>44802</v>
      </c>
      <c r="D218" s="2" t="s">
        <v>129</v>
      </c>
      <c r="E218" s="2" t="s">
        <v>139</v>
      </c>
      <c r="F218" s="3" t="s">
        <v>2</v>
      </c>
      <c r="G218" s="4">
        <v>2.41</v>
      </c>
      <c r="H218" s="6">
        <v>8.2407407407407412E-3</v>
      </c>
      <c r="I218" s="25" t="s">
        <v>353</v>
      </c>
      <c r="J218" s="19" t="s">
        <v>151</v>
      </c>
      <c r="K218" s="6">
        <f>2.39*H218/G218</f>
        <v>8.1723528507760875E-3</v>
      </c>
      <c r="L218" s="6">
        <v>3.4193944982326726E-3</v>
      </c>
      <c r="M218" s="1" t="s">
        <v>168</v>
      </c>
      <c r="N218" s="61">
        <f t="shared" si="18"/>
        <v>8</v>
      </c>
      <c r="O218" s="1">
        <f t="shared" si="19"/>
        <v>36</v>
      </c>
      <c r="P218" s="1" t="s">
        <v>305</v>
      </c>
      <c r="Q218" s="1" t="str">
        <f t="shared" si="20"/>
        <v>8月4W</v>
      </c>
      <c r="R218" s="13">
        <f t="shared" si="21"/>
        <v>1.0304270985761154E-2</v>
      </c>
    </row>
    <row r="219" spans="1:18">
      <c r="A219" s="4" t="s">
        <v>96</v>
      </c>
      <c r="B219" s="1" t="s">
        <v>145</v>
      </c>
      <c r="C219" s="31">
        <v>44802</v>
      </c>
      <c r="D219" s="2" t="s">
        <v>129</v>
      </c>
      <c r="E219" s="2" t="s">
        <v>140</v>
      </c>
      <c r="F219" s="3" t="s">
        <v>112</v>
      </c>
      <c r="G219" s="4">
        <v>2.35</v>
      </c>
      <c r="H219" s="6">
        <v>7.5231481481481477E-3</v>
      </c>
      <c r="I219" s="9" t="s">
        <v>112</v>
      </c>
      <c r="J219" s="19" t="s">
        <v>69</v>
      </c>
      <c r="K219" s="6">
        <f>H219</f>
        <v>7.5231481481481477E-3</v>
      </c>
      <c r="L219" s="6">
        <v>3.2013396375098501E-3</v>
      </c>
      <c r="M219" s="1" t="s">
        <v>168</v>
      </c>
      <c r="N219" s="61">
        <f t="shared" si="18"/>
        <v>8</v>
      </c>
      <c r="O219" s="1">
        <f t="shared" si="19"/>
        <v>36</v>
      </c>
      <c r="P219" s="1" t="s">
        <v>305</v>
      </c>
      <c r="Q219" s="1" t="str">
        <f t="shared" si="20"/>
        <v>8月4W</v>
      </c>
      <c r="R219" s="13">
        <f t="shared" si="21"/>
        <v>9.4857085346215786E-3</v>
      </c>
    </row>
    <row r="220" spans="1:18">
      <c r="A220" s="4" t="s">
        <v>19</v>
      </c>
      <c r="B220" s="1" t="s">
        <v>145</v>
      </c>
      <c r="C220" s="31">
        <v>44802</v>
      </c>
      <c r="D220" s="2" t="s">
        <v>129</v>
      </c>
      <c r="E220" s="2" t="s">
        <v>139</v>
      </c>
      <c r="F220" s="3" t="s">
        <v>2</v>
      </c>
      <c r="G220" s="4">
        <v>4.2</v>
      </c>
      <c r="H220" s="6">
        <v>1.486111111111111E-2</v>
      </c>
      <c r="I220" s="25" t="s">
        <v>353</v>
      </c>
      <c r="J220" s="19" t="s">
        <v>154</v>
      </c>
      <c r="K220" s="6">
        <f>2.39*H220/G220</f>
        <v>8.4566798941798933E-3</v>
      </c>
      <c r="L220" s="6">
        <v>3.5383597883597881E-3</v>
      </c>
      <c r="M220" s="1" t="s">
        <v>168</v>
      </c>
      <c r="N220" s="61">
        <f t="shared" si="18"/>
        <v>8</v>
      </c>
      <c r="O220" s="1">
        <f t="shared" si="19"/>
        <v>36</v>
      </c>
      <c r="P220" s="1" t="s">
        <v>305</v>
      </c>
      <c r="Q220" s="1" t="str">
        <f t="shared" si="20"/>
        <v>8月4W</v>
      </c>
      <c r="R220" s="13">
        <f t="shared" si="21"/>
        <v>1.0662770301357257E-2</v>
      </c>
    </row>
    <row r="221" spans="1:18">
      <c r="A221" s="4" t="s">
        <v>94</v>
      </c>
      <c r="B221" s="1" t="s">
        <v>145</v>
      </c>
      <c r="C221" s="31">
        <v>44802</v>
      </c>
      <c r="D221" s="2" t="s">
        <v>129</v>
      </c>
      <c r="E221" s="2" t="s">
        <v>139</v>
      </c>
      <c r="F221" s="3" t="s">
        <v>2</v>
      </c>
      <c r="G221" s="4">
        <v>2.42</v>
      </c>
      <c r="H221" s="6">
        <v>8.2754629629629619E-3</v>
      </c>
      <c r="I221" s="25" t="s">
        <v>353</v>
      </c>
      <c r="J221" s="19" t="s">
        <v>151</v>
      </c>
      <c r="K221" s="6">
        <f>2.39*H221/G221</f>
        <v>8.1728745791245783E-3</v>
      </c>
      <c r="L221" s="6">
        <v>3.4196127946127942E-3</v>
      </c>
      <c r="M221" s="1" t="s">
        <v>168</v>
      </c>
      <c r="N221" s="61">
        <f t="shared" si="18"/>
        <v>8</v>
      </c>
      <c r="O221" s="1">
        <f t="shared" si="19"/>
        <v>36</v>
      </c>
      <c r="P221" s="1" t="s">
        <v>305</v>
      </c>
      <c r="Q221" s="1" t="str">
        <f t="shared" si="20"/>
        <v>8月4W</v>
      </c>
      <c r="R221" s="13">
        <f t="shared" si="21"/>
        <v>1.0304928817157078E-2</v>
      </c>
    </row>
    <row r="222" spans="1:18">
      <c r="A222" s="4" t="s">
        <v>24</v>
      </c>
      <c r="B222" s="1" t="s">
        <v>145</v>
      </c>
      <c r="C222" s="31">
        <v>44802</v>
      </c>
      <c r="D222" s="2" t="s">
        <v>129</v>
      </c>
      <c r="E222" s="2" t="s">
        <v>139</v>
      </c>
      <c r="F222" s="3" t="s">
        <v>2</v>
      </c>
      <c r="G222" s="4">
        <v>2.4</v>
      </c>
      <c r="H222" s="6">
        <v>8.3912037037037045E-3</v>
      </c>
      <c r="I222" s="25" t="s">
        <v>353</v>
      </c>
      <c r="J222" s="19" t="s">
        <v>151</v>
      </c>
      <c r="K222" s="6">
        <f>2.39*H222/G222</f>
        <v>8.3562403549382741E-3</v>
      </c>
      <c r="L222" s="6">
        <v>3.4963348765432102E-3</v>
      </c>
      <c r="M222" s="1" t="s">
        <v>168</v>
      </c>
      <c r="N222" s="61">
        <f t="shared" si="18"/>
        <v>8</v>
      </c>
      <c r="O222" s="1">
        <f t="shared" si="19"/>
        <v>36</v>
      </c>
      <c r="P222" s="1" t="s">
        <v>305</v>
      </c>
      <c r="Q222" s="1" t="str">
        <f t="shared" si="20"/>
        <v>8月4W</v>
      </c>
      <c r="R222" s="13">
        <f t="shared" si="21"/>
        <v>1.0536129143183042E-2</v>
      </c>
    </row>
    <row r="223" spans="1:18">
      <c r="A223" s="4" t="s">
        <v>1</v>
      </c>
      <c r="B223" s="1" t="s">
        <v>145</v>
      </c>
      <c r="C223" s="31">
        <v>44802</v>
      </c>
      <c r="D223" s="2" t="s">
        <v>129</v>
      </c>
      <c r="E223" s="2" t="s">
        <v>139</v>
      </c>
      <c r="F223" s="3" t="s">
        <v>2</v>
      </c>
      <c r="G223" s="4">
        <v>2.4300000000000002</v>
      </c>
      <c r="H223" s="6">
        <v>7.6388888888888886E-3</v>
      </c>
      <c r="I223" s="25" t="s">
        <v>353</v>
      </c>
      <c r="J223" s="19" t="s">
        <v>151</v>
      </c>
      <c r="K223" s="6">
        <f>2.39*H223/G223</f>
        <v>7.5131458619112929E-3</v>
      </c>
      <c r="L223" s="6">
        <v>3.1435756744398716E-3</v>
      </c>
      <c r="M223" s="1" t="s">
        <v>168</v>
      </c>
      <c r="N223" s="61">
        <f t="shared" si="18"/>
        <v>8</v>
      </c>
      <c r="O223" s="1">
        <f t="shared" si="19"/>
        <v>36</v>
      </c>
      <c r="P223" s="1" t="s">
        <v>305</v>
      </c>
      <c r="Q223" s="1" t="str">
        <f t="shared" si="20"/>
        <v>8月4W</v>
      </c>
      <c r="R223" s="13">
        <f t="shared" si="21"/>
        <v>9.4730969563229343E-3</v>
      </c>
    </row>
    <row r="224" spans="1:18">
      <c r="A224" s="4" t="s">
        <v>91</v>
      </c>
      <c r="B224" s="1" t="s">
        <v>145</v>
      </c>
      <c r="C224" s="31">
        <v>44802</v>
      </c>
      <c r="D224" s="2" t="s">
        <v>129</v>
      </c>
      <c r="E224" s="2" t="s">
        <v>139</v>
      </c>
      <c r="F224" s="3" t="s">
        <v>3</v>
      </c>
      <c r="G224" s="4">
        <v>3</v>
      </c>
      <c r="H224" s="6">
        <v>7.9861111111111122E-3</v>
      </c>
      <c r="I224" s="22" t="s">
        <v>3</v>
      </c>
      <c r="J224" s="19" t="s">
        <v>149</v>
      </c>
      <c r="K224" s="6">
        <f>H224*0.779661016949152</f>
        <v>6.2264595103578117E-3</v>
      </c>
      <c r="L224" s="6">
        <v>2.6620370370370374E-3</v>
      </c>
      <c r="M224" s="1" t="s">
        <v>168</v>
      </c>
      <c r="N224" s="61">
        <f t="shared" si="18"/>
        <v>8</v>
      </c>
      <c r="O224" s="1">
        <f t="shared" si="19"/>
        <v>36</v>
      </c>
      <c r="P224" s="1" t="s">
        <v>305</v>
      </c>
      <c r="Q224" s="1" t="str">
        <f t="shared" si="20"/>
        <v>8月4W</v>
      </c>
      <c r="R224" s="13">
        <f t="shared" si="21"/>
        <v>7.8507532956685454E-3</v>
      </c>
    </row>
    <row r="225" spans="1:18">
      <c r="A225" s="4" t="s">
        <v>74</v>
      </c>
      <c r="B225" s="1" t="s">
        <v>145</v>
      </c>
      <c r="C225" s="31">
        <v>44802</v>
      </c>
      <c r="D225" s="2" t="s">
        <v>129</v>
      </c>
      <c r="E225" s="2" t="s">
        <v>140</v>
      </c>
      <c r="F225" s="3" t="s">
        <v>112</v>
      </c>
      <c r="G225" s="4">
        <v>2.35</v>
      </c>
      <c r="H225" s="6">
        <v>5.9143518518518521E-3</v>
      </c>
      <c r="I225" s="9" t="s">
        <v>112</v>
      </c>
      <c r="J225" s="19" t="s">
        <v>69</v>
      </c>
      <c r="K225" s="6">
        <f>H225</f>
        <v>5.9143518518518521E-3</v>
      </c>
      <c r="L225" s="6">
        <v>2.5167454688731286E-3</v>
      </c>
      <c r="M225" s="1" t="s">
        <v>168</v>
      </c>
      <c r="N225" s="61">
        <f t="shared" si="18"/>
        <v>8</v>
      </c>
      <c r="O225" s="1">
        <f t="shared" si="19"/>
        <v>36</v>
      </c>
      <c r="P225" s="1" t="s">
        <v>305</v>
      </c>
      <c r="Q225" s="1" t="str">
        <f t="shared" si="20"/>
        <v>8月4W</v>
      </c>
      <c r="R225" s="13">
        <f t="shared" si="21"/>
        <v>7.4572262479871178E-3</v>
      </c>
    </row>
    <row r="226" spans="1:18">
      <c r="A226" s="4" t="s">
        <v>90</v>
      </c>
      <c r="B226" s="1" t="s">
        <v>150</v>
      </c>
      <c r="C226" s="31">
        <v>44802</v>
      </c>
      <c r="D226" s="2" t="s">
        <v>129</v>
      </c>
      <c r="E226" s="2" t="s">
        <v>139</v>
      </c>
      <c r="F226" s="3" t="s">
        <v>2</v>
      </c>
      <c r="G226" s="4">
        <v>2.4</v>
      </c>
      <c r="H226" s="6">
        <v>8.0671296296296307E-3</v>
      </c>
      <c r="I226" s="25" t="s">
        <v>353</v>
      </c>
      <c r="J226" s="19" t="s">
        <v>151</v>
      </c>
      <c r="K226" s="6">
        <f>2.39*H226/G226</f>
        <v>8.0335165895061757E-3</v>
      </c>
      <c r="L226" s="6">
        <v>3.3613040123456795E-3</v>
      </c>
      <c r="M226" s="1" t="s">
        <v>168</v>
      </c>
      <c r="N226" s="61">
        <f t="shared" si="18"/>
        <v>8</v>
      </c>
      <c r="O226" s="1">
        <f t="shared" si="19"/>
        <v>36</v>
      </c>
      <c r="P226" s="1" t="s">
        <v>305</v>
      </c>
      <c r="Q226" s="1" t="str">
        <f t="shared" si="20"/>
        <v>8月4W</v>
      </c>
      <c r="R226" s="13">
        <f t="shared" si="21"/>
        <v>1.0129216569377352E-2</v>
      </c>
    </row>
    <row r="227" spans="1:18">
      <c r="A227" s="4" t="s">
        <v>55</v>
      </c>
      <c r="B227" s="1" t="s">
        <v>145</v>
      </c>
      <c r="C227" s="31">
        <v>44802</v>
      </c>
      <c r="D227" s="2" t="s">
        <v>129</v>
      </c>
      <c r="E227" s="2" t="s">
        <v>140</v>
      </c>
      <c r="F227" s="3" t="s">
        <v>112</v>
      </c>
      <c r="G227" s="4">
        <v>2.35</v>
      </c>
      <c r="H227" s="6">
        <v>6.875E-3</v>
      </c>
      <c r="I227" s="9" t="s">
        <v>112</v>
      </c>
      <c r="J227" s="19" t="s">
        <v>69</v>
      </c>
      <c r="K227" s="6">
        <f>H227</f>
        <v>6.875E-3</v>
      </c>
      <c r="L227" s="6">
        <v>2.9255319148936169E-3</v>
      </c>
      <c r="M227" s="1" t="s">
        <v>168</v>
      </c>
      <c r="N227" s="61">
        <f t="shared" si="18"/>
        <v>8</v>
      </c>
      <c r="O227" s="1">
        <f t="shared" si="19"/>
        <v>36</v>
      </c>
      <c r="P227" s="1" t="s">
        <v>305</v>
      </c>
      <c r="Q227" s="1" t="str">
        <f t="shared" si="20"/>
        <v>8月4W</v>
      </c>
      <c r="R227" s="13">
        <f t="shared" si="21"/>
        <v>8.6684782608695658E-3</v>
      </c>
    </row>
    <row r="228" spans="1:18">
      <c r="A228" s="4" t="s">
        <v>14</v>
      </c>
      <c r="B228" s="1" t="s">
        <v>145</v>
      </c>
      <c r="C228" s="31">
        <v>44802</v>
      </c>
      <c r="D228" s="2" t="s">
        <v>129</v>
      </c>
      <c r="E228" s="2" t="s">
        <v>139</v>
      </c>
      <c r="F228" s="3" t="s">
        <v>3</v>
      </c>
      <c r="G228" s="4">
        <v>3</v>
      </c>
      <c r="H228" s="6">
        <v>9.0972222222222218E-3</v>
      </c>
      <c r="I228" s="22" t="s">
        <v>3</v>
      </c>
      <c r="J228" s="19" t="s">
        <v>149</v>
      </c>
      <c r="K228" s="6">
        <f>H228*0.779661016949152</f>
        <v>7.0927495291902018E-3</v>
      </c>
      <c r="L228" s="6">
        <v>3.0324074074074073E-3</v>
      </c>
      <c r="M228" s="1" t="s">
        <v>168</v>
      </c>
      <c r="N228" s="61">
        <f t="shared" si="18"/>
        <v>8</v>
      </c>
      <c r="O228" s="1">
        <f t="shared" si="19"/>
        <v>36</v>
      </c>
      <c r="P228" s="1" t="s">
        <v>305</v>
      </c>
      <c r="Q228" s="1" t="str">
        <f t="shared" si="20"/>
        <v>8月4W</v>
      </c>
      <c r="R228" s="13">
        <f t="shared" si="21"/>
        <v>8.9430320150659069E-3</v>
      </c>
    </row>
    <row r="229" spans="1:18">
      <c r="A229" s="4" t="s">
        <v>88</v>
      </c>
      <c r="B229" s="1" t="s">
        <v>150</v>
      </c>
      <c r="C229" s="31">
        <v>44802</v>
      </c>
      <c r="D229" s="2" t="s">
        <v>129</v>
      </c>
      <c r="E229" s="2" t="s">
        <v>139</v>
      </c>
      <c r="F229" s="3" t="s">
        <v>2</v>
      </c>
      <c r="G229" s="4">
        <v>2.42</v>
      </c>
      <c r="H229" s="6">
        <v>8.0092592592592594E-3</v>
      </c>
      <c r="I229" s="25" t="s">
        <v>353</v>
      </c>
      <c r="J229" s="19" t="s">
        <v>151</v>
      </c>
      <c r="K229" s="6">
        <f>2.39*H229/G229</f>
        <v>7.9099709213345578E-3</v>
      </c>
      <c r="L229" s="6">
        <v>3.3096112641567187E-3</v>
      </c>
      <c r="M229" s="1" t="s">
        <v>168</v>
      </c>
      <c r="N229" s="61">
        <f t="shared" si="18"/>
        <v>8</v>
      </c>
      <c r="O229" s="1">
        <f t="shared" si="19"/>
        <v>36</v>
      </c>
      <c r="P229" s="1" t="s">
        <v>305</v>
      </c>
      <c r="Q229" s="1" t="str">
        <f t="shared" si="20"/>
        <v>8月4W</v>
      </c>
      <c r="R229" s="13">
        <f t="shared" si="21"/>
        <v>9.9734415964653125E-3</v>
      </c>
    </row>
    <row r="230" spans="1:18">
      <c r="A230" s="4" t="s">
        <v>103</v>
      </c>
      <c r="B230" s="1" t="s">
        <v>145</v>
      </c>
      <c r="C230" s="31">
        <v>44802</v>
      </c>
      <c r="D230" s="2" t="s">
        <v>129</v>
      </c>
      <c r="E230" s="2" t="s">
        <v>139</v>
      </c>
      <c r="F230" s="3" t="s">
        <v>2</v>
      </c>
      <c r="G230" s="4">
        <v>3.62</v>
      </c>
      <c r="H230" s="6">
        <v>1.2962962962962963E-2</v>
      </c>
      <c r="I230" s="25" t="s">
        <v>353</v>
      </c>
      <c r="J230" s="19" t="s">
        <v>149</v>
      </c>
      <c r="K230" s="6">
        <f>2.39*H230/G230</f>
        <v>8.5584202987517895E-3</v>
      </c>
      <c r="L230" s="6">
        <v>3.5809289952936359E-3</v>
      </c>
      <c r="M230" s="1" t="s">
        <v>168</v>
      </c>
      <c r="N230" s="61">
        <f t="shared" si="18"/>
        <v>8</v>
      </c>
      <c r="O230" s="1">
        <f t="shared" si="19"/>
        <v>36</v>
      </c>
      <c r="P230" s="1" t="s">
        <v>305</v>
      </c>
      <c r="Q230" s="1" t="str">
        <f t="shared" si="20"/>
        <v>8月4W</v>
      </c>
      <c r="R230" s="13">
        <f t="shared" si="21"/>
        <v>1.0791051681034865E-2</v>
      </c>
    </row>
    <row r="231" spans="1:18">
      <c r="A231" s="4" t="s">
        <v>20</v>
      </c>
      <c r="B231" s="1" t="s">
        <v>145</v>
      </c>
      <c r="C231" s="31">
        <v>44802</v>
      </c>
      <c r="D231" s="2" t="s">
        <v>129</v>
      </c>
      <c r="E231" s="2" t="s">
        <v>140</v>
      </c>
      <c r="F231" s="3" t="s">
        <v>112</v>
      </c>
      <c r="G231" s="4">
        <v>2.35</v>
      </c>
      <c r="H231" s="6">
        <v>5.3240740740740748E-3</v>
      </c>
      <c r="I231" s="9" t="s">
        <v>112</v>
      </c>
      <c r="J231" s="19" t="s">
        <v>69</v>
      </c>
      <c r="K231" s="6">
        <f>H231</f>
        <v>5.3240740740740748E-3</v>
      </c>
      <c r="L231" s="6">
        <v>2.265563435776202E-3</v>
      </c>
      <c r="M231" s="1" t="s">
        <v>168</v>
      </c>
      <c r="N231" s="61">
        <f t="shared" si="18"/>
        <v>8</v>
      </c>
      <c r="O231" s="1">
        <f t="shared" si="19"/>
        <v>36</v>
      </c>
      <c r="P231" s="1" t="s">
        <v>305</v>
      </c>
      <c r="Q231" s="1" t="str">
        <f t="shared" si="20"/>
        <v>8月4W</v>
      </c>
      <c r="R231" s="13">
        <f t="shared" si="21"/>
        <v>6.712962962962964E-3</v>
      </c>
    </row>
    <row r="232" spans="1:18">
      <c r="A232" s="4" t="s">
        <v>29</v>
      </c>
      <c r="B232" s="1" t="s">
        <v>150</v>
      </c>
      <c r="C232" s="31">
        <v>44802</v>
      </c>
      <c r="D232" s="2" t="s">
        <v>129</v>
      </c>
      <c r="E232" s="2" t="s">
        <v>140</v>
      </c>
      <c r="F232" s="3" t="s">
        <v>112</v>
      </c>
      <c r="G232" s="4">
        <v>2.35</v>
      </c>
      <c r="H232" s="6">
        <v>8.3101851851851861E-3</v>
      </c>
      <c r="I232" s="9" t="s">
        <v>112</v>
      </c>
      <c r="J232" s="19" t="s">
        <v>69</v>
      </c>
      <c r="K232" s="6">
        <f>H232</f>
        <v>8.3101851851851861E-3</v>
      </c>
      <c r="L232" s="6">
        <v>3.5362490149724196E-3</v>
      </c>
      <c r="M232" s="1" t="s">
        <v>168</v>
      </c>
      <c r="N232" s="61">
        <f t="shared" si="18"/>
        <v>8</v>
      </c>
      <c r="O232" s="1">
        <f t="shared" si="19"/>
        <v>36</v>
      </c>
      <c r="P232" s="1" t="s">
        <v>305</v>
      </c>
      <c r="Q232" s="1" t="str">
        <f t="shared" si="20"/>
        <v>8月4W</v>
      </c>
      <c r="R232" s="13">
        <f t="shared" si="21"/>
        <v>1.0478059581320451E-2</v>
      </c>
    </row>
    <row r="233" spans="1:18">
      <c r="A233" s="4" t="s">
        <v>10</v>
      </c>
      <c r="B233" s="1" t="s">
        <v>145</v>
      </c>
      <c r="C233" s="31">
        <v>44802</v>
      </c>
      <c r="D233" s="2" t="s">
        <v>129</v>
      </c>
      <c r="E233" s="2" t="s">
        <v>140</v>
      </c>
      <c r="F233" s="3" t="s">
        <v>112</v>
      </c>
      <c r="G233" s="4">
        <v>2.35</v>
      </c>
      <c r="H233" s="6">
        <v>1.0636574074074074E-2</v>
      </c>
      <c r="I233" s="9" t="s">
        <v>112</v>
      </c>
      <c r="J233" s="19" t="s">
        <v>69</v>
      </c>
      <c r="K233" s="6">
        <f>H233</f>
        <v>1.0636574074074074E-2</v>
      </c>
      <c r="L233" s="6">
        <v>4.5262017336485418E-3</v>
      </c>
      <c r="M233" s="1" t="s">
        <v>168</v>
      </c>
      <c r="N233" s="61">
        <f t="shared" si="18"/>
        <v>8</v>
      </c>
      <c r="O233" s="1">
        <f t="shared" si="19"/>
        <v>36</v>
      </c>
      <c r="P233" s="1" t="s">
        <v>305</v>
      </c>
      <c r="Q233" s="1" t="str">
        <f t="shared" si="20"/>
        <v>8月4W</v>
      </c>
      <c r="R233" s="13">
        <f t="shared" si="21"/>
        <v>1.3411332528180355E-2</v>
      </c>
    </row>
    <row r="234" spans="1:18">
      <c r="A234" s="1" t="s">
        <v>54</v>
      </c>
      <c r="B234" s="1" t="s">
        <v>145</v>
      </c>
      <c r="C234" s="32">
        <v>44804</v>
      </c>
      <c r="D234" s="1" t="s">
        <v>56</v>
      </c>
      <c r="E234" s="1" t="s">
        <v>139</v>
      </c>
      <c r="F234" s="1" t="s">
        <v>3</v>
      </c>
      <c r="G234" s="7">
        <v>3</v>
      </c>
      <c r="H234" s="8">
        <v>7.5925925925925926E-3</v>
      </c>
      <c r="I234" s="22" t="s">
        <v>3</v>
      </c>
      <c r="J234" s="19" t="s">
        <v>149</v>
      </c>
      <c r="K234" s="6">
        <f>H234*0.779661016949152</f>
        <v>5.9196484620213392E-3</v>
      </c>
      <c r="L234" s="6">
        <v>2.5308641975308644E-3</v>
      </c>
      <c r="M234" s="1" t="s">
        <v>168</v>
      </c>
      <c r="N234" s="61">
        <f t="shared" si="18"/>
        <v>8</v>
      </c>
      <c r="O234" s="1">
        <f t="shared" si="19"/>
        <v>36</v>
      </c>
      <c r="P234" s="1" t="s">
        <v>305</v>
      </c>
      <c r="Q234" s="1" t="str">
        <f t="shared" si="20"/>
        <v>8月4W</v>
      </c>
      <c r="R234" s="13">
        <f t="shared" si="21"/>
        <v>7.4639045825486451E-3</v>
      </c>
    </row>
    <row r="235" spans="1:18">
      <c r="A235" s="1" t="s">
        <v>75</v>
      </c>
      <c r="B235" s="1" t="s">
        <v>145</v>
      </c>
      <c r="C235" s="32">
        <v>44804</v>
      </c>
      <c r="D235" s="1" t="s">
        <v>56</v>
      </c>
      <c r="E235" s="1" t="s">
        <v>139</v>
      </c>
      <c r="F235" s="1" t="s">
        <v>3</v>
      </c>
      <c r="G235" s="7">
        <v>3</v>
      </c>
      <c r="H235" s="8">
        <v>9.3055555555555548E-3</v>
      </c>
      <c r="I235" s="22" t="s">
        <v>3</v>
      </c>
      <c r="J235" s="19" t="s">
        <v>149</v>
      </c>
      <c r="K235" s="6">
        <f>H235*0.779661016949152</f>
        <v>7.255178907721275E-3</v>
      </c>
      <c r="L235" s="6">
        <v>3.1018518518518517E-3</v>
      </c>
      <c r="M235" s="1" t="s">
        <v>168</v>
      </c>
      <c r="N235" s="61">
        <f t="shared" si="18"/>
        <v>8</v>
      </c>
      <c r="O235" s="1">
        <f t="shared" si="19"/>
        <v>36</v>
      </c>
      <c r="P235" s="1" t="s">
        <v>305</v>
      </c>
      <c r="Q235" s="1" t="str">
        <f t="shared" si="20"/>
        <v>8月4W</v>
      </c>
      <c r="R235" s="13">
        <f t="shared" si="21"/>
        <v>9.1478342749529134E-3</v>
      </c>
    </row>
    <row r="236" spans="1:18">
      <c r="A236" s="1" t="s">
        <v>11</v>
      </c>
      <c r="B236" s="1" t="s">
        <v>145</v>
      </c>
      <c r="C236" s="32">
        <v>44804</v>
      </c>
      <c r="D236" s="1" t="s">
        <v>56</v>
      </c>
      <c r="E236" s="1" t="s">
        <v>139</v>
      </c>
      <c r="F236" s="1" t="s">
        <v>3</v>
      </c>
      <c r="G236" s="7">
        <v>3</v>
      </c>
      <c r="H236" s="8">
        <v>8.3333333333333332E-3</v>
      </c>
      <c r="I236" s="22" t="s">
        <v>3</v>
      </c>
      <c r="J236" s="19" t="s">
        <v>149</v>
      </c>
      <c r="K236" s="6">
        <f>H236*0.779661016949152</f>
        <v>6.4971751412429331E-3</v>
      </c>
      <c r="L236" s="6">
        <v>2.7777777777777779E-3</v>
      </c>
      <c r="M236" s="1" t="s">
        <v>168</v>
      </c>
      <c r="N236" s="61">
        <f t="shared" si="18"/>
        <v>8</v>
      </c>
      <c r="O236" s="1">
        <f t="shared" si="19"/>
        <v>36</v>
      </c>
      <c r="P236" s="1" t="s">
        <v>305</v>
      </c>
      <c r="Q236" s="1" t="str">
        <f t="shared" si="20"/>
        <v>8月4W</v>
      </c>
      <c r="R236" s="13">
        <f t="shared" si="21"/>
        <v>8.1920903954802206E-3</v>
      </c>
    </row>
    <row r="237" spans="1:18">
      <c r="A237" s="1" t="s">
        <v>91</v>
      </c>
      <c r="B237" s="1" t="s">
        <v>145</v>
      </c>
      <c r="C237" s="32">
        <v>44804</v>
      </c>
      <c r="D237" s="1" t="s">
        <v>56</v>
      </c>
      <c r="E237" s="1" t="s">
        <v>139</v>
      </c>
      <c r="F237" s="1" t="s">
        <v>3</v>
      </c>
      <c r="G237" s="7">
        <v>3</v>
      </c>
      <c r="H237" s="8">
        <v>7.9745370370370369E-3</v>
      </c>
      <c r="I237" s="22" t="s">
        <v>3</v>
      </c>
      <c r="J237" s="19" t="s">
        <v>149</v>
      </c>
      <c r="K237" s="6">
        <f>H237*0.779661016949152</f>
        <v>6.2174356559949739E-3</v>
      </c>
      <c r="L237" s="6">
        <v>2.6581790123456788E-3</v>
      </c>
      <c r="M237" s="1" t="s">
        <v>168</v>
      </c>
      <c r="N237" s="61">
        <f t="shared" si="18"/>
        <v>8</v>
      </c>
      <c r="O237" s="1">
        <f t="shared" si="19"/>
        <v>36</v>
      </c>
      <c r="P237" s="1" t="s">
        <v>305</v>
      </c>
      <c r="Q237" s="1" t="str">
        <f t="shared" si="20"/>
        <v>8月4W</v>
      </c>
      <c r="R237" s="13">
        <f t="shared" si="21"/>
        <v>7.8393753923414883E-3</v>
      </c>
    </row>
    <row r="238" spans="1:18">
      <c r="A238" s="1" t="s">
        <v>20</v>
      </c>
      <c r="B238" s="1" t="s">
        <v>145</v>
      </c>
      <c r="C238" s="32">
        <v>44804</v>
      </c>
      <c r="D238" s="1" t="s">
        <v>56</v>
      </c>
      <c r="E238" s="14" t="s">
        <v>346</v>
      </c>
      <c r="F238" s="1" t="s">
        <v>50</v>
      </c>
      <c r="G238" s="7">
        <v>10</v>
      </c>
      <c r="H238" s="13">
        <v>2.9988425925925922E-2</v>
      </c>
      <c r="I238" s="9" t="s">
        <v>50</v>
      </c>
      <c r="J238" s="9" t="s">
        <v>157</v>
      </c>
      <c r="K238" s="13" t="s">
        <v>0</v>
      </c>
      <c r="L238" s="6">
        <v>2.998842592592592E-3</v>
      </c>
      <c r="M238" s="1" t="s">
        <v>168</v>
      </c>
      <c r="N238" s="61">
        <f t="shared" si="18"/>
        <v>8</v>
      </c>
      <c r="O238" s="1">
        <f t="shared" si="19"/>
        <v>36</v>
      </c>
      <c r="P238" s="1" t="s">
        <v>305</v>
      </c>
      <c r="Q238" s="1" t="str">
        <f t="shared" si="20"/>
        <v>8月4W</v>
      </c>
      <c r="R238" s="13" t="s">
        <v>346</v>
      </c>
    </row>
    <row r="239" spans="1:18">
      <c r="A239" s="1" t="s">
        <v>54</v>
      </c>
      <c r="B239" s="1" t="s">
        <v>145</v>
      </c>
      <c r="C239" s="32">
        <v>44807</v>
      </c>
      <c r="D239" s="1" t="s">
        <v>56</v>
      </c>
      <c r="E239" s="1" t="s">
        <v>139</v>
      </c>
      <c r="F239" s="1" t="s">
        <v>48</v>
      </c>
      <c r="G239" s="7">
        <v>5</v>
      </c>
      <c r="H239" s="8">
        <v>1.6875000000000001E-2</v>
      </c>
      <c r="I239" s="9" t="s">
        <v>48</v>
      </c>
      <c r="J239" s="9" t="s">
        <v>153</v>
      </c>
      <c r="K239" s="13" t="s">
        <v>346</v>
      </c>
      <c r="L239" s="6">
        <v>3.3750000000000004E-3</v>
      </c>
      <c r="M239" s="1" t="s">
        <v>168</v>
      </c>
      <c r="N239" s="61">
        <f t="shared" si="18"/>
        <v>9</v>
      </c>
      <c r="O239" s="1">
        <f t="shared" si="19"/>
        <v>36</v>
      </c>
      <c r="P239" s="1" t="s">
        <v>302</v>
      </c>
      <c r="Q239" s="1" t="str">
        <f t="shared" si="20"/>
        <v>9月1W</v>
      </c>
      <c r="R239" s="13" t="s">
        <v>346</v>
      </c>
    </row>
    <row r="240" spans="1:18">
      <c r="A240" s="4" t="s">
        <v>92</v>
      </c>
      <c r="B240" s="1" t="s">
        <v>145</v>
      </c>
      <c r="C240" s="31">
        <v>44807</v>
      </c>
      <c r="D240" s="2" t="s">
        <v>130</v>
      </c>
      <c r="E240" s="14" t="s">
        <v>346</v>
      </c>
      <c r="F240" s="3" t="s">
        <v>6</v>
      </c>
      <c r="G240" s="4">
        <v>10</v>
      </c>
      <c r="H240" s="6">
        <v>3.6307870370370372E-2</v>
      </c>
      <c r="I240" s="20" t="s">
        <v>50</v>
      </c>
      <c r="J240" s="19" t="s">
        <v>157</v>
      </c>
      <c r="K240" s="6" t="s">
        <v>95</v>
      </c>
      <c r="L240" s="6">
        <v>3.6307870370370374E-3</v>
      </c>
      <c r="M240" s="1" t="s">
        <v>168</v>
      </c>
      <c r="N240" s="61">
        <f t="shared" si="18"/>
        <v>9</v>
      </c>
      <c r="O240" s="1">
        <f t="shared" si="19"/>
        <v>36</v>
      </c>
      <c r="P240" s="1" t="s">
        <v>302</v>
      </c>
      <c r="Q240" s="1" t="str">
        <f t="shared" si="20"/>
        <v>9月1W</v>
      </c>
      <c r="R240" s="13" t="s">
        <v>346</v>
      </c>
    </row>
    <row r="241" spans="1:18">
      <c r="A241" s="4" t="s">
        <v>18</v>
      </c>
      <c r="B241" s="1" t="s">
        <v>150</v>
      </c>
      <c r="C241" s="31">
        <v>44807</v>
      </c>
      <c r="D241" s="2" t="s">
        <v>130</v>
      </c>
      <c r="E241" s="14" t="s">
        <v>346</v>
      </c>
      <c r="F241" s="3" t="s">
        <v>107</v>
      </c>
      <c r="G241" s="4">
        <v>10.01</v>
      </c>
      <c r="H241" s="6">
        <v>3.4039351851851855E-2</v>
      </c>
      <c r="I241" s="25" t="s">
        <v>353</v>
      </c>
      <c r="J241" s="19" t="s">
        <v>157</v>
      </c>
      <c r="K241" s="6" t="s">
        <v>95</v>
      </c>
      <c r="L241" s="6">
        <v>3.4005346505346511E-3</v>
      </c>
      <c r="M241" s="1" t="s">
        <v>168</v>
      </c>
      <c r="N241" s="61">
        <f t="shared" si="18"/>
        <v>9</v>
      </c>
      <c r="O241" s="1">
        <f t="shared" si="19"/>
        <v>36</v>
      </c>
      <c r="P241" s="1" t="s">
        <v>302</v>
      </c>
      <c r="Q241" s="1" t="str">
        <f t="shared" si="20"/>
        <v>9月1W</v>
      </c>
      <c r="R241" s="13" t="s">
        <v>346</v>
      </c>
    </row>
    <row r="242" spans="1:18">
      <c r="A242" s="4" t="s">
        <v>83</v>
      </c>
      <c r="B242" s="1" t="s">
        <v>145</v>
      </c>
      <c r="C242" s="31">
        <v>44807</v>
      </c>
      <c r="D242" s="2" t="s">
        <v>130</v>
      </c>
      <c r="E242" s="14" t="s">
        <v>346</v>
      </c>
      <c r="F242" s="3" t="s">
        <v>107</v>
      </c>
      <c r="G242" s="4">
        <v>11.14</v>
      </c>
      <c r="H242" s="5">
        <v>4.6203703703703698E-2</v>
      </c>
      <c r="I242" s="25" t="s">
        <v>353</v>
      </c>
      <c r="J242" s="19" t="s">
        <v>157</v>
      </c>
      <c r="K242" s="6" t="s">
        <v>95</v>
      </c>
      <c r="L242" s="6">
        <v>4.1475497041026654E-3</v>
      </c>
      <c r="M242" s="1" t="s">
        <v>168</v>
      </c>
      <c r="N242" s="61">
        <f t="shared" si="18"/>
        <v>9</v>
      </c>
      <c r="O242" s="1">
        <f t="shared" si="19"/>
        <v>36</v>
      </c>
      <c r="P242" s="1" t="s">
        <v>302</v>
      </c>
      <c r="Q242" s="1" t="str">
        <f t="shared" si="20"/>
        <v>9月1W</v>
      </c>
      <c r="R242" s="13" t="s">
        <v>346</v>
      </c>
    </row>
    <row r="243" spans="1:18">
      <c r="A243" s="4" t="s">
        <v>99</v>
      </c>
      <c r="B243" s="1" t="s">
        <v>150</v>
      </c>
      <c r="C243" s="31">
        <v>44807</v>
      </c>
      <c r="D243" s="2" t="s">
        <v>130</v>
      </c>
      <c r="E243" s="14" t="s">
        <v>346</v>
      </c>
      <c r="F243" s="3" t="s">
        <v>107</v>
      </c>
      <c r="G243" s="4">
        <v>10</v>
      </c>
      <c r="H243" s="6">
        <v>3.3831018518518517E-2</v>
      </c>
      <c r="I243" s="25" t="s">
        <v>353</v>
      </c>
      <c r="J243" s="19" t="s">
        <v>157</v>
      </c>
      <c r="K243" s="6" t="s">
        <v>95</v>
      </c>
      <c r="L243" s="6">
        <v>3.3831018518518515E-3</v>
      </c>
      <c r="M243" s="1" t="s">
        <v>168</v>
      </c>
      <c r="N243" s="61">
        <f t="shared" si="18"/>
        <v>9</v>
      </c>
      <c r="O243" s="1">
        <f t="shared" si="19"/>
        <v>36</v>
      </c>
      <c r="P243" s="1" t="s">
        <v>302</v>
      </c>
      <c r="Q243" s="1" t="str">
        <f t="shared" si="20"/>
        <v>9月1W</v>
      </c>
      <c r="R243" s="13" t="s">
        <v>346</v>
      </c>
    </row>
    <row r="244" spans="1:18">
      <c r="A244" s="4" t="s">
        <v>84</v>
      </c>
      <c r="B244" s="1" t="s">
        <v>150</v>
      </c>
      <c r="C244" s="31">
        <v>44807</v>
      </c>
      <c r="D244" s="2" t="s">
        <v>130</v>
      </c>
      <c r="E244" s="14" t="s">
        <v>346</v>
      </c>
      <c r="F244" s="3" t="s">
        <v>107</v>
      </c>
      <c r="G244" s="4">
        <v>10.01</v>
      </c>
      <c r="H244" s="6">
        <v>4.1250000000000002E-2</v>
      </c>
      <c r="I244" s="25" t="s">
        <v>353</v>
      </c>
      <c r="J244" s="19" t="s">
        <v>157</v>
      </c>
      <c r="K244" s="6" t="s">
        <v>95</v>
      </c>
      <c r="L244" s="6">
        <v>4.120879120879121E-3</v>
      </c>
      <c r="M244" s="1" t="s">
        <v>168</v>
      </c>
      <c r="N244" s="61">
        <f t="shared" si="18"/>
        <v>9</v>
      </c>
      <c r="O244" s="1">
        <f t="shared" si="19"/>
        <v>36</v>
      </c>
      <c r="P244" s="1" t="s">
        <v>302</v>
      </c>
      <c r="Q244" s="1" t="str">
        <f t="shared" si="20"/>
        <v>9月1W</v>
      </c>
      <c r="R244" s="13" t="s">
        <v>346</v>
      </c>
    </row>
    <row r="245" spans="1:18">
      <c r="A245" s="4" t="s">
        <v>89</v>
      </c>
      <c r="B245" s="1" t="s">
        <v>145</v>
      </c>
      <c r="C245" s="31">
        <v>44807</v>
      </c>
      <c r="D245" s="2" t="s">
        <v>130</v>
      </c>
      <c r="E245" s="14" t="s">
        <v>346</v>
      </c>
      <c r="F245" s="3" t="s">
        <v>107</v>
      </c>
      <c r="G245" s="4">
        <v>10.119999999999999</v>
      </c>
      <c r="H245" s="6">
        <v>3.4861111111111114E-2</v>
      </c>
      <c r="I245" s="25" t="s">
        <v>353</v>
      </c>
      <c r="J245" s="19" t="s">
        <v>157</v>
      </c>
      <c r="K245" s="6" t="s">
        <v>95</v>
      </c>
      <c r="L245" s="6">
        <v>3.4447738252086084E-3</v>
      </c>
      <c r="M245" s="1" t="s">
        <v>168</v>
      </c>
      <c r="N245" s="61">
        <f t="shared" si="18"/>
        <v>9</v>
      </c>
      <c r="O245" s="1">
        <f t="shared" si="19"/>
        <v>36</v>
      </c>
      <c r="P245" s="1" t="s">
        <v>302</v>
      </c>
      <c r="Q245" s="1" t="str">
        <f t="shared" si="20"/>
        <v>9月1W</v>
      </c>
      <c r="R245" s="13" t="s">
        <v>346</v>
      </c>
    </row>
    <row r="246" spans="1:18">
      <c r="A246" s="4" t="s">
        <v>11</v>
      </c>
      <c r="B246" s="1" t="s">
        <v>145</v>
      </c>
      <c r="C246" s="31">
        <v>44807</v>
      </c>
      <c r="D246" s="2" t="s">
        <v>130</v>
      </c>
      <c r="E246" s="14" t="s">
        <v>346</v>
      </c>
      <c r="F246" s="3" t="s">
        <v>6</v>
      </c>
      <c r="G246" s="4">
        <v>10</v>
      </c>
      <c r="H246" s="6">
        <v>3.3877314814814811E-2</v>
      </c>
      <c r="I246" s="20" t="s">
        <v>50</v>
      </c>
      <c r="J246" s="19" t="s">
        <v>157</v>
      </c>
      <c r="K246" s="6" t="s">
        <v>95</v>
      </c>
      <c r="L246" s="6">
        <v>3.3877314814814811E-3</v>
      </c>
      <c r="M246" s="1" t="s">
        <v>168</v>
      </c>
      <c r="N246" s="61">
        <f t="shared" si="18"/>
        <v>9</v>
      </c>
      <c r="O246" s="1">
        <f t="shared" si="19"/>
        <v>36</v>
      </c>
      <c r="P246" s="1" t="s">
        <v>302</v>
      </c>
      <c r="Q246" s="1" t="str">
        <f t="shared" si="20"/>
        <v>9月1W</v>
      </c>
      <c r="R246" s="13" t="s">
        <v>346</v>
      </c>
    </row>
    <row r="247" spans="1:18">
      <c r="A247" s="4" t="s">
        <v>15</v>
      </c>
      <c r="B247" s="1" t="s">
        <v>145</v>
      </c>
      <c r="C247" s="31">
        <v>44807</v>
      </c>
      <c r="D247" s="2" t="s">
        <v>130</v>
      </c>
      <c r="E247" s="14" t="s">
        <v>346</v>
      </c>
      <c r="F247" s="3" t="s">
        <v>107</v>
      </c>
      <c r="G247" s="4">
        <v>10</v>
      </c>
      <c r="H247" s="5">
        <v>4.1678240740740745E-2</v>
      </c>
      <c r="I247" s="25" t="s">
        <v>353</v>
      </c>
      <c r="J247" s="19" t="s">
        <v>157</v>
      </c>
      <c r="K247" s="6" t="s">
        <v>95</v>
      </c>
      <c r="L247" s="6">
        <v>4.1678240740740747E-3</v>
      </c>
      <c r="M247" s="1" t="s">
        <v>168</v>
      </c>
      <c r="N247" s="61">
        <f t="shared" si="18"/>
        <v>9</v>
      </c>
      <c r="O247" s="1">
        <f t="shared" si="19"/>
        <v>36</v>
      </c>
      <c r="P247" s="1" t="s">
        <v>302</v>
      </c>
      <c r="Q247" s="1" t="str">
        <f t="shared" si="20"/>
        <v>9月1W</v>
      </c>
      <c r="R247" s="13" t="s">
        <v>346</v>
      </c>
    </row>
    <row r="248" spans="1:18">
      <c r="A248" s="4" t="s">
        <v>100</v>
      </c>
      <c r="B248" s="1" t="s">
        <v>145</v>
      </c>
      <c r="C248" s="31">
        <v>44807</v>
      </c>
      <c r="D248" s="2" t="s">
        <v>130</v>
      </c>
      <c r="E248" s="14" t="s">
        <v>346</v>
      </c>
      <c r="F248" s="3" t="s">
        <v>107</v>
      </c>
      <c r="G248" s="4">
        <v>8.18</v>
      </c>
      <c r="H248" s="6">
        <v>3.3715277777777775E-2</v>
      </c>
      <c r="I248" s="25" t="s">
        <v>353</v>
      </c>
      <c r="J248" s="19" t="s">
        <v>157</v>
      </c>
      <c r="K248" s="6" t="s">
        <v>95</v>
      </c>
      <c r="L248" s="6">
        <v>4.1216720999728328E-3</v>
      </c>
      <c r="M248" s="1" t="s">
        <v>168</v>
      </c>
      <c r="N248" s="61">
        <f t="shared" si="18"/>
        <v>9</v>
      </c>
      <c r="O248" s="1">
        <f t="shared" si="19"/>
        <v>36</v>
      </c>
      <c r="P248" s="1" t="s">
        <v>302</v>
      </c>
      <c r="Q248" s="1" t="str">
        <f t="shared" si="20"/>
        <v>9月1W</v>
      </c>
      <c r="R248" s="13" t="s">
        <v>346</v>
      </c>
    </row>
    <row r="249" spans="1:18">
      <c r="A249" s="4" t="s">
        <v>86</v>
      </c>
      <c r="B249" s="1" t="s">
        <v>145</v>
      </c>
      <c r="C249" s="31">
        <v>44807</v>
      </c>
      <c r="D249" s="2" t="s">
        <v>130</v>
      </c>
      <c r="E249" s="14" t="s">
        <v>346</v>
      </c>
      <c r="F249" s="3" t="s">
        <v>107</v>
      </c>
      <c r="G249" s="4">
        <v>5.9</v>
      </c>
      <c r="H249" s="6">
        <v>2.0532407407407405E-2</v>
      </c>
      <c r="I249" s="25" t="s">
        <v>353</v>
      </c>
      <c r="J249" s="19" t="s">
        <v>157</v>
      </c>
      <c r="K249" s="6" t="s">
        <v>95</v>
      </c>
      <c r="L249" s="6">
        <v>3.4800690521029497E-3</v>
      </c>
      <c r="M249" s="1" t="s">
        <v>168</v>
      </c>
      <c r="N249" s="61">
        <f t="shared" si="18"/>
        <v>9</v>
      </c>
      <c r="O249" s="1">
        <f t="shared" si="19"/>
        <v>36</v>
      </c>
      <c r="P249" s="1" t="s">
        <v>302</v>
      </c>
      <c r="Q249" s="1" t="str">
        <f t="shared" si="20"/>
        <v>9月1W</v>
      </c>
      <c r="R249" s="13" t="s">
        <v>346</v>
      </c>
    </row>
    <row r="250" spans="1:18">
      <c r="A250" s="4" t="s">
        <v>91</v>
      </c>
      <c r="B250" s="1" t="s">
        <v>145</v>
      </c>
      <c r="C250" s="31">
        <v>44807</v>
      </c>
      <c r="D250" s="2" t="s">
        <v>130</v>
      </c>
      <c r="E250" s="14" t="s">
        <v>346</v>
      </c>
      <c r="F250" s="3" t="s">
        <v>107</v>
      </c>
      <c r="G250" s="4">
        <v>10</v>
      </c>
      <c r="H250" s="6">
        <v>3.184027777777778E-2</v>
      </c>
      <c r="I250" s="25" t="s">
        <v>353</v>
      </c>
      <c r="J250" s="19" t="s">
        <v>157</v>
      </c>
      <c r="K250" s="6" t="s">
        <v>95</v>
      </c>
      <c r="L250" s="6">
        <v>3.1840277777777778E-3</v>
      </c>
      <c r="M250" s="1" t="s">
        <v>168</v>
      </c>
      <c r="N250" s="61">
        <f t="shared" si="18"/>
        <v>9</v>
      </c>
      <c r="O250" s="1">
        <f t="shared" si="19"/>
        <v>36</v>
      </c>
      <c r="P250" s="1" t="s">
        <v>302</v>
      </c>
      <c r="Q250" s="1" t="str">
        <f t="shared" si="20"/>
        <v>9月1W</v>
      </c>
      <c r="R250" s="13" t="s">
        <v>346</v>
      </c>
    </row>
    <row r="251" spans="1:18">
      <c r="A251" s="1" t="s">
        <v>55</v>
      </c>
      <c r="B251" s="1" t="s">
        <v>145</v>
      </c>
      <c r="C251" s="32">
        <v>44807</v>
      </c>
      <c r="D251" s="1" t="s">
        <v>56</v>
      </c>
      <c r="E251" s="14" t="s">
        <v>346</v>
      </c>
      <c r="F251" s="1" t="s">
        <v>51</v>
      </c>
      <c r="G251" s="7">
        <v>7.67</v>
      </c>
      <c r="H251" s="13">
        <v>2.8726851851851851E-2</v>
      </c>
      <c r="I251" s="25" t="s">
        <v>353</v>
      </c>
      <c r="J251" s="9" t="s">
        <v>160</v>
      </c>
      <c r="K251" s="13" t="s">
        <v>0</v>
      </c>
      <c r="L251" s="6">
        <v>3.7453522623014149E-3</v>
      </c>
      <c r="M251" s="1" t="s">
        <v>168</v>
      </c>
      <c r="N251" s="61">
        <f t="shared" si="18"/>
        <v>9</v>
      </c>
      <c r="O251" s="1">
        <f t="shared" si="19"/>
        <v>36</v>
      </c>
      <c r="P251" s="1" t="s">
        <v>302</v>
      </c>
      <c r="Q251" s="1" t="str">
        <f t="shared" si="20"/>
        <v>9月1W</v>
      </c>
      <c r="R251" s="13" t="s">
        <v>346</v>
      </c>
    </row>
    <row r="252" spans="1:18">
      <c r="A252" s="4" t="s">
        <v>55</v>
      </c>
      <c r="B252" s="1" t="s">
        <v>145</v>
      </c>
      <c r="C252" s="31">
        <v>44807</v>
      </c>
      <c r="D252" s="2" t="s">
        <v>130</v>
      </c>
      <c r="E252" s="14" t="s">
        <v>346</v>
      </c>
      <c r="F252" s="3" t="s">
        <v>6</v>
      </c>
      <c r="G252" s="4">
        <v>10</v>
      </c>
      <c r="H252" s="6">
        <v>3.6909722222222226E-2</v>
      </c>
      <c r="I252" s="20" t="s">
        <v>50</v>
      </c>
      <c r="J252" s="19" t="s">
        <v>157</v>
      </c>
      <c r="K252" s="6" t="s">
        <v>95</v>
      </c>
      <c r="L252" s="6">
        <v>3.6909722222222227E-3</v>
      </c>
      <c r="M252" s="1" t="s">
        <v>168</v>
      </c>
      <c r="N252" s="61">
        <f t="shared" si="18"/>
        <v>9</v>
      </c>
      <c r="O252" s="1">
        <f t="shared" si="19"/>
        <v>36</v>
      </c>
      <c r="P252" s="1" t="s">
        <v>302</v>
      </c>
      <c r="Q252" s="1" t="str">
        <f t="shared" si="20"/>
        <v>9月1W</v>
      </c>
      <c r="R252" s="13" t="s">
        <v>346</v>
      </c>
    </row>
    <row r="253" spans="1:18">
      <c r="A253" s="4" t="s">
        <v>88</v>
      </c>
      <c r="B253" s="1" t="s">
        <v>150</v>
      </c>
      <c r="C253" s="31">
        <v>44807</v>
      </c>
      <c r="D253" s="2" t="s">
        <v>130</v>
      </c>
      <c r="E253" s="14" t="s">
        <v>346</v>
      </c>
      <c r="F253" s="3" t="s">
        <v>13</v>
      </c>
      <c r="G253" s="4">
        <v>10.34</v>
      </c>
      <c r="H253" s="5">
        <v>4.5138888888888888E-2</v>
      </c>
      <c r="I253" s="25" t="s">
        <v>353</v>
      </c>
      <c r="J253" s="19" t="s">
        <v>157</v>
      </c>
      <c r="K253" s="6" t="s">
        <v>95</v>
      </c>
      <c r="L253" s="6">
        <v>4.3654631420588863E-3</v>
      </c>
      <c r="M253" s="1" t="s">
        <v>168</v>
      </c>
      <c r="N253" s="61">
        <f t="shared" si="18"/>
        <v>9</v>
      </c>
      <c r="O253" s="1">
        <f t="shared" si="19"/>
        <v>36</v>
      </c>
      <c r="P253" s="1" t="s">
        <v>302</v>
      </c>
      <c r="Q253" s="1" t="str">
        <f t="shared" si="20"/>
        <v>9月1W</v>
      </c>
      <c r="R253" s="13" t="s">
        <v>346</v>
      </c>
    </row>
    <row r="254" spans="1:18">
      <c r="A254" s="4" t="s">
        <v>20</v>
      </c>
      <c r="B254" s="1" t="s">
        <v>145</v>
      </c>
      <c r="C254" s="31">
        <v>44807</v>
      </c>
      <c r="D254" s="2" t="s">
        <v>130</v>
      </c>
      <c r="E254" s="14" t="s">
        <v>346</v>
      </c>
      <c r="F254" s="3" t="s">
        <v>21</v>
      </c>
      <c r="G254" s="4">
        <v>20</v>
      </c>
      <c r="H254" s="5">
        <v>5.8055555555555555E-2</v>
      </c>
      <c r="I254" s="20" t="s">
        <v>52</v>
      </c>
      <c r="J254" s="19" t="s">
        <v>155</v>
      </c>
      <c r="K254" s="6" t="s">
        <v>95</v>
      </c>
      <c r="L254" s="6">
        <v>2.9027777777777776E-3</v>
      </c>
      <c r="M254" s="1" t="s">
        <v>168</v>
      </c>
      <c r="N254" s="61">
        <f t="shared" si="18"/>
        <v>9</v>
      </c>
      <c r="O254" s="1">
        <f t="shared" si="19"/>
        <v>36</v>
      </c>
      <c r="P254" s="1" t="s">
        <v>302</v>
      </c>
      <c r="Q254" s="1" t="str">
        <f t="shared" si="20"/>
        <v>9月1W</v>
      </c>
      <c r="R254" s="13" t="s">
        <v>346</v>
      </c>
    </row>
    <row r="255" spans="1:18">
      <c r="A255" s="4" t="s">
        <v>10</v>
      </c>
      <c r="B255" s="1" t="s">
        <v>145</v>
      </c>
      <c r="C255" s="31">
        <v>44807</v>
      </c>
      <c r="D255" s="2" t="s">
        <v>130</v>
      </c>
      <c r="E255" s="14" t="s">
        <v>346</v>
      </c>
      <c r="F255" s="3" t="s">
        <v>105</v>
      </c>
      <c r="G255" s="4">
        <v>10</v>
      </c>
      <c r="H255" s="5">
        <v>4.9791666666666672E-2</v>
      </c>
      <c r="I255" s="25" t="s">
        <v>353</v>
      </c>
      <c r="J255" s="19" t="s">
        <v>157</v>
      </c>
      <c r="K255" s="6" t="s">
        <v>95</v>
      </c>
      <c r="L255" s="6">
        <v>4.9791666666666673E-3</v>
      </c>
      <c r="M255" s="1" t="s">
        <v>168</v>
      </c>
      <c r="N255" s="61">
        <f t="shared" si="18"/>
        <v>9</v>
      </c>
      <c r="O255" s="1">
        <f t="shared" si="19"/>
        <v>36</v>
      </c>
      <c r="P255" s="1" t="s">
        <v>302</v>
      </c>
      <c r="Q255" s="1" t="str">
        <f t="shared" si="20"/>
        <v>9月1W</v>
      </c>
      <c r="R255" s="13" t="s">
        <v>346</v>
      </c>
    </row>
    <row r="256" spans="1:18">
      <c r="A256" s="1" t="s">
        <v>111</v>
      </c>
      <c r="B256" s="1" t="s">
        <v>145</v>
      </c>
      <c r="C256" s="32">
        <v>44811</v>
      </c>
      <c r="D256" s="1" t="s">
        <v>56</v>
      </c>
      <c r="E256" s="1" t="s">
        <v>139</v>
      </c>
      <c r="F256" s="1" t="s">
        <v>3</v>
      </c>
      <c r="G256" s="7">
        <v>3</v>
      </c>
      <c r="H256" s="8">
        <v>1.0810185185185185E-2</v>
      </c>
      <c r="I256" s="22" t="s">
        <v>3</v>
      </c>
      <c r="J256" s="19" t="s">
        <v>149</v>
      </c>
      <c r="K256" s="6">
        <f>H256*0.779661016949152</f>
        <v>8.4282799748901377E-3</v>
      </c>
      <c r="L256" s="6">
        <v>3.6033950617283951E-3</v>
      </c>
      <c r="M256" s="1" t="s">
        <v>168</v>
      </c>
      <c r="N256" s="61">
        <f t="shared" si="18"/>
        <v>9</v>
      </c>
      <c r="O256" s="1">
        <f t="shared" si="19"/>
        <v>37</v>
      </c>
      <c r="P256" s="1" t="s">
        <v>302</v>
      </c>
      <c r="Q256" s="1" t="str">
        <f t="shared" si="20"/>
        <v>9月1W</v>
      </c>
      <c r="R256" s="13">
        <f t="shared" si="21"/>
        <v>1.0626961707470173E-2</v>
      </c>
    </row>
    <row r="257" spans="1:18">
      <c r="A257" s="1" t="s">
        <v>4</v>
      </c>
      <c r="B257" s="1" t="s">
        <v>145</v>
      </c>
      <c r="C257" s="32">
        <v>44811</v>
      </c>
      <c r="D257" s="1" t="s">
        <v>56</v>
      </c>
      <c r="E257" s="1" t="s">
        <v>139</v>
      </c>
      <c r="F257" s="1" t="s">
        <v>3</v>
      </c>
      <c r="G257" s="7">
        <v>3</v>
      </c>
      <c r="H257" s="8">
        <v>9.8958333333333329E-3</v>
      </c>
      <c r="I257" s="22" t="s">
        <v>3</v>
      </c>
      <c r="J257" s="19" t="s">
        <v>149</v>
      </c>
      <c r="K257" s="6">
        <f>H257*0.779661016949152</f>
        <v>7.715395480225983E-3</v>
      </c>
      <c r="L257" s="6">
        <v>3.2986111111111111E-3</v>
      </c>
      <c r="M257" s="1" t="s">
        <v>168</v>
      </c>
      <c r="N257" s="61">
        <f t="shared" si="18"/>
        <v>9</v>
      </c>
      <c r="O257" s="1">
        <f t="shared" si="19"/>
        <v>37</v>
      </c>
      <c r="P257" s="1" t="s">
        <v>302</v>
      </c>
      <c r="Q257" s="1" t="str">
        <f t="shared" si="20"/>
        <v>9月1W</v>
      </c>
      <c r="R257" s="13">
        <f t="shared" si="21"/>
        <v>9.7281073446327613E-3</v>
      </c>
    </row>
    <row r="258" spans="1:18">
      <c r="A258" s="1" t="s">
        <v>11</v>
      </c>
      <c r="B258" s="1" t="s">
        <v>145</v>
      </c>
      <c r="C258" s="32">
        <v>44811</v>
      </c>
      <c r="D258" s="1" t="s">
        <v>56</v>
      </c>
      <c r="E258" s="1" t="s">
        <v>139</v>
      </c>
      <c r="F258" s="1" t="s">
        <v>3</v>
      </c>
      <c r="G258" s="7">
        <v>3</v>
      </c>
      <c r="H258" s="8">
        <v>8.2060185185185187E-3</v>
      </c>
      <c r="I258" s="22" t="s">
        <v>3</v>
      </c>
      <c r="J258" s="19" t="s">
        <v>149</v>
      </c>
      <c r="K258" s="6">
        <f>H258*0.779661016949152</f>
        <v>6.3979127432517218E-3</v>
      </c>
      <c r="L258" s="6">
        <v>2.7353395061728396E-3</v>
      </c>
      <c r="M258" s="1" t="s">
        <v>168</v>
      </c>
      <c r="N258" s="61">
        <f t="shared" si="18"/>
        <v>9</v>
      </c>
      <c r="O258" s="1">
        <f t="shared" si="19"/>
        <v>37</v>
      </c>
      <c r="P258" s="1" t="s">
        <v>302</v>
      </c>
      <c r="Q258" s="1" t="str">
        <f t="shared" si="20"/>
        <v>9月1W</v>
      </c>
      <c r="R258" s="13">
        <f t="shared" si="21"/>
        <v>8.0669334588826073E-3</v>
      </c>
    </row>
    <row r="259" spans="1:18">
      <c r="A259" s="1" t="s">
        <v>55</v>
      </c>
      <c r="B259" s="1" t="s">
        <v>145</v>
      </c>
      <c r="C259" s="32">
        <v>44811</v>
      </c>
      <c r="D259" s="1" t="s">
        <v>56</v>
      </c>
      <c r="E259" s="1" t="s">
        <v>139</v>
      </c>
      <c r="F259" s="1" t="s">
        <v>3</v>
      </c>
      <c r="G259" s="7">
        <v>3</v>
      </c>
      <c r="H259" s="8">
        <v>8.9236111111111113E-3</v>
      </c>
      <c r="I259" s="22" t="s">
        <v>3</v>
      </c>
      <c r="J259" s="19" t="s">
        <v>149</v>
      </c>
      <c r="K259" s="6">
        <f>H259*0.779661016949152</f>
        <v>6.9573917137476411E-3</v>
      </c>
      <c r="L259" s="6">
        <v>2.9745370370370373E-3</v>
      </c>
      <c r="M259" s="1" t="s">
        <v>168</v>
      </c>
      <c r="N259" s="61">
        <f t="shared" ref="N259:N322" si="22">MONTH(C259)</f>
        <v>9</v>
      </c>
      <c r="O259" s="1">
        <f t="shared" ref="O259:O322" si="23">WEEKNUM(C259)</f>
        <v>37</v>
      </c>
      <c r="P259" s="1" t="s">
        <v>302</v>
      </c>
      <c r="Q259" s="1" t="str">
        <f t="shared" ref="Q259:Q322" si="24">N259&amp;"月"&amp;P259</f>
        <v>9月1W</v>
      </c>
      <c r="R259" s="13">
        <f t="shared" ref="R259:R322" si="25">K259*2.9/2.3</f>
        <v>8.7723634651600685E-3</v>
      </c>
    </row>
    <row r="260" spans="1:18">
      <c r="A260" s="1" t="s">
        <v>20</v>
      </c>
      <c r="B260" s="1" t="s">
        <v>145</v>
      </c>
      <c r="C260" s="32">
        <v>44811</v>
      </c>
      <c r="D260" s="1" t="s">
        <v>56</v>
      </c>
      <c r="E260" s="14" t="s">
        <v>346</v>
      </c>
      <c r="F260" s="1" t="s">
        <v>50</v>
      </c>
      <c r="G260" s="7">
        <v>10</v>
      </c>
      <c r="H260" s="13">
        <v>2.7962962962962964E-2</v>
      </c>
      <c r="I260" s="9" t="s">
        <v>50</v>
      </c>
      <c r="J260" s="9" t="s">
        <v>157</v>
      </c>
      <c r="K260" s="13" t="s">
        <v>0</v>
      </c>
      <c r="L260" s="6">
        <v>2.7962962962962963E-3</v>
      </c>
      <c r="M260" s="1" t="s">
        <v>168</v>
      </c>
      <c r="N260" s="61">
        <f t="shared" si="22"/>
        <v>9</v>
      </c>
      <c r="O260" s="1">
        <f t="shared" si="23"/>
        <v>37</v>
      </c>
      <c r="P260" s="1" t="s">
        <v>302</v>
      </c>
      <c r="Q260" s="1" t="str">
        <f t="shared" si="24"/>
        <v>9月1W</v>
      </c>
      <c r="R260" s="13" t="s">
        <v>346</v>
      </c>
    </row>
    <row r="261" spans="1:18">
      <c r="A261" s="1" t="s">
        <v>54</v>
      </c>
      <c r="B261" s="1" t="s">
        <v>145</v>
      </c>
      <c r="C261" s="32">
        <v>44819</v>
      </c>
      <c r="D261" s="1" t="s">
        <v>56</v>
      </c>
      <c r="E261" s="1" t="s">
        <v>139</v>
      </c>
      <c r="F261" s="1" t="s">
        <v>3</v>
      </c>
      <c r="G261" s="7">
        <v>3</v>
      </c>
      <c r="H261" s="8">
        <v>7.6041666666666662E-3</v>
      </c>
      <c r="I261" s="22" t="s">
        <v>3</v>
      </c>
      <c r="J261" s="19" t="s">
        <v>149</v>
      </c>
      <c r="K261" s="6">
        <f t="shared" ref="K261:K267" si="26">H261*0.779661016949152</f>
        <v>5.9286723163841761E-3</v>
      </c>
      <c r="L261" s="6">
        <v>2.5347222222222221E-3</v>
      </c>
      <c r="M261" s="1" t="s">
        <v>168</v>
      </c>
      <c r="N261" s="61">
        <f t="shared" si="22"/>
        <v>9</v>
      </c>
      <c r="O261" s="1">
        <f t="shared" si="23"/>
        <v>38</v>
      </c>
      <c r="P261" s="1" t="s">
        <v>303</v>
      </c>
      <c r="Q261" s="1" t="str">
        <f t="shared" si="24"/>
        <v>9月2W</v>
      </c>
      <c r="R261" s="13">
        <f t="shared" si="25"/>
        <v>7.4752824858756997E-3</v>
      </c>
    </row>
    <row r="262" spans="1:18">
      <c r="A262" s="1" t="s">
        <v>75</v>
      </c>
      <c r="B262" s="1" t="s">
        <v>145</v>
      </c>
      <c r="C262" s="32">
        <v>44819</v>
      </c>
      <c r="D262" s="1" t="s">
        <v>56</v>
      </c>
      <c r="E262" s="1" t="s">
        <v>139</v>
      </c>
      <c r="F262" s="1" t="s">
        <v>3</v>
      </c>
      <c r="G262" s="7">
        <v>3</v>
      </c>
      <c r="H262" s="8">
        <v>9.2013888888888892E-3</v>
      </c>
      <c r="I262" s="22" t="s">
        <v>3</v>
      </c>
      <c r="J262" s="19" t="s">
        <v>149</v>
      </c>
      <c r="K262" s="6">
        <f t="shared" si="26"/>
        <v>7.1739642184557393E-3</v>
      </c>
      <c r="L262" s="6">
        <v>3.0671296296296297E-3</v>
      </c>
      <c r="M262" s="1" t="s">
        <v>168</v>
      </c>
      <c r="N262" s="61">
        <f t="shared" si="22"/>
        <v>9</v>
      </c>
      <c r="O262" s="1">
        <f t="shared" si="23"/>
        <v>38</v>
      </c>
      <c r="P262" s="1" t="s">
        <v>303</v>
      </c>
      <c r="Q262" s="1" t="str">
        <f t="shared" si="24"/>
        <v>9月2W</v>
      </c>
      <c r="R262" s="13">
        <f t="shared" si="25"/>
        <v>9.0454331450094093E-3</v>
      </c>
    </row>
    <row r="263" spans="1:18">
      <c r="A263" s="1" t="s">
        <v>77</v>
      </c>
      <c r="B263" s="1" t="s">
        <v>145</v>
      </c>
      <c r="C263" s="32">
        <v>44819</v>
      </c>
      <c r="D263" s="1" t="s">
        <v>56</v>
      </c>
      <c r="E263" s="1" t="s">
        <v>139</v>
      </c>
      <c r="F263" s="1" t="s">
        <v>3</v>
      </c>
      <c r="G263" s="7">
        <v>3</v>
      </c>
      <c r="H263" s="8">
        <v>8.6226851851851846E-3</v>
      </c>
      <c r="I263" s="22" t="s">
        <v>3</v>
      </c>
      <c r="J263" s="19" t="s">
        <v>149</v>
      </c>
      <c r="K263" s="6">
        <f t="shared" si="26"/>
        <v>6.7227715003138682E-3</v>
      </c>
      <c r="L263" s="6">
        <v>2.8742283950617281E-3</v>
      </c>
      <c r="M263" s="1" t="s">
        <v>168</v>
      </c>
      <c r="N263" s="61">
        <f t="shared" si="22"/>
        <v>9</v>
      </c>
      <c r="O263" s="1">
        <f t="shared" si="23"/>
        <v>38</v>
      </c>
      <c r="P263" s="1" t="s">
        <v>303</v>
      </c>
      <c r="Q263" s="1" t="str">
        <f t="shared" si="24"/>
        <v>9月2W</v>
      </c>
      <c r="R263" s="13">
        <f t="shared" si="25"/>
        <v>8.4765379786566168E-3</v>
      </c>
    </row>
    <row r="264" spans="1:18">
      <c r="A264" s="1" t="s">
        <v>92</v>
      </c>
      <c r="B264" s="1" t="s">
        <v>145</v>
      </c>
      <c r="C264" s="32">
        <v>44819</v>
      </c>
      <c r="D264" s="1" t="s">
        <v>56</v>
      </c>
      <c r="E264" s="1" t="s">
        <v>139</v>
      </c>
      <c r="F264" s="1" t="s">
        <v>3</v>
      </c>
      <c r="G264" s="7">
        <v>3</v>
      </c>
      <c r="H264" s="8">
        <v>9.1087962962962971E-3</v>
      </c>
      <c r="I264" s="22" t="s">
        <v>3</v>
      </c>
      <c r="J264" s="19" t="s">
        <v>149</v>
      </c>
      <c r="K264" s="6">
        <f t="shared" si="26"/>
        <v>7.1017733835530405E-3</v>
      </c>
      <c r="L264" s="6">
        <v>3.0362654320987659E-3</v>
      </c>
      <c r="M264" s="1" t="s">
        <v>168</v>
      </c>
      <c r="N264" s="61">
        <f t="shared" si="22"/>
        <v>9</v>
      </c>
      <c r="O264" s="1">
        <f t="shared" si="23"/>
        <v>38</v>
      </c>
      <c r="P264" s="1" t="s">
        <v>303</v>
      </c>
      <c r="Q264" s="1" t="str">
        <f t="shared" si="24"/>
        <v>9月2W</v>
      </c>
      <c r="R264" s="13">
        <f t="shared" si="25"/>
        <v>8.9544099183929658E-3</v>
      </c>
    </row>
    <row r="265" spans="1:18">
      <c r="A265" s="1" t="s">
        <v>4</v>
      </c>
      <c r="B265" s="1" t="s">
        <v>145</v>
      </c>
      <c r="C265" s="32">
        <v>44819</v>
      </c>
      <c r="D265" s="1" t="s">
        <v>56</v>
      </c>
      <c r="E265" s="1" t="s">
        <v>139</v>
      </c>
      <c r="F265" s="1" t="s">
        <v>3</v>
      </c>
      <c r="G265" s="7">
        <v>3</v>
      </c>
      <c r="H265" s="8">
        <v>9.6643518518518511E-3</v>
      </c>
      <c r="I265" s="22" t="s">
        <v>3</v>
      </c>
      <c r="J265" s="19" t="s">
        <v>149</v>
      </c>
      <c r="K265" s="6">
        <f t="shared" si="26"/>
        <v>7.5349183929692351E-3</v>
      </c>
      <c r="L265" s="6">
        <v>3.2214506172839504E-3</v>
      </c>
      <c r="M265" s="1" t="s">
        <v>168</v>
      </c>
      <c r="N265" s="61">
        <f t="shared" si="22"/>
        <v>9</v>
      </c>
      <c r="O265" s="1">
        <f t="shared" si="23"/>
        <v>38</v>
      </c>
      <c r="P265" s="1" t="s">
        <v>303</v>
      </c>
      <c r="Q265" s="1" t="str">
        <f t="shared" si="24"/>
        <v>9月2W</v>
      </c>
      <c r="R265" s="13">
        <f t="shared" si="25"/>
        <v>9.500549278091644E-3</v>
      </c>
    </row>
    <row r="266" spans="1:18">
      <c r="A266" s="1" t="s">
        <v>11</v>
      </c>
      <c r="B266" s="1" t="s">
        <v>145</v>
      </c>
      <c r="C266" s="32">
        <v>44819</v>
      </c>
      <c r="D266" s="1" t="s">
        <v>56</v>
      </c>
      <c r="E266" s="1" t="s">
        <v>139</v>
      </c>
      <c r="F266" s="1" t="s">
        <v>3</v>
      </c>
      <c r="G266" s="7">
        <v>3</v>
      </c>
      <c r="H266" s="8">
        <v>8.5069444444444437E-3</v>
      </c>
      <c r="I266" s="22" t="s">
        <v>3</v>
      </c>
      <c r="J266" s="19" t="s">
        <v>149</v>
      </c>
      <c r="K266" s="6">
        <f t="shared" si="26"/>
        <v>6.6325329566854939E-3</v>
      </c>
      <c r="L266" s="6">
        <v>2.8356481481481479E-3</v>
      </c>
      <c r="M266" s="1" t="s">
        <v>168</v>
      </c>
      <c r="N266" s="61">
        <f t="shared" si="22"/>
        <v>9</v>
      </c>
      <c r="O266" s="1">
        <f t="shared" si="23"/>
        <v>38</v>
      </c>
      <c r="P266" s="1" t="s">
        <v>303</v>
      </c>
      <c r="Q266" s="1" t="str">
        <f t="shared" si="24"/>
        <v>9月2W</v>
      </c>
      <c r="R266" s="13">
        <f t="shared" si="25"/>
        <v>8.362758945386059E-3</v>
      </c>
    </row>
    <row r="267" spans="1:18">
      <c r="A267" s="1" t="s">
        <v>14</v>
      </c>
      <c r="B267" s="1" t="s">
        <v>145</v>
      </c>
      <c r="C267" s="32">
        <v>44819</v>
      </c>
      <c r="D267" s="1" t="s">
        <v>56</v>
      </c>
      <c r="E267" s="1" t="s">
        <v>139</v>
      </c>
      <c r="F267" s="1" t="s">
        <v>3</v>
      </c>
      <c r="G267" s="7">
        <v>3</v>
      </c>
      <c r="H267" s="8">
        <v>9.7916666666666655E-3</v>
      </c>
      <c r="I267" s="22" t="s">
        <v>3</v>
      </c>
      <c r="J267" s="19" t="s">
        <v>149</v>
      </c>
      <c r="K267" s="6">
        <f t="shared" si="26"/>
        <v>7.6341807909604464E-3</v>
      </c>
      <c r="L267" s="6">
        <v>3.2638888888888887E-3</v>
      </c>
      <c r="M267" s="1" t="s">
        <v>168</v>
      </c>
      <c r="N267" s="61">
        <f t="shared" si="22"/>
        <v>9</v>
      </c>
      <c r="O267" s="1">
        <f t="shared" si="23"/>
        <v>38</v>
      </c>
      <c r="P267" s="1" t="s">
        <v>303</v>
      </c>
      <c r="Q267" s="1" t="str">
        <f t="shared" si="24"/>
        <v>9月2W</v>
      </c>
      <c r="R267" s="13">
        <f t="shared" si="25"/>
        <v>9.6257062146892589E-3</v>
      </c>
    </row>
    <row r="268" spans="1:18">
      <c r="A268" s="1" t="s">
        <v>20</v>
      </c>
      <c r="B268" s="1" t="s">
        <v>145</v>
      </c>
      <c r="C268" s="32">
        <v>44819</v>
      </c>
      <c r="D268" s="1" t="s">
        <v>56</v>
      </c>
      <c r="E268" s="14" t="s">
        <v>346</v>
      </c>
      <c r="F268" s="1" t="s">
        <v>53</v>
      </c>
      <c r="G268" s="7">
        <v>9</v>
      </c>
      <c r="H268" s="13">
        <v>2.4421296296296292E-2</v>
      </c>
      <c r="I268" s="9" t="s">
        <v>53</v>
      </c>
      <c r="J268" s="9" t="s">
        <v>161</v>
      </c>
      <c r="K268" s="13" t="s">
        <v>0</v>
      </c>
      <c r="L268" s="6">
        <v>2.7134773662551436E-3</v>
      </c>
      <c r="M268" s="1" t="s">
        <v>168</v>
      </c>
      <c r="N268" s="61">
        <f t="shared" si="22"/>
        <v>9</v>
      </c>
      <c r="O268" s="1">
        <f t="shared" si="23"/>
        <v>38</v>
      </c>
      <c r="P268" s="1" t="s">
        <v>303</v>
      </c>
      <c r="Q268" s="1" t="str">
        <f t="shared" si="24"/>
        <v>9月2W</v>
      </c>
      <c r="R268" s="13" t="s">
        <v>346</v>
      </c>
    </row>
    <row r="269" spans="1:18">
      <c r="A269" s="1" t="s">
        <v>54</v>
      </c>
      <c r="B269" s="1" t="s">
        <v>145</v>
      </c>
      <c r="C269" s="32">
        <v>44821</v>
      </c>
      <c r="D269" s="1" t="s">
        <v>56</v>
      </c>
      <c r="E269" s="14" t="s">
        <v>346</v>
      </c>
      <c r="F269" s="1" t="s">
        <v>120</v>
      </c>
      <c r="G269" s="7">
        <v>1.5</v>
      </c>
      <c r="H269" s="8">
        <v>9.4907407407407406E-3</v>
      </c>
      <c r="I269" s="25" t="s">
        <v>353</v>
      </c>
      <c r="J269" s="9" t="s">
        <v>151</v>
      </c>
      <c r="K269" s="13" t="s">
        <v>0</v>
      </c>
      <c r="L269" s="6">
        <v>6.3271604938271607E-3</v>
      </c>
      <c r="M269" s="1" t="s">
        <v>168</v>
      </c>
      <c r="N269" s="61">
        <f t="shared" si="22"/>
        <v>9</v>
      </c>
      <c r="O269" s="1">
        <f t="shared" si="23"/>
        <v>38</v>
      </c>
      <c r="P269" s="1" t="s">
        <v>304</v>
      </c>
      <c r="Q269" s="1" t="str">
        <f t="shared" si="24"/>
        <v>9月3W</v>
      </c>
      <c r="R269" s="13" t="s">
        <v>346</v>
      </c>
    </row>
    <row r="270" spans="1:18">
      <c r="A270" s="1" t="s">
        <v>11</v>
      </c>
      <c r="B270" s="1" t="s">
        <v>145</v>
      </c>
      <c r="C270" s="32">
        <v>44821</v>
      </c>
      <c r="D270" s="1" t="s">
        <v>56</v>
      </c>
      <c r="E270" s="1" t="s">
        <v>139</v>
      </c>
      <c r="F270" s="1" t="s">
        <v>119</v>
      </c>
      <c r="G270" s="7">
        <v>5</v>
      </c>
      <c r="H270" s="8">
        <v>2.1319444444444443E-2</v>
      </c>
      <c r="I270" s="9" t="s">
        <v>119</v>
      </c>
      <c r="J270" s="9" t="s">
        <v>153</v>
      </c>
      <c r="K270" s="13">
        <f>0.317241379310345*H270</f>
        <v>6.7634099616858271E-3</v>
      </c>
      <c r="L270" s="6">
        <v>4.2638888888888882E-3</v>
      </c>
      <c r="M270" s="1" t="s">
        <v>168</v>
      </c>
      <c r="N270" s="61">
        <f t="shared" si="22"/>
        <v>9</v>
      </c>
      <c r="O270" s="1">
        <f t="shared" si="23"/>
        <v>38</v>
      </c>
      <c r="P270" s="1" t="s">
        <v>304</v>
      </c>
      <c r="Q270" s="1" t="str">
        <f t="shared" si="24"/>
        <v>9月3W</v>
      </c>
      <c r="R270" s="13">
        <f t="shared" si="25"/>
        <v>8.5277777777777834E-3</v>
      </c>
    </row>
    <row r="271" spans="1:18">
      <c r="A271" s="1" t="s">
        <v>15</v>
      </c>
      <c r="B271" s="1" t="s">
        <v>145</v>
      </c>
      <c r="C271" s="32">
        <v>44821</v>
      </c>
      <c r="D271" s="1" t="s">
        <v>56</v>
      </c>
      <c r="E271" s="1" t="s">
        <v>139</v>
      </c>
      <c r="F271" s="1" t="s">
        <v>119</v>
      </c>
      <c r="G271" s="7">
        <v>5</v>
      </c>
      <c r="H271" s="8">
        <v>2.8472222222222222E-2</v>
      </c>
      <c r="I271" s="9" t="s">
        <v>119</v>
      </c>
      <c r="J271" s="9" t="s">
        <v>153</v>
      </c>
      <c r="K271" s="13">
        <f>0.317241379310345*H271</f>
        <v>9.0325670498084352E-3</v>
      </c>
      <c r="L271" s="6">
        <v>5.6944444444444447E-3</v>
      </c>
      <c r="M271" s="1" t="s">
        <v>168</v>
      </c>
      <c r="N271" s="61">
        <f t="shared" si="22"/>
        <v>9</v>
      </c>
      <c r="O271" s="1">
        <f t="shared" si="23"/>
        <v>38</v>
      </c>
      <c r="P271" s="1" t="s">
        <v>304</v>
      </c>
      <c r="Q271" s="1" t="str">
        <f t="shared" si="24"/>
        <v>9月3W</v>
      </c>
      <c r="R271" s="13">
        <f t="shared" si="25"/>
        <v>1.1388888888888896E-2</v>
      </c>
    </row>
    <row r="272" spans="1:18">
      <c r="A272" s="1" t="s">
        <v>55</v>
      </c>
      <c r="B272" s="1" t="s">
        <v>145</v>
      </c>
      <c r="C272" s="32">
        <v>44821</v>
      </c>
      <c r="D272" s="1" t="s">
        <v>56</v>
      </c>
      <c r="E272" s="1" t="s">
        <v>139</v>
      </c>
      <c r="F272" s="1" t="s">
        <v>119</v>
      </c>
      <c r="G272" s="7">
        <v>5</v>
      </c>
      <c r="H272" s="8">
        <v>2.5613425925925925E-2</v>
      </c>
      <c r="I272" s="9" t="s">
        <v>119</v>
      </c>
      <c r="J272" s="9" t="s">
        <v>153</v>
      </c>
      <c r="K272" s="13">
        <f>0.317241379310345*H272</f>
        <v>8.1256385696040906E-3</v>
      </c>
      <c r="L272" s="6">
        <v>5.122685185185185E-3</v>
      </c>
      <c r="M272" s="1" t="s">
        <v>168</v>
      </c>
      <c r="N272" s="61">
        <f t="shared" si="22"/>
        <v>9</v>
      </c>
      <c r="O272" s="1">
        <f t="shared" si="23"/>
        <v>38</v>
      </c>
      <c r="P272" s="1" t="s">
        <v>304</v>
      </c>
      <c r="Q272" s="1" t="str">
        <f t="shared" si="24"/>
        <v>9月3W</v>
      </c>
      <c r="R272" s="13">
        <f t="shared" si="25"/>
        <v>1.0245370370370375E-2</v>
      </c>
    </row>
    <row r="273" spans="1:18">
      <c r="A273" s="1" t="s">
        <v>20</v>
      </c>
      <c r="B273" s="1" t="s">
        <v>145</v>
      </c>
      <c r="C273" s="32">
        <v>44821</v>
      </c>
      <c r="D273" s="1" t="s">
        <v>56</v>
      </c>
      <c r="E273" s="14" t="s">
        <v>346</v>
      </c>
      <c r="F273" s="1" t="s">
        <v>120</v>
      </c>
      <c r="G273" s="7">
        <v>1.5</v>
      </c>
      <c r="H273" s="8">
        <v>1.0497685185185186E-2</v>
      </c>
      <c r="I273" s="25" t="s">
        <v>353</v>
      </c>
      <c r="J273" s="9" t="s">
        <v>151</v>
      </c>
      <c r="K273" s="13" t="s">
        <v>0</v>
      </c>
      <c r="L273" s="6">
        <v>6.9984567901234572E-3</v>
      </c>
      <c r="M273" s="1" t="s">
        <v>168</v>
      </c>
      <c r="N273" s="61">
        <f t="shared" si="22"/>
        <v>9</v>
      </c>
      <c r="O273" s="1">
        <f t="shared" si="23"/>
        <v>38</v>
      </c>
      <c r="P273" s="1" t="s">
        <v>304</v>
      </c>
      <c r="Q273" s="1" t="str">
        <f t="shared" si="24"/>
        <v>9月3W</v>
      </c>
      <c r="R273" s="13" t="s">
        <v>346</v>
      </c>
    </row>
    <row r="274" spans="1:18">
      <c r="A274" s="1" t="s">
        <v>20</v>
      </c>
      <c r="B274" s="1" t="s">
        <v>145</v>
      </c>
      <c r="C274" s="32">
        <v>44821</v>
      </c>
      <c r="D274" s="1" t="s">
        <v>56</v>
      </c>
      <c r="E274" s="1" t="s">
        <v>139</v>
      </c>
      <c r="F274" s="1" t="s">
        <v>119</v>
      </c>
      <c r="G274" s="7">
        <v>5</v>
      </c>
      <c r="H274" s="8">
        <v>1.7789351851851851E-2</v>
      </c>
      <c r="I274" s="9" t="s">
        <v>119</v>
      </c>
      <c r="J274" s="9" t="s">
        <v>153</v>
      </c>
      <c r="K274" s="13">
        <f>0.317241379310345*H274</f>
        <v>5.6435185185185217E-3</v>
      </c>
      <c r="L274" s="6">
        <v>3.5578703703703701E-3</v>
      </c>
      <c r="M274" s="1" t="s">
        <v>168</v>
      </c>
      <c r="N274" s="61">
        <f t="shared" si="22"/>
        <v>9</v>
      </c>
      <c r="O274" s="1">
        <f t="shared" si="23"/>
        <v>38</v>
      </c>
      <c r="P274" s="1" t="s">
        <v>304</v>
      </c>
      <c r="Q274" s="1" t="str">
        <f t="shared" si="24"/>
        <v>9月3W</v>
      </c>
      <c r="R274" s="13">
        <f t="shared" si="25"/>
        <v>7.1157407407407454E-3</v>
      </c>
    </row>
    <row r="275" spans="1:18">
      <c r="A275" s="1" t="s">
        <v>54</v>
      </c>
      <c r="B275" s="1" t="s">
        <v>145</v>
      </c>
      <c r="C275" s="32">
        <v>44825</v>
      </c>
      <c r="D275" s="1" t="s">
        <v>56</v>
      </c>
      <c r="E275" s="1" t="s">
        <v>139</v>
      </c>
      <c r="F275" s="1" t="s">
        <v>3</v>
      </c>
      <c r="G275" s="7">
        <v>3</v>
      </c>
      <c r="H275" s="8">
        <v>7.719907407407408E-3</v>
      </c>
      <c r="I275" s="22" t="s">
        <v>3</v>
      </c>
      <c r="J275" s="19" t="s">
        <v>149</v>
      </c>
      <c r="K275" s="6">
        <f>H275*0.779661016949152</f>
        <v>6.0189108600125513E-3</v>
      </c>
      <c r="L275" s="6">
        <v>2.5733024691358027E-3</v>
      </c>
      <c r="M275" s="1" t="s">
        <v>168</v>
      </c>
      <c r="N275" s="61">
        <f t="shared" si="22"/>
        <v>9</v>
      </c>
      <c r="O275" s="1">
        <f t="shared" si="23"/>
        <v>39</v>
      </c>
      <c r="P275" s="1" t="s">
        <v>304</v>
      </c>
      <c r="Q275" s="1" t="str">
        <f t="shared" si="24"/>
        <v>9月3W</v>
      </c>
      <c r="R275" s="13">
        <f t="shared" si="25"/>
        <v>7.5890615191462601E-3</v>
      </c>
    </row>
    <row r="276" spans="1:18">
      <c r="A276" s="1" t="s">
        <v>75</v>
      </c>
      <c r="B276" s="1" t="s">
        <v>145</v>
      </c>
      <c r="C276" s="32">
        <v>44825</v>
      </c>
      <c r="D276" s="1" t="s">
        <v>56</v>
      </c>
      <c r="E276" s="1" t="s">
        <v>139</v>
      </c>
      <c r="F276" s="1" t="s">
        <v>3</v>
      </c>
      <c r="G276" s="7">
        <v>3</v>
      </c>
      <c r="H276" s="8">
        <v>8.9004629629629625E-3</v>
      </c>
      <c r="I276" s="22" t="s">
        <v>3</v>
      </c>
      <c r="J276" s="19" t="s">
        <v>149</v>
      </c>
      <c r="K276" s="6">
        <f>H276*0.779661016949152</f>
        <v>6.9393440050219664E-3</v>
      </c>
      <c r="L276" s="6">
        <v>2.966820987654321E-3</v>
      </c>
      <c r="M276" s="1" t="s">
        <v>168</v>
      </c>
      <c r="N276" s="61">
        <f t="shared" si="22"/>
        <v>9</v>
      </c>
      <c r="O276" s="1">
        <f t="shared" si="23"/>
        <v>39</v>
      </c>
      <c r="P276" s="1" t="s">
        <v>304</v>
      </c>
      <c r="Q276" s="1" t="str">
        <f t="shared" si="24"/>
        <v>9月3W</v>
      </c>
      <c r="R276" s="13">
        <f t="shared" si="25"/>
        <v>8.7496076585059576E-3</v>
      </c>
    </row>
    <row r="277" spans="1:18">
      <c r="A277" s="1" t="s">
        <v>77</v>
      </c>
      <c r="B277" s="1" t="s">
        <v>145</v>
      </c>
      <c r="C277" s="32">
        <v>44825</v>
      </c>
      <c r="D277" s="1" t="s">
        <v>56</v>
      </c>
      <c r="E277" s="1" t="s">
        <v>139</v>
      </c>
      <c r="F277" s="1" t="s">
        <v>3</v>
      </c>
      <c r="G277" s="7">
        <v>3</v>
      </c>
      <c r="H277" s="8">
        <v>8.3796296296296292E-3</v>
      </c>
      <c r="I277" s="22" t="s">
        <v>3</v>
      </c>
      <c r="J277" s="19" t="s">
        <v>149</v>
      </c>
      <c r="K277" s="6">
        <f>H277*0.779661016949152</f>
        <v>6.5332705586942826E-3</v>
      </c>
      <c r="L277" s="6">
        <v>2.7932098765432096E-3</v>
      </c>
      <c r="M277" s="1" t="s">
        <v>168</v>
      </c>
      <c r="N277" s="61">
        <f t="shared" si="22"/>
        <v>9</v>
      </c>
      <c r="O277" s="1">
        <f t="shared" si="23"/>
        <v>39</v>
      </c>
      <c r="P277" s="1" t="s">
        <v>304</v>
      </c>
      <c r="Q277" s="1" t="str">
        <f t="shared" si="24"/>
        <v>9月3W</v>
      </c>
      <c r="R277" s="13">
        <f t="shared" si="25"/>
        <v>8.237602008788444E-3</v>
      </c>
    </row>
    <row r="278" spans="1:18">
      <c r="A278" s="1" t="s">
        <v>11</v>
      </c>
      <c r="B278" s="1" t="s">
        <v>145</v>
      </c>
      <c r="C278" s="32">
        <v>44825</v>
      </c>
      <c r="D278" s="1" t="s">
        <v>56</v>
      </c>
      <c r="E278" s="1" t="s">
        <v>139</v>
      </c>
      <c r="F278" s="1" t="s">
        <v>3</v>
      </c>
      <c r="G278" s="7">
        <v>3</v>
      </c>
      <c r="H278" s="8">
        <v>8.2407407407407412E-3</v>
      </c>
      <c r="I278" s="22" t="s">
        <v>3</v>
      </c>
      <c r="J278" s="19" t="s">
        <v>149</v>
      </c>
      <c r="K278" s="6">
        <f>H278*0.779661016949152</f>
        <v>6.4249843063402343E-3</v>
      </c>
      <c r="L278" s="6">
        <v>2.7469135802469136E-3</v>
      </c>
      <c r="M278" s="1" t="s">
        <v>168</v>
      </c>
      <c r="N278" s="61">
        <f t="shared" si="22"/>
        <v>9</v>
      </c>
      <c r="O278" s="1">
        <f t="shared" si="23"/>
        <v>39</v>
      </c>
      <c r="P278" s="1" t="s">
        <v>304</v>
      </c>
      <c r="Q278" s="1" t="str">
        <f t="shared" si="24"/>
        <v>9月3W</v>
      </c>
      <c r="R278" s="13">
        <f t="shared" si="25"/>
        <v>8.1010671688637736E-3</v>
      </c>
    </row>
    <row r="279" spans="1:18">
      <c r="A279" s="1" t="s">
        <v>14</v>
      </c>
      <c r="B279" s="1" t="s">
        <v>145</v>
      </c>
      <c r="C279" s="32">
        <v>44825</v>
      </c>
      <c r="D279" s="1" t="s">
        <v>56</v>
      </c>
      <c r="E279" s="1" t="s">
        <v>139</v>
      </c>
      <c r="F279" s="1" t="s">
        <v>3</v>
      </c>
      <c r="G279" s="7">
        <v>3</v>
      </c>
      <c r="H279" s="8">
        <v>8.773148148148148E-3</v>
      </c>
      <c r="I279" s="22" t="s">
        <v>3</v>
      </c>
      <c r="J279" s="19" t="s">
        <v>149</v>
      </c>
      <c r="K279" s="6">
        <f>H279*0.779661016949152</f>
        <v>6.8400816070307551E-3</v>
      </c>
      <c r="L279" s="6">
        <v>2.9243827160493827E-3</v>
      </c>
      <c r="M279" s="1" t="s">
        <v>168</v>
      </c>
      <c r="N279" s="61">
        <f t="shared" si="22"/>
        <v>9</v>
      </c>
      <c r="O279" s="1">
        <f t="shared" si="23"/>
        <v>39</v>
      </c>
      <c r="P279" s="1" t="s">
        <v>304</v>
      </c>
      <c r="Q279" s="1" t="str">
        <f t="shared" si="24"/>
        <v>9月3W</v>
      </c>
      <c r="R279" s="13">
        <f t="shared" si="25"/>
        <v>8.6244507219083427E-3</v>
      </c>
    </row>
    <row r="280" spans="1:18">
      <c r="A280" s="1" t="s">
        <v>20</v>
      </c>
      <c r="B280" s="1" t="s">
        <v>145</v>
      </c>
      <c r="C280" s="32">
        <v>44825</v>
      </c>
      <c r="D280" s="1" t="s">
        <v>56</v>
      </c>
      <c r="E280" s="14" t="s">
        <v>346</v>
      </c>
      <c r="F280" s="1" t="s">
        <v>50</v>
      </c>
      <c r="G280" s="7">
        <v>10</v>
      </c>
      <c r="H280" s="13">
        <v>2.6539351851851852E-2</v>
      </c>
      <c r="I280" s="9" t="s">
        <v>50</v>
      </c>
      <c r="J280" s="9" t="s">
        <v>157</v>
      </c>
      <c r="K280" s="13" t="s">
        <v>0</v>
      </c>
      <c r="L280" s="6">
        <v>2.6539351851851854E-3</v>
      </c>
      <c r="M280" s="1" t="s">
        <v>168</v>
      </c>
      <c r="N280" s="61">
        <f t="shared" si="22"/>
        <v>9</v>
      </c>
      <c r="O280" s="1">
        <f t="shared" si="23"/>
        <v>39</v>
      </c>
      <c r="P280" s="1" t="s">
        <v>304</v>
      </c>
      <c r="Q280" s="1" t="str">
        <f t="shared" si="24"/>
        <v>9月3W</v>
      </c>
      <c r="R280" s="13" t="s">
        <v>346</v>
      </c>
    </row>
    <row r="281" spans="1:18">
      <c r="A281" s="4" t="s">
        <v>75</v>
      </c>
      <c r="B281" s="1" t="s">
        <v>145</v>
      </c>
      <c r="C281" s="31">
        <v>44828</v>
      </c>
      <c r="D281" s="2" t="s">
        <v>131</v>
      </c>
      <c r="E281" s="2" t="s">
        <v>139</v>
      </c>
      <c r="F281" s="3" t="s">
        <v>3</v>
      </c>
      <c r="G281" s="4">
        <v>3</v>
      </c>
      <c r="H281" s="6">
        <v>8.564814814814815E-3</v>
      </c>
      <c r="I281" s="22" t="s">
        <v>3</v>
      </c>
      <c r="J281" s="19" t="s">
        <v>149</v>
      </c>
      <c r="K281" s="6">
        <f>H281*0.779661016949152</f>
        <v>6.6776522284996819E-3</v>
      </c>
      <c r="L281" s="6">
        <v>2.8549382716049382E-3</v>
      </c>
      <c r="M281" s="1" t="s">
        <v>168</v>
      </c>
      <c r="N281" s="61">
        <f t="shared" si="22"/>
        <v>9</v>
      </c>
      <c r="O281" s="1">
        <f t="shared" si="23"/>
        <v>39</v>
      </c>
      <c r="P281" s="1" t="s">
        <v>305</v>
      </c>
      <c r="Q281" s="1" t="str">
        <f t="shared" si="24"/>
        <v>9月4W</v>
      </c>
      <c r="R281" s="13">
        <f t="shared" si="25"/>
        <v>8.4196484620213379E-3</v>
      </c>
    </row>
    <row r="282" spans="1:18">
      <c r="A282" s="4" t="s">
        <v>77</v>
      </c>
      <c r="B282" s="1" t="s">
        <v>145</v>
      </c>
      <c r="C282" s="31">
        <v>44828</v>
      </c>
      <c r="D282" s="2" t="s">
        <v>131</v>
      </c>
      <c r="E282" s="2" t="s">
        <v>140</v>
      </c>
      <c r="F282" s="3" t="s">
        <v>112</v>
      </c>
      <c r="G282" s="4">
        <v>2.35</v>
      </c>
      <c r="H282" s="6">
        <v>6.3078703703703708E-3</v>
      </c>
      <c r="I282" s="9" t="s">
        <v>112</v>
      </c>
      <c r="J282" s="19" t="s">
        <v>69</v>
      </c>
      <c r="K282" s="6">
        <f>H282</f>
        <v>6.3078703703703708E-3</v>
      </c>
      <c r="L282" s="6">
        <v>2.6842001576044129E-3</v>
      </c>
      <c r="M282" s="1" t="s">
        <v>168</v>
      </c>
      <c r="N282" s="61">
        <f t="shared" si="22"/>
        <v>9</v>
      </c>
      <c r="O282" s="1">
        <f t="shared" si="23"/>
        <v>39</v>
      </c>
      <c r="P282" s="1" t="s">
        <v>305</v>
      </c>
      <c r="Q282" s="1" t="str">
        <f t="shared" si="24"/>
        <v>9月4W</v>
      </c>
      <c r="R282" s="13">
        <f t="shared" si="25"/>
        <v>7.953401771336556E-3</v>
      </c>
    </row>
    <row r="283" spans="1:18">
      <c r="A283" s="4" t="s">
        <v>78</v>
      </c>
      <c r="B283" s="1" t="s">
        <v>145</v>
      </c>
      <c r="C283" s="31">
        <v>44828</v>
      </c>
      <c r="D283" s="2" t="s">
        <v>131</v>
      </c>
      <c r="E283" s="2" t="s">
        <v>139</v>
      </c>
      <c r="F283" s="3" t="s">
        <v>2</v>
      </c>
      <c r="G283" s="4">
        <v>2.42</v>
      </c>
      <c r="H283" s="6">
        <v>8.9120370370370378E-3</v>
      </c>
      <c r="I283" s="25" t="s">
        <v>353</v>
      </c>
      <c r="J283" s="19" t="s">
        <v>151</v>
      </c>
      <c r="K283" s="6">
        <f>2.39*H283/G283</f>
        <v>8.8015572390572391E-3</v>
      </c>
      <c r="L283" s="6">
        <v>3.6826599326599332E-3</v>
      </c>
      <c r="M283" s="1" t="s">
        <v>168</v>
      </c>
      <c r="N283" s="61">
        <f t="shared" si="22"/>
        <v>9</v>
      </c>
      <c r="O283" s="1">
        <f t="shared" si="23"/>
        <v>39</v>
      </c>
      <c r="P283" s="1" t="s">
        <v>305</v>
      </c>
      <c r="Q283" s="1" t="str">
        <f t="shared" si="24"/>
        <v>9月4W</v>
      </c>
      <c r="R283" s="13">
        <f t="shared" si="25"/>
        <v>1.1097615649246084E-2</v>
      </c>
    </row>
    <row r="284" spans="1:18">
      <c r="A284" s="4" t="s">
        <v>92</v>
      </c>
      <c r="B284" s="1" t="s">
        <v>145</v>
      </c>
      <c r="C284" s="31">
        <v>44828</v>
      </c>
      <c r="D284" s="2" t="s">
        <v>131</v>
      </c>
      <c r="E284" s="2" t="s">
        <v>140</v>
      </c>
      <c r="F284" s="3" t="s">
        <v>112</v>
      </c>
      <c r="G284" s="4">
        <v>2.35</v>
      </c>
      <c r="H284" s="6">
        <v>6.0416666666666665E-3</v>
      </c>
      <c r="I284" s="9" t="s">
        <v>112</v>
      </c>
      <c r="J284" s="19" t="s">
        <v>69</v>
      </c>
      <c r="K284" s="6">
        <f>H284</f>
        <v>6.0416666666666665E-3</v>
      </c>
      <c r="L284" s="6">
        <v>2.5709219858156026E-3</v>
      </c>
      <c r="M284" s="1" t="s">
        <v>168</v>
      </c>
      <c r="N284" s="61">
        <f t="shared" si="22"/>
        <v>9</v>
      </c>
      <c r="O284" s="1">
        <f t="shared" si="23"/>
        <v>39</v>
      </c>
      <c r="P284" s="1" t="s">
        <v>305</v>
      </c>
      <c r="Q284" s="1" t="str">
        <f t="shared" si="24"/>
        <v>9月4W</v>
      </c>
      <c r="R284" s="13">
        <f t="shared" si="25"/>
        <v>7.6177536231884059E-3</v>
      </c>
    </row>
    <row r="285" spans="1:18">
      <c r="A285" s="4" t="s">
        <v>81</v>
      </c>
      <c r="B285" s="1" t="s">
        <v>145</v>
      </c>
      <c r="C285" s="31">
        <v>44828</v>
      </c>
      <c r="D285" s="2" t="s">
        <v>131</v>
      </c>
      <c r="E285" s="2" t="s">
        <v>139</v>
      </c>
      <c r="F285" s="3" t="s">
        <v>2</v>
      </c>
      <c r="G285" s="4">
        <v>2.56</v>
      </c>
      <c r="H285" s="6">
        <v>8.4606481481481494E-3</v>
      </c>
      <c r="I285" s="25" t="s">
        <v>353</v>
      </c>
      <c r="J285" s="19" t="s">
        <v>151</v>
      </c>
      <c r="K285" s="6">
        <f>2.39*H285/G285</f>
        <v>7.8988082320601873E-3</v>
      </c>
      <c r="L285" s="6">
        <v>3.3049406828703706E-3</v>
      </c>
      <c r="M285" s="1" t="s">
        <v>168</v>
      </c>
      <c r="N285" s="61">
        <f t="shared" si="22"/>
        <v>9</v>
      </c>
      <c r="O285" s="1">
        <f t="shared" si="23"/>
        <v>39</v>
      </c>
      <c r="P285" s="1" t="s">
        <v>305</v>
      </c>
      <c r="Q285" s="1" t="str">
        <f t="shared" si="24"/>
        <v>9月4W</v>
      </c>
      <c r="R285" s="13">
        <f t="shared" si="25"/>
        <v>9.9593669012932803E-3</v>
      </c>
    </row>
    <row r="286" spans="1:18">
      <c r="A286" s="4" t="s">
        <v>80</v>
      </c>
      <c r="B286" s="1" t="s">
        <v>152</v>
      </c>
      <c r="C286" s="31">
        <v>44828</v>
      </c>
      <c r="D286" s="2" t="s">
        <v>131</v>
      </c>
      <c r="E286" s="2" t="s">
        <v>139</v>
      </c>
      <c r="F286" s="3" t="s">
        <v>2</v>
      </c>
      <c r="G286" s="4">
        <v>2.33</v>
      </c>
      <c r="H286" s="6">
        <v>7.719907407407408E-3</v>
      </c>
      <c r="I286" s="25" t="s">
        <v>353</v>
      </c>
      <c r="J286" s="19" t="s">
        <v>151</v>
      </c>
      <c r="K286" s="6">
        <f>2.39*H286/G286</f>
        <v>7.9187033063106028E-3</v>
      </c>
      <c r="L286" s="6">
        <v>3.3132649817199174E-3</v>
      </c>
      <c r="M286" s="1" t="s">
        <v>168</v>
      </c>
      <c r="N286" s="61">
        <f t="shared" si="22"/>
        <v>9</v>
      </c>
      <c r="O286" s="1">
        <f t="shared" si="23"/>
        <v>39</v>
      </c>
      <c r="P286" s="1" t="s">
        <v>305</v>
      </c>
      <c r="Q286" s="1" t="str">
        <f t="shared" si="24"/>
        <v>9月4W</v>
      </c>
      <c r="R286" s="13">
        <f t="shared" si="25"/>
        <v>9.9844519949133688E-3</v>
      </c>
    </row>
    <row r="287" spans="1:18">
      <c r="A287" s="4" t="s">
        <v>82</v>
      </c>
      <c r="B287" s="1" t="s">
        <v>145</v>
      </c>
      <c r="C287" s="31">
        <v>44828</v>
      </c>
      <c r="D287" s="2" t="s">
        <v>131</v>
      </c>
      <c r="E287" s="2" t="s">
        <v>139</v>
      </c>
      <c r="F287" s="3" t="s">
        <v>8</v>
      </c>
      <c r="G287" s="4">
        <v>3.1</v>
      </c>
      <c r="H287" s="6">
        <v>9.5370370370370366E-3</v>
      </c>
      <c r="I287" s="23" t="s">
        <v>7</v>
      </c>
      <c r="J287" s="19" t="s">
        <v>149</v>
      </c>
      <c r="K287" s="6">
        <f>0.737586206896552*H287</f>
        <v>7.0343869731800783E-3</v>
      </c>
      <c r="L287" s="6">
        <v>3.0764635603345277E-3</v>
      </c>
      <c r="M287" s="1" t="s">
        <v>168</v>
      </c>
      <c r="N287" s="61">
        <f t="shared" si="22"/>
        <v>9</v>
      </c>
      <c r="O287" s="1">
        <f t="shared" si="23"/>
        <v>39</v>
      </c>
      <c r="P287" s="1" t="s">
        <v>305</v>
      </c>
      <c r="Q287" s="1" t="str">
        <f t="shared" si="24"/>
        <v>9月4W</v>
      </c>
      <c r="R287" s="13">
        <f t="shared" si="25"/>
        <v>8.8694444444444472E-3</v>
      </c>
    </row>
    <row r="288" spans="1:18">
      <c r="A288" s="4" t="s">
        <v>18</v>
      </c>
      <c r="B288" s="1" t="s">
        <v>150</v>
      </c>
      <c r="C288" s="31">
        <v>44828</v>
      </c>
      <c r="D288" s="2" t="s">
        <v>131</v>
      </c>
      <c r="E288" s="2" t="s">
        <v>139</v>
      </c>
      <c r="F288" s="3" t="s">
        <v>2</v>
      </c>
      <c r="G288" s="4">
        <v>2.41</v>
      </c>
      <c r="H288" s="6">
        <v>7.5925925925925926E-3</v>
      </c>
      <c r="I288" s="25" t="s">
        <v>353</v>
      </c>
      <c r="J288" s="19" t="s">
        <v>151</v>
      </c>
      <c r="K288" s="6">
        <f>2.39*H288/G288</f>
        <v>7.529583525434147E-3</v>
      </c>
      <c r="L288" s="6">
        <v>3.1504533579222375E-3</v>
      </c>
      <c r="M288" s="1" t="s">
        <v>168</v>
      </c>
      <c r="N288" s="61">
        <f t="shared" si="22"/>
        <v>9</v>
      </c>
      <c r="O288" s="1">
        <f t="shared" si="23"/>
        <v>39</v>
      </c>
      <c r="P288" s="1" t="s">
        <v>305</v>
      </c>
      <c r="Q288" s="1" t="str">
        <f t="shared" si="24"/>
        <v>9月4W</v>
      </c>
      <c r="R288" s="13">
        <f t="shared" si="25"/>
        <v>9.4938227059821849E-3</v>
      </c>
    </row>
    <row r="289" spans="1:18">
      <c r="A289" s="4" t="s">
        <v>83</v>
      </c>
      <c r="B289" s="1" t="s">
        <v>145</v>
      </c>
      <c r="C289" s="31">
        <v>44828</v>
      </c>
      <c r="D289" s="2" t="s">
        <v>131</v>
      </c>
      <c r="E289" s="2" t="s">
        <v>139</v>
      </c>
      <c r="F289" s="3" t="s">
        <v>2</v>
      </c>
      <c r="G289" s="4">
        <v>2.41</v>
      </c>
      <c r="H289" s="6">
        <v>8.7152777777777784E-3</v>
      </c>
      <c r="I289" s="25" t="s">
        <v>353</v>
      </c>
      <c r="J289" s="19" t="s">
        <v>151</v>
      </c>
      <c r="K289" s="6">
        <f>2.39*H289/G289</f>
        <v>8.6429518211157217E-3</v>
      </c>
      <c r="L289" s="6">
        <v>3.6162978331028125E-3</v>
      </c>
      <c r="M289" s="1" t="s">
        <v>168</v>
      </c>
      <c r="N289" s="61">
        <f t="shared" si="22"/>
        <v>9</v>
      </c>
      <c r="O289" s="1">
        <f t="shared" si="23"/>
        <v>39</v>
      </c>
      <c r="P289" s="1" t="s">
        <v>305</v>
      </c>
      <c r="Q289" s="1" t="str">
        <f t="shared" si="24"/>
        <v>9月4W</v>
      </c>
      <c r="R289" s="13">
        <f t="shared" si="25"/>
        <v>1.0897634904885042E-2</v>
      </c>
    </row>
    <row r="290" spans="1:18">
      <c r="A290" s="4" t="s">
        <v>5</v>
      </c>
      <c r="B290" s="1" t="s">
        <v>145</v>
      </c>
      <c r="C290" s="31">
        <v>44828</v>
      </c>
      <c r="D290" s="2" t="s">
        <v>131</v>
      </c>
      <c r="E290" s="2" t="s">
        <v>140</v>
      </c>
      <c r="F290" s="3" t="s">
        <v>112</v>
      </c>
      <c r="G290" s="4">
        <v>2.35</v>
      </c>
      <c r="H290" s="6">
        <v>7.4074074074074068E-3</v>
      </c>
      <c r="I290" s="9" t="s">
        <v>112</v>
      </c>
      <c r="J290" s="19" t="s">
        <v>69</v>
      </c>
      <c r="K290" s="6">
        <f>H290</f>
        <v>7.4074074074074068E-3</v>
      </c>
      <c r="L290" s="6">
        <v>3.152088258471237E-3</v>
      </c>
      <c r="M290" s="1" t="s">
        <v>168</v>
      </c>
      <c r="N290" s="61">
        <f t="shared" si="22"/>
        <v>9</v>
      </c>
      <c r="O290" s="1">
        <f t="shared" si="23"/>
        <v>39</v>
      </c>
      <c r="P290" s="1" t="s">
        <v>305</v>
      </c>
      <c r="Q290" s="1" t="str">
        <f t="shared" si="24"/>
        <v>9月4W</v>
      </c>
      <c r="R290" s="13">
        <f t="shared" si="25"/>
        <v>9.3397745571658624E-3</v>
      </c>
    </row>
    <row r="291" spans="1:18">
      <c r="A291" s="4" t="s">
        <v>99</v>
      </c>
      <c r="B291" s="1" t="s">
        <v>150</v>
      </c>
      <c r="C291" s="31">
        <v>44828</v>
      </c>
      <c r="D291" s="2" t="s">
        <v>131</v>
      </c>
      <c r="E291" s="2" t="s">
        <v>139</v>
      </c>
      <c r="F291" s="3" t="s">
        <v>2</v>
      </c>
      <c r="G291" s="4">
        <v>2.93</v>
      </c>
      <c r="H291" s="6">
        <v>9.2939814814814812E-3</v>
      </c>
      <c r="I291" s="25" t="s">
        <v>353</v>
      </c>
      <c r="J291" s="19" t="s">
        <v>151</v>
      </c>
      <c r="K291" s="6">
        <f>2.39*H291/G291</f>
        <v>7.5810975224371129E-3</v>
      </c>
      <c r="L291" s="6">
        <v>3.1720073315636452E-3</v>
      </c>
      <c r="M291" s="1" t="s">
        <v>168</v>
      </c>
      <c r="N291" s="61">
        <f t="shared" si="22"/>
        <v>9</v>
      </c>
      <c r="O291" s="1">
        <f t="shared" si="23"/>
        <v>39</v>
      </c>
      <c r="P291" s="1" t="s">
        <v>305</v>
      </c>
      <c r="Q291" s="1" t="str">
        <f t="shared" si="24"/>
        <v>9月4W</v>
      </c>
      <c r="R291" s="13">
        <f t="shared" si="25"/>
        <v>9.5587751369859263E-3</v>
      </c>
    </row>
    <row r="292" spans="1:18">
      <c r="A292" s="4" t="s">
        <v>97</v>
      </c>
      <c r="B292" s="1" t="s">
        <v>145</v>
      </c>
      <c r="C292" s="31">
        <v>44828</v>
      </c>
      <c r="D292" s="2" t="s">
        <v>131</v>
      </c>
      <c r="E292" s="2" t="s">
        <v>139</v>
      </c>
      <c r="F292" s="3" t="s">
        <v>2</v>
      </c>
      <c r="G292" s="4">
        <v>3</v>
      </c>
      <c r="H292" s="6">
        <v>9.525462962962963E-3</v>
      </c>
      <c r="I292" s="25" t="s">
        <v>353</v>
      </c>
      <c r="J292" s="19" t="s">
        <v>149</v>
      </c>
      <c r="K292" s="6">
        <f>2.39*H292/G292</f>
        <v>7.5886188271604947E-3</v>
      </c>
      <c r="L292" s="6">
        <v>3.1751543209876543E-3</v>
      </c>
      <c r="M292" s="1" t="s">
        <v>168</v>
      </c>
      <c r="N292" s="61">
        <f t="shared" si="22"/>
        <v>9</v>
      </c>
      <c r="O292" s="1">
        <f t="shared" si="23"/>
        <v>39</v>
      </c>
      <c r="P292" s="1" t="s">
        <v>305</v>
      </c>
      <c r="Q292" s="1" t="str">
        <f t="shared" si="24"/>
        <v>9月4W</v>
      </c>
      <c r="R292" s="13">
        <f t="shared" si="25"/>
        <v>9.5682585212023639E-3</v>
      </c>
    </row>
    <row r="293" spans="1:18">
      <c r="A293" s="4" t="s">
        <v>84</v>
      </c>
      <c r="B293" s="1" t="s">
        <v>150</v>
      </c>
      <c r="C293" s="31">
        <v>44828</v>
      </c>
      <c r="D293" s="2" t="s">
        <v>131</v>
      </c>
      <c r="E293" s="2" t="s">
        <v>140</v>
      </c>
      <c r="F293" s="3" t="s">
        <v>112</v>
      </c>
      <c r="G293" s="4">
        <v>2.35</v>
      </c>
      <c r="H293" s="6">
        <v>7.7777777777777767E-3</v>
      </c>
      <c r="I293" s="9" t="s">
        <v>112</v>
      </c>
      <c r="J293" s="19" t="s">
        <v>69</v>
      </c>
      <c r="K293" s="6">
        <f>H293</f>
        <v>7.7777777777777767E-3</v>
      </c>
      <c r="L293" s="6">
        <v>3.3096926713947986E-3</v>
      </c>
      <c r="M293" s="1" t="s">
        <v>168</v>
      </c>
      <c r="N293" s="61">
        <f t="shared" si="22"/>
        <v>9</v>
      </c>
      <c r="O293" s="1">
        <f t="shared" si="23"/>
        <v>39</v>
      </c>
      <c r="P293" s="1" t="s">
        <v>305</v>
      </c>
      <c r="Q293" s="1" t="str">
        <f t="shared" si="24"/>
        <v>9月4W</v>
      </c>
      <c r="R293" s="13">
        <f t="shared" si="25"/>
        <v>9.8067632850241532E-3</v>
      </c>
    </row>
    <row r="294" spans="1:18">
      <c r="A294" s="4" t="s">
        <v>89</v>
      </c>
      <c r="B294" s="1" t="s">
        <v>145</v>
      </c>
      <c r="C294" s="31">
        <v>44828</v>
      </c>
      <c r="D294" s="2" t="s">
        <v>131</v>
      </c>
      <c r="E294" s="2" t="s">
        <v>139</v>
      </c>
      <c r="F294" s="3" t="s">
        <v>2</v>
      </c>
      <c r="G294" s="4">
        <v>4.01</v>
      </c>
      <c r="H294" s="6">
        <v>1.224537037037037E-2</v>
      </c>
      <c r="I294" s="25" t="s">
        <v>353</v>
      </c>
      <c r="J294" s="19" t="s">
        <v>154</v>
      </c>
      <c r="K294" s="6">
        <f>2.39*H294/G294</f>
        <v>7.2983628890736134E-3</v>
      </c>
      <c r="L294" s="6">
        <v>3.0537083217881222E-3</v>
      </c>
      <c r="M294" s="1" t="s">
        <v>168</v>
      </c>
      <c r="N294" s="61">
        <f t="shared" si="22"/>
        <v>9</v>
      </c>
      <c r="O294" s="1">
        <f t="shared" si="23"/>
        <v>39</v>
      </c>
      <c r="P294" s="1" t="s">
        <v>305</v>
      </c>
      <c r="Q294" s="1" t="str">
        <f t="shared" si="24"/>
        <v>9月4W</v>
      </c>
      <c r="R294" s="13">
        <f t="shared" si="25"/>
        <v>9.2022836427449912E-3</v>
      </c>
    </row>
    <row r="295" spans="1:18">
      <c r="A295" s="4" t="s">
        <v>12</v>
      </c>
      <c r="B295" s="1" t="s">
        <v>145</v>
      </c>
      <c r="C295" s="31">
        <v>44828</v>
      </c>
      <c r="D295" s="2" t="s">
        <v>131</v>
      </c>
      <c r="E295" s="2" t="s">
        <v>139</v>
      </c>
      <c r="F295" s="3" t="s">
        <v>2</v>
      </c>
      <c r="G295" s="4">
        <v>2.42</v>
      </c>
      <c r="H295" s="6">
        <v>8.8773148148148153E-3</v>
      </c>
      <c r="I295" s="25" t="s">
        <v>353</v>
      </c>
      <c r="J295" s="19" t="s">
        <v>151</v>
      </c>
      <c r="K295" s="6">
        <f>2.39*H295/G295</f>
        <v>8.7672654576063675E-3</v>
      </c>
      <c r="L295" s="6">
        <v>3.6683119069482709E-3</v>
      </c>
      <c r="M295" s="1" t="s">
        <v>168</v>
      </c>
      <c r="N295" s="61">
        <f t="shared" si="22"/>
        <v>9</v>
      </c>
      <c r="O295" s="1">
        <f t="shared" si="23"/>
        <v>39</v>
      </c>
      <c r="P295" s="1" t="s">
        <v>305</v>
      </c>
      <c r="Q295" s="1" t="str">
        <f t="shared" si="24"/>
        <v>9月4W</v>
      </c>
      <c r="R295" s="13">
        <f t="shared" si="25"/>
        <v>1.1054378185677595E-2</v>
      </c>
    </row>
    <row r="296" spans="1:18">
      <c r="A296" s="4" t="s">
        <v>11</v>
      </c>
      <c r="B296" s="1" t="s">
        <v>145</v>
      </c>
      <c r="C296" s="31">
        <v>44828</v>
      </c>
      <c r="D296" s="2" t="s">
        <v>131</v>
      </c>
      <c r="E296" s="2" t="s">
        <v>140</v>
      </c>
      <c r="F296" s="3" t="s">
        <v>112</v>
      </c>
      <c r="G296" s="4">
        <v>2.35</v>
      </c>
      <c r="H296" s="6">
        <v>6.2037037037037043E-3</v>
      </c>
      <c r="I296" s="9" t="s">
        <v>112</v>
      </c>
      <c r="J296" s="19" t="s">
        <v>69</v>
      </c>
      <c r="K296" s="6">
        <f>H296</f>
        <v>6.2037037037037043E-3</v>
      </c>
      <c r="L296" s="6">
        <v>2.6398739164696615E-3</v>
      </c>
      <c r="M296" s="1" t="s">
        <v>168</v>
      </c>
      <c r="N296" s="61">
        <f t="shared" si="22"/>
        <v>9</v>
      </c>
      <c r="O296" s="1">
        <f t="shared" si="23"/>
        <v>39</v>
      </c>
      <c r="P296" s="1" t="s">
        <v>305</v>
      </c>
      <c r="Q296" s="1" t="str">
        <f t="shared" si="24"/>
        <v>9月4W</v>
      </c>
      <c r="R296" s="13">
        <f t="shared" si="25"/>
        <v>7.8220611916264091E-3</v>
      </c>
    </row>
    <row r="297" spans="1:18">
      <c r="A297" s="4" t="s">
        <v>102</v>
      </c>
      <c r="B297" s="1" t="s">
        <v>145</v>
      </c>
      <c r="C297" s="31">
        <v>44828</v>
      </c>
      <c r="D297" s="2" t="s">
        <v>131</v>
      </c>
      <c r="E297" s="2" t="s">
        <v>139</v>
      </c>
      <c r="F297" s="3" t="s">
        <v>2</v>
      </c>
      <c r="G297" s="4">
        <v>2.5299999999999998</v>
      </c>
      <c r="H297" s="6">
        <v>8.8310185185185176E-3</v>
      </c>
      <c r="I297" s="25" t="s">
        <v>353</v>
      </c>
      <c r="J297" s="19" t="s">
        <v>151</v>
      </c>
      <c r="K297" s="6">
        <f>2.39*H297/G297</f>
        <v>8.3423455570194698E-3</v>
      </c>
      <c r="L297" s="6">
        <v>3.4905211535646318E-3</v>
      </c>
      <c r="M297" s="1" t="s">
        <v>168</v>
      </c>
      <c r="N297" s="61">
        <f t="shared" si="22"/>
        <v>9</v>
      </c>
      <c r="O297" s="1">
        <f t="shared" si="23"/>
        <v>39</v>
      </c>
      <c r="P297" s="1" t="s">
        <v>305</v>
      </c>
      <c r="Q297" s="1" t="str">
        <f t="shared" si="24"/>
        <v>9月4W</v>
      </c>
      <c r="R297" s="13">
        <f t="shared" si="25"/>
        <v>1.0518609615372375E-2</v>
      </c>
    </row>
    <row r="298" spans="1:18">
      <c r="A298" s="4" t="s">
        <v>15</v>
      </c>
      <c r="B298" s="1" t="s">
        <v>145</v>
      </c>
      <c r="C298" s="31">
        <v>44828</v>
      </c>
      <c r="D298" s="2" t="s">
        <v>131</v>
      </c>
      <c r="E298" s="2" t="s">
        <v>139</v>
      </c>
      <c r="F298" s="3" t="s">
        <v>2</v>
      </c>
      <c r="G298" s="4">
        <v>2.66</v>
      </c>
      <c r="H298" s="6">
        <v>8.3564814814814804E-3</v>
      </c>
      <c r="I298" s="25" t="s">
        <v>353</v>
      </c>
      <c r="J298" s="19" t="s">
        <v>151</v>
      </c>
      <c r="K298" s="6">
        <f>2.39*H298/G298</f>
        <v>7.508267195767194E-3</v>
      </c>
      <c r="L298" s="6">
        <v>3.1415343915343909E-3</v>
      </c>
      <c r="M298" s="1" t="s">
        <v>168</v>
      </c>
      <c r="N298" s="61">
        <f t="shared" si="22"/>
        <v>9</v>
      </c>
      <c r="O298" s="1">
        <f t="shared" si="23"/>
        <v>39</v>
      </c>
      <c r="P298" s="1" t="s">
        <v>305</v>
      </c>
      <c r="Q298" s="1" t="str">
        <f t="shared" si="24"/>
        <v>9月4W</v>
      </c>
      <c r="R298" s="13">
        <f t="shared" si="25"/>
        <v>9.4669455946629847E-3</v>
      </c>
    </row>
    <row r="299" spans="1:18">
      <c r="A299" s="4" t="s">
        <v>85</v>
      </c>
      <c r="B299" s="1" t="s">
        <v>150</v>
      </c>
      <c r="C299" s="31">
        <v>44828</v>
      </c>
      <c r="D299" s="2" t="s">
        <v>131</v>
      </c>
      <c r="E299" s="2" t="s">
        <v>139</v>
      </c>
      <c r="F299" s="3" t="s">
        <v>9</v>
      </c>
      <c r="G299" s="4">
        <v>6.31</v>
      </c>
      <c r="H299" s="6">
        <v>1.9733796296296298E-2</v>
      </c>
      <c r="I299" s="25" t="s">
        <v>353</v>
      </c>
      <c r="J299" s="19" t="s">
        <v>153</v>
      </c>
      <c r="K299" s="6">
        <f>2.21*H299/G299</f>
        <v>6.9115197804777845E-3</v>
      </c>
      <c r="L299" s="6">
        <v>3.1273845160532964E-3</v>
      </c>
      <c r="M299" s="1" t="s">
        <v>168</v>
      </c>
      <c r="N299" s="61">
        <f t="shared" si="22"/>
        <v>9</v>
      </c>
      <c r="O299" s="1">
        <f t="shared" si="23"/>
        <v>39</v>
      </c>
      <c r="P299" s="1" t="s">
        <v>305</v>
      </c>
      <c r="Q299" s="1" t="str">
        <f t="shared" si="24"/>
        <v>9月4W</v>
      </c>
      <c r="R299" s="13">
        <f t="shared" si="25"/>
        <v>8.7145249406024236E-3</v>
      </c>
    </row>
    <row r="300" spans="1:18">
      <c r="A300" s="4" t="s">
        <v>96</v>
      </c>
      <c r="B300" s="1" t="s">
        <v>145</v>
      </c>
      <c r="C300" s="31">
        <v>44828</v>
      </c>
      <c r="D300" s="2" t="s">
        <v>131</v>
      </c>
      <c r="E300" s="2" t="s">
        <v>140</v>
      </c>
      <c r="F300" s="3" t="s">
        <v>112</v>
      </c>
      <c r="G300" s="4">
        <v>2.35</v>
      </c>
      <c r="H300" s="6">
        <v>7.1643518518518514E-3</v>
      </c>
      <c r="I300" s="9" t="s">
        <v>112</v>
      </c>
      <c r="J300" s="19" t="s">
        <v>69</v>
      </c>
      <c r="K300" s="6">
        <f>H300</f>
        <v>7.1643518518518514E-3</v>
      </c>
      <c r="L300" s="6">
        <v>3.0486603624901494E-3</v>
      </c>
      <c r="M300" s="1" t="s">
        <v>168</v>
      </c>
      <c r="N300" s="61">
        <f t="shared" si="22"/>
        <v>9</v>
      </c>
      <c r="O300" s="1">
        <f t="shared" si="23"/>
        <v>39</v>
      </c>
      <c r="P300" s="1" t="s">
        <v>305</v>
      </c>
      <c r="Q300" s="1" t="str">
        <f t="shared" si="24"/>
        <v>9月4W</v>
      </c>
      <c r="R300" s="13">
        <f t="shared" si="25"/>
        <v>9.0333132045088572E-3</v>
      </c>
    </row>
    <row r="301" spans="1:18">
      <c r="A301" s="4" t="s">
        <v>19</v>
      </c>
      <c r="B301" s="1" t="s">
        <v>145</v>
      </c>
      <c r="C301" s="31">
        <v>44828</v>
      </c>
      <c r="D301" s="2" t="s">
        <v>131</v>
      </c>
      <c r="E301" s="2" t="s">
        <v>139</v>
      </c>
      <c r="F301" s="3" t="s">
        <v>2</v>
      </c>
      <c r="G301" s="4">
        <v>4.17</v>
      </c>
      <c r="H301" s="6">
        <v>1.4930555555555556E-2</v>
      </c>
      <c r="I301" s="25" t="s">
        <v>353</v>
      </c>
      <c r="J301" s="19" t="s">
        <v>154</v>
      </c>
      <c r="K301" s="6">
        <f>2.39*H301/G301</f>
        <v>8.5573208100186531E-3</v>
      </c>
      <c r="L301" s="6">
        <v>3.5804689581668001E-3</v>
      </c>
      <c r="M301" s="1" t="s">
        <v>168</v>
      </c>
      <c r="N301" s="61">
        <f t="shared" si="22"/>
        <v>9</v>
      </c>
      <c r="O301" s="1">
        <f t="shared" si="23"/>
        <v>39</v>
      </c>
      <c r="P301" s="1" t="s">
        <v>305</v>
      </c>
      <c r="Q301" s="1" t="str">
        <f t="shared" si="24"/>
        <v>9月4W</v>
      </c>
      <c r="R301" s="13">
        <f t="shared" si="25"/>
        <v>1.0789665369153954E-2</v>
      </c>
    </row>
    <row r="302" spans="1:18">
      <c r="A302" s="4" t="s">
        <v>1</v>
      </c>
      <c r="B302" s="1" t="s">
        <v>145</v>
      </c>
      <c r="C302" s="31">
        <v>44828</v>
      </c>
      <c r="D302" s="2" t="s">
        <v>131</v>
      </c>
      <c r="E302" s="2" t="s">
        <v>139</v>
      </c>
      <c r="F302" s="3" t="s">
        <v>2</v>
      </c>
      <c r="G302" s="4">
        <v>2.4300000000000002</v>
      </c>
      <c r="H302" s="6">
        <v>7.0023148148148154E-3</v>
      </c>
      <c r="I302" s="25" t="s">
        <v>353</v>
      </c>
      <c r="J302" s="19" t="s">
        <v>151</v>
      </c>
      <c r="K302" s="6">
        <f>2.39*H302/G302</f>
        <v>6.8870503734186871E-3</v>
      </c>
      <c r="L302" s="6">
        <v>2.8816110349032158E-3</v>
      </c>
      <c r="M302" s="1" t="s">
        <v>168</v>
      </c>
      <c r="N302" s="61">
        <f t="shared" si="22"/>
        <v>9</v>
      </c>
      <c r="O302" s="1">
        <f t="shared" si="23"/>
        <v>39</v>
      </c>
      <c r="P302" s="1" t="s">
        <v>305</v>
      </c>
      <c r="Q302" s="1" t="str">
        <f t="shared" si="24"/>
        <v>9月4W</v>
      </c>
      <c r="R302" s="13">
        <f t="shared" si="25"/>
        <v>8.683672209962693E-3</v>
      </c>
    </row>
    <row r="303" spans="1:18">
      <c r="A303" s="4" t="s">
        <v>86</v>
      </c>
      <c r="B303" s="1" t="s">
        <v>145</v>
      </c>
      <c r="C303" s="31">
        <v>44828</v>
      </c>
      <c r="D303" s="2" t="s">
        <v>131</v>
      </c>
      <c r="E303" s="2" t="s">
        <v>139</v>
      </c>
      <c r="F303" s="3" t="s">
        <v>2</v>
      </c>
      <c r="G303" s="4">
        <v>2.4</v>
      </c>
      <c r="H303" s="6">
        <v>7.6157407407407415E-3</v>
      </c>
      <c r="I303" s="25" t="s">
        <v>353</v>
      </c>
      <c r="J303" s="19" t="s">
        <v>151</v>
      </c>
      <c r="K303" s="6">
        <f>2.39*H303/G303</f>
        <v>7.584008487654322E-3</v>
      </c>
      <c r="L303" s="6">
        <v>3.1732253086419757E-3</v>
      </c>
      <c r="M303" s="1" t="s">
        <v>168</v>
      </c>
      <c r="N303" s="61">
        <f t="shared" si="22"/>
        <v>9</v>
      </c>
      <c r="O303" s="1">
        <f t="shared" si="23"/>
        <v>39</v>
      </c>
      <c r="P303" s="1" t="s">
        <v>305</v>
      </c>
      <c r="Q303" s="1" t="str">
        <f t="shared" si="24"/>
        <v>9月4W</v>
      </c>
      <c r="R303" s="13">
        <f t="shared" si="25"/>
        <v>9.5624454844337112E-3</v>
      </c>
    </row>
    <row r="304" spans="1:18">
      <c r="A304" s="4" t="s">
        <v>79</v>
      </c>
      <c r="B304" s="1" t="s">
        <v>152</v>
      </c>
      <c r="C304" s="31">
        <v>44828</v>
      </c>
      <c r="D304" s="2" t="s">
        <v>131</v>
      </c>
      <c r="E304" s="2" t="s">
        <v>139</v>
      </c>
      <c r="F304" s="3" t="s">
        <v>2</v>
      </c>
      <c r="G304" s="4">
        <v>2.5499999999999998</v>
      </c>
      <c r="H304" s="6">
        <v>1.0405092592592593E-2</v>
      </c>
      <c r="I304" s="25" t="s">
        <v>353</v>
      </c>
      <c r="J304" s="19" t="s">
        <v>151</v>
      </c>
      <c r="K304" s="6">
        <f>2.39*H304/G304</f>
        <v>9.7522240377632546E-3</v>
      </c>
      <c r="L304" s="6">
        <v>4.08042846768337E-3</v>
      </c>
      <c r="M304" s="1" t="s">
        <v>168</v>
      </c>
      <c r="N304" s="61">
        <f t="shared" si="22"/>
        <v>9</v>
      </c>
      <c r="O304" s="1">
        <f t="shared" si="23"/>
        <v>39</v>
      </c>
      <c r="P304" s="1" t="s">
        <v>305</v>
      </c>
      <c r="Q304" s="1" t="str">
        <f t="shared" si="24"/>
        <v>9月4W</v>
      </c>
      <c r="R304" s="13">
        <f t="shared" si="25"/>
        <v>1.2296282482397149E-2</v>
      </c>
    </row>
    <row r="305" spans="1:18">
      <c r="A305" s="4" t="s">
        <v>91</v>
      </c>
      <c r="B305" s="1" t="s">
        <v>145</v>
      </c>
      <c r="C305" s="31">
        <v>44828</v>
      </c>
      <c r="D305" s="2" t="s">
        <v>131</v>
      </c>
      <c r="E305" s="2" t="s">
        <v>139</v>
      </c>
      <c r="F305" s="3" t="s">
        <v>3</v>
      </c>
      <c r="G305" s="4">
        <v>3</v>
      </c>
      <c r="H305" s="6">
        <v>7.7546296296296287E-3</v>
      </c>
      <c r="I305" s="22" t="s">
        <v>3</v>
      </c>
      <c r="J305" s="19" t="s">
        <v>149</v>
      </c>
      <c r="K305" s="6">
        <f>H305*0.779661016949152</f>
        <v>6.0459824231010621E-3</v>
      </c>
      <c r="L305" s="6">
        <v>2.5848765432098762E-3</v>
      </c>
      <c r="M305" s="1" t="s">
        <v>168</v>
      </c>
      <c r="N305" s="61">
        <f t="shared" si="22"/>
        <v>9</v>
      </c>
      <c r="O305" s="1">
        <f t="shared" si="23"/>
        <v>39</v>
      </c>
      <c r="P305" s="1" t="s">
        <v>305</v>
      </c>
      <c r="Q305" s="1" t="str">
        <f t="shared" si="24"/>
        <v>9月4W</v>
      </c>
      <c r="R305" s="13">
        <f t="shared" si="25"/>
        <v>7.6231952291274255E-3</v>
      </c>
    </row>
    <row r="306" spans="1:18">
      <c r="A306" s="4" t="s">
        <v>74</v>
      </c>
      <c r="B306" s="1" t="s">
        <v>145</v>
      </c>
      <c r="C306" s="31">
        <v>44828</v>
      </c>
      <c r="D306" s="2" t="s">
        <v>131</v>
      </c>
      <c r="E306" s="2" t="s">
        <v>139</v>
      </c>
      <c r="F306" s="3" t="s">
        <v>2</v>
      </c>
      <c r="G306" s="4">
        <v>2.93</v>
      </c>
      <c r="H306" s="6">
        <v>7.7314814814814815E-3</v>
      </c>
      <c r="I306" s="25" t="s">
        <v>353</v>
      </c>
      <c r="J306" s="19" t="s">
        <v>151</v>
      </c>
      <c r="K306" s="6">
        <f>2.39*H306/G306</f>
        <v>6.306566805713564E-3</v>
      </c>
      <c r="L306" s="6">
        <v>2.6387308810517001E-3</v>
      </c>
      <c r="M306" s="1" t="s">
        <v>168</v>
      </c>
      <c r="N306" s="61">
        <f t="shared" si="22"/>
        <v>9</v>
      </c>
      <c r="O306" s="1">
        <f t="shared" si="23"/>
        <v>39</v>
      </c>
      <c r="P306" s="1" t="s">
        <v>305</v>
      </c>
      <c r="Q306" s="1" t="str">
        <f t="shared" si="24"/>
        <v>9月4W</v>
      </c>
      <c r="R306" s="13">
        <f t="shared" si="25"/>
        <v>7.9517581463344946E-3</v>
      </c>
    </row>
    <row r="307" spans="1:18">
      <c r="A307" s="4" t="s">
        <v>90</v>
      </c>
      <c r="B307" s="1" t="s">
        <v>150</v>
      </c>
      <c r="C307" s="31">
        <v>44828</v>
      </c>
      <c r="D307" s="2" t="s">
        <v>131</v>
      </c>
      <c r="E307" s="2" t="s">
        <v>139</v>
      </c>
      <c r="F307" s="3" t="s">
        <v>2</v>
      </c>
      <c r="G307" s="4">
        <v>2.36</v>
      </c>
      <c r="H307" s="6">
        <v>7.8125E-3</v>
      </c>
      <c r="I307" s="25" t="s">
        <v>353</v>
      </c>
      <c r="J307" s="19" t="s">
        <v>151</v>
      </c>
      <c r="K307" s="6">
        <f>2.39*H307/G307</f>
        <v>7.9118114406779676E-3</v>
      </c>
      <c r="L307" s="6">
        <v>3.3103813559322037E-3</v>
      </c>
      <c r="M307" s="1" t="s">
        <v>168</v>
      </c>
      <c r="N307" s="61">
        <f t="shared" si="22"/>
        <v>9</v>
      </c>
      <c r="O307" s="1">
        <f t="shared" si="23"/>
        <v>39</v>
      </c>
      <c r="P307" s="1" t="s">
        <v>305</v>
      </c>
      <c r="Q307" s="1" t="str">
        <f t="shared" si="24"/>
        <v>9月4W</v>
      </c>
      <c r="R307" s="13">
        <f t="shared" si="25"/>
        <v>9.9757622512896115E-3</v>
      </c>
    </row>
    <row r="308" spans="1:18">
      <c r="A308" s="4" t="s">
        <v>98</v>
      </c>
      <c r="B308" s="1" t="s">
        <v>145</v>
      </c>
      <c r="C308" s="31">
        <v>44828</v>
      </c>
      <c r="D308" s="2" t="s">
        <v>131</v>
      </c>
      <c r="E308" s="2" t="s">
        <v>139</v>
      </c>
      <c r="F308" s="3" t="s">
        <v>2</v>
      </c>
      <c r="G308" s="4">
        <v>2.4</v>
      </c>
      <c r="H308" s="6">
        <v>8.113425925925925E-3</v>
      </c>
      <c r="I308" s="25" t="s">
        <v>353</v>
      </c>
      <c r="J308" s="19" t="s">
        <v>151</v>
      </c>
      <c r="K308" s="6">
        <f>2.39*H308/G308</f>
        <v>8.0796199845679009E-3</v>
      </c>
      <c r="L308" s="6">
        <v>3.3805941358024689E-3</v>
      </c>
      <c r="M308" s="1" t="s">
        <v>168</v>
      </c>
      <c r="N308" s="61">
        <f t="shared" si="22"/>
        <v>9</v>
      </c>
      <c r="O308" s="1">
        <f t="shared" si="23"/>
        <v>39</v>
      </c>
      <c r="P308" s="1" t="s">
        <v>305</v>
      </c>
      <c r="Q308" s="1" t="str">
        <f t="shared" si="24"/>
        <v>9月4W</v>
      </c>
      <c r="R308" s="13">
        <f t="shared" si="25"/>
        <v>1.0187346937063876E-2</v>
      </c>
    </row>
    <row r="309" spans="1:18">
      <c r="A309" s="4" t="s">
        <v>55</v>
      </c>
      <c r="B309" s="1" t="s">
        <v>145</v>
      </c>
      <c r="C309" s="31">
        <v>44828</v>
      </c>
      <c r="D309" s="2" t="s">
        <v>131</v>
      </c>
      <c r="E309" s="2" t="s">
        <v>139</v>
      </c>
      <c r="F309" s="3" t="s">
        <v>3</v>
      </c>
      <c r="G309" s="4">
        <v>3</v>
      </c>
      <c r="H309" s="6">
        <v>8.518518518518519E-3</v>
      </c>
      <c r="I309" s="22" t="s">
        <v>3</v>
      </c>
      <c r="J309" s="19" t="s">
        <v>149</v>
      </c>
      <c r="K309" s="6">
        <f>H309*0.779661016949152</f>
        <v>6.6415568110483325E-3</v>
      </c>
      <c r="L309" s="6">
        <v>2.8395061728395065E-3</v>
      </c>
      <c r="M309" s="1" t="s">
        <v>168</v>
      </c>
      <c r="N309" s="61">
        <f t="shared" si="22"/>
        <v>9</v>
      </c>
      <c r="O309" s="1">
        <f t="shared" si="23"/>
        <v>39</v>
      </c>
      <c r="P309" s="1" t="s">
        <v>305</v>
      </c>
      <c r="Q309" s="1" t="str">
        <f t="shared" si="24"/>
        <v>9月4W</v>
      </c>
      <c r="R309" s="13">
        <f t="shared" si="25"/>
        <v>8.3741368487131145E-3</v>
      </c>
    </row>
    <row r="310" spans="1:18">
      <c r="A310" s="4" t="s">
        <v>14</v>
      </c>
      <c r="B310" s="1" t="s">
        <v>145</v>
      </c>
      <c r="C310" s="31">
        <v>44828</v>
      </c>
      <c r="D310" s="2" t="s">
        <v>131</v>
      </c>
      <c r="E310" s="2" t="s">
        <v>139</v>
      </c>
      <c r="F310" s="3" t="s">
        <v>3</v>
      </c>
      <c r="G310" s="4">
        <v>3</v>
      </c>
      <c r="H310" s="6">
        <v>8.6805555555555559E-3</v>
      </c>
      <c r="I310" s="22" t="s">
        <v>3</v>
      </c>
      <c r="J310" s="19" t="s">
        <v>149</v>
      </c>
      <c r="K310" s="6">
        <f>H310*0.779661016949152</f>
        <v>6.7678907721280563E-3</v>
      </c>
      <c r="L310" s="6">
        <v>2.8935185185185188E-3</v>
      </c>
      <c r="M310" s="1" t="s">
        <v>168</v>
      </c>
      <c r="N310" s="61">
        <f t="shared" si="22"/>
        <v>9</v>
      </c>
      <c r="O310" s="1">
        <f t="shared" si="23"/>
        <v>39</v>
      </c>
      <c r="P310" s="1" t="s">
        <v>305</v>
      </c>
      <c r="Q310" s="1" t="str">
        <f t="shared" si="24"/>
        <v>9月4W</v>
      </c>
      <c r="R310" s="13">
        <f t="shared" si="25"/>
        <v>8.5334274952918975E-3</v>
      </c>
    </row>
    <row r="311" spans="1:18">
      <c r="A311" s="4" t="s">
        <v>88</v>
      </c>
      <c r="B311" s="1" t="s">
        <v>150</v>
      </c>
      <c r="C311" s="31">
        <v>44828</v>
      </c>
      <c r="D311" s="2" t="s">
        <v>131</v>
      </c>
      <c r="E311" s="2" t="s">
        <v>139</v>
      </c>
      <c r="F311" s="3" t="s">
        <v>2</v>
      </c>
      <c r="G311" s="4">
        <v>2.42</v>
      </c>
      <c r="H311" s="6">
        <v>8.217592592592594E-3</v>
      </c>
      <c r="I311" s="25" t="s">
        <v>353</v>
      </c>
      <c r="J311" s="19" t="s">
        <v>151</v>
      </c>
      <c r="K311" s="6">
        <f>2.39*H311/G311</f>
        <v>8.1157216100397941E-3</v>
      </c>
      <c r="L311" s="6">
        <v>3.395699418426692E-3</v>
      </c>
      <c r="M311" s="1" t="s">
        <v>168</v>
      </c>
      <c r="N311" s="61">
        <f t="shared" si="22"/>
        <v>9</v>
      </c>
      <c r="O311" s="1">
        <f t="shared" si="23"/>
        <v>39</v>
      </c>
      <c r="P311" s="1" t="s">
        <v>305</v>
      </c>
      <c r="Q311" s="1" t="str">
        <f t="shared" si="24"/>
        <v>9月4W</v>
      </c>
      <c r="R311" s="13">
        <f t="shared" si="25"/>
        <v>1.0232866377876263E-2</v>
      </c>
    </row>
    <row r="312" spans="1:18">
      <c r="A312" s="4" t="s">
        <v>103</v>
      </c>
      <c r="B312" s="1" t="s">
        <v>145</v>
      </c>
      <c r="C312" s="31">
        <v>44828</v>
      </c>
      <c r="D312" s="2" t="s">
        <v>131</v>
      </c>
      <c r="E312" s="2" t="s">
        <v>139</v>
      </c>
      <c r="F312" s="3" t="s">
        <v>2</v>
      </c>
      <c r="G312" s="4">
        <v>2.4900000000000002</v>
      </c>
      <c r="H312" s="6">
        <v>7.7083333333333335E-3</v>
      </c>
      <c r="I312" s="25" t="s">
        <v>353</v>
      </c>
      <c r="J312" s="19" t="s">
        <v>151</v>
      </c>
      <c r="K312" s="6">
        <f>2.39*H312/G312</f>
        <v>7.3987617135207497E-3</v>
      </c>
      <c r="L312" s="6">
        <v>3.0957161981258366E-3</v>
      </c>
      <c r="M312" s="1" t="s">
        <v>168</v>
      </c>
      <c r="N312" s="61">
        <f t="shared" si="22"/>
        <v>9</v>
      </c>
      <c r="O312" s="1">
        <f t="shared" si="23"/>
        <v>39</v>
      </c>
      <c r="P312" s="1" t="s">
        <v>305</v>
      </c>
      <c r="Q312" s="1" t="str">
        <f t="shared" si="24"/>
        <v>9月4W</v>
      </c>
      <c r="R312" s="13">
        <f t="shared" si="25"/>
        <v>9.3288734648739897E-3</v>
      </c>
    </row>
    <row r="313" spans="1:18">
      <c r="A313" s="4" t="s">
        <v>101</v>
      </c>
      <c r="B313" s="1" t="s">
        <v>150</v>
      </c>
      <c r="C313" s="31">
        <v>44828</v>
      </c>
      <c r="D313" s="2" t="s">
        <v>131</v>
      </c>
      <c r="E313" s="2" t="s">
        <v>139</v>
      </c>
      <c r="F313" s="3" t="s">
        <v>2</v>
      </c>
      <c r="G313" s="4">
        <v>2.37</v>
      </c>
      <c r="H313" s="6">
        <v>8.1828703703703699E-3</v>
      </c>
      <c r="I313" s="25" t="s">
        <v>353</v>
      </c>
      <c r="J313" s="19" t="s">
        <v>151</v>
      </c>
      <c r="K313" s="6">
        <f>2.39*H313/G313</f>
        <v>8.2519241287701203E-3</v>
      </c>
      <c r="L313" s="6">
        <v>3.4526879199874975E-3</v>
      </c>
      <c r="M313" s="1" t="s">
        <v>168</v>
      </c>
      <c r="N313" s="61">
        <f t="shared" si="22"/>
        <v>9</v>
      </c>
      <c r="O313" s="1">
        <f t="shared" si="23"/>
        <v>39</v>
      </c>
      <c r="P313" s="1" t="s">
        <v>305</v>
      </c>
      <c r="Q313" s="1" t="str">
        <f t="shared" si="24"/>
        <v>9月4W</v>
      </c>
      <c r="R313" s="13">
        <f t="shared" si="25"/>
        <v>1.0404599988449283E-2</v>
      </c>
    </row>
    <row r="314" spans="1:18">
      <c r="A314" s="4" t="s">
        <v>20</v>
      </c>
      <c r="B314" s="1" t="s">
        <v>145</v>
      </c>
      <c r="C314" s="31">
        <v>44828</v>
      </c>
      <c r="D314" s="2" t="s">
        <v>131</v>
      </c>
      <c r="E314" s="2" t="s">
        <v>139</v>
      </c>
      <c r="F314" s="3" t="s">
        <v>117</v>
      </c>
      <c r="G314" s="4">
        <v>4.7</v>
      </c>
      <c r="H314" s="6">
        <v>1.1678240740740741E-2</v>
      </c>
      <c r="I314" s="11" t="s">
        <v>349</v>
      </c>
      <c r="J314" s="19" t="s">
        <v>153</v>
      </c>
      <c r="K314" s="6">
        <f>0.457018831010027*H314</f>
        <v>5.337175931587005E-3</v>
      </c>
      <c r="L314" s="6">
        <v>2.4847320724980301E-3</v>
      </c>
      <c r="M314" s="1" t="s">
        <v>168</v>
      </c>
      <c r="N314" s="61">
        <f t="shared" si="22"/>
        <v>9</v>
      </c>
      <c r="O314" s="1">
        <f t="shared" si="23"/>
        <v>39</v>
      </c>
      <c r="P314" s="1" t="s">
        <v>305</v>
      </c>
      <c r="Q314" s="1" t="str">
        <f t="shared" si="24"/>
        <v>9月4W</v>
      </c>
      <c r="R314" s="13">
        <f t="shared" si="25"/>
        <v>6.7294826963488329E-3</v>
      </c>
    </row>
    <row r="315" spans="1:18">
      <c r="A315" s="4" t="s">
        <v>29</v>
      </c>
      <c r="B315" s="1" t="s">
        <v>150</v>
      </c>
      <c r="C315" s="31">
        <v>44828</v>
      </c>
      <c r="D315" s="2" t="s">
        <v>131</v>
      </c>
      <c r="E315" s="2" t="s">
        <v>140</v>
      </c>
      <c r="F315" s="3" t="s">
        <v>112</v>
      </c>
      <c r="G315" s="4">
        <v>2.35</v>
      </c>
      <c r="H315" s="6">
        <v>9.0624999999999994E-3</v>
      </c>
      <c r="I315" s="9" t="s">
        <v>112</v>
      </c>
      <c r="J315" s="19" t="s">
        <v>69</v>
      </c>
      <c r="K315" s="6">
        <f>H315</f>
        <v>9.0624999999999994E-3</v>
      </c>
      <c r="L315" s="6">
        <v>3.8563829787234037E-3</v>
      </c>
      <c r="M315" s="1" t="s">
        <v>168</v>
      </c>
      <c r="N315" s="61">
        <f t="shared" si="22"/>
        <v>9</v>
      </c>
      <c r="O315" s="1">
        <f t="shared" si="23"/>
        <v>39</v>
      </c>
      <c r="P315" s="1" t="s">
        <v>305</v>
      </c>
      <c r="Q315" s="1" t="str">
        <f t="shared" si="24"/>
        <v>9月4W</v>
      </c>
      <c r="R315" s="13">
        <f t="shared" si="25"/>
        <v>1.1426630434782609E-2</v>
      </c>
    </row>
    <row r="316" spans="1:18">
      <c r="A316" s="4" t="s">
        <v>10</v>
      </c>
      <c r="B316" s="1" t="s">
        <v>145</v>
      </c>
      <c r="C316" s="31">
        <v>44828</v>
      </c>
      <c r="D316" s="2" t="s">
        <v>131</v>
      </c>
      <c r="E316" s="2" t="s">
        <v>139</v>
      </c>
      <c r="F316" s="3" t="s">
        <v>2</v>
      </c>
      <c r="G316" s="4">
        <v>2.54</v>
      </c>
      <c r="H316" s="6">
        <v>1.0520833333333333E-2</v>
      </c>
      <c r="I316" s="25" t="s">
        <v>353</v>
      </c>
      <c r="J316" s="19" t="s">
        <v>151</v>
      </c>
      <c r="K316" s="6">
        <f>2.39*H316/G316</f>
        <v>9.8995242782152233E-3</v>
      </c>
      <c r="L316" s="6">
        <v>4.1420603674540684E-3</v>
      </c>
      <c r="M316" s="1" t="s">
        <v>168</v>
      </c>
      <c r="N316" s="61">
        <f t="shared" si="22"/>
        <v>9</v>
      </c>
      <c r="O316" s="1">
        <f t="shared" si="23"/>
        <v>39</v>
      </c>
      <c r="P316" s="1" t="s">
        <v>305</v>
      </c>
      <c r="Q316" s="1" t="str">
        <f t="shared" si="24"/>
        <v>9月4W</v>
      </c>
      <c r="R316" s="13">
        <f t="shared" si="25"/>
        <v>1.2482008872532238E-2</v>
      </c>
    </row>
    <row r="317" spans="1:18">
      <c r="A317" s="1" t="s">
        <v>169</v>
      </c>
      <c r="B317" s="14" t="s">
        <v>145</v>
      </c>
      <c r="C317" s="33">
        <v>44828</v>
      </c>
      <c r="D317" s="14" t="s">
        <v>56</v>
      </c>
      <c r="E317" s="2" t="s">
        <v>140</v>
      </c>
      <c r="F317" s="14" t="s">
        <v>118</v>
      </c>
      <c r="G317" s="15">
        <v>2.35</v>
      </c>
      <c r="H317" s="27">
        <v>6.6898148148148142E-3</v>
      </c>
      <c r="I317" s="9" t="s">
        <v>112</v>
      </c>
      <c r="J317" s="19" t="s">
        <v>69</v>
      </c>
      <c r="K317" s="6">
        <f>H317</f>
        <v>6.6898148148148142E-3</v>
      </c>
      <c r="L317" s="6">
        <f>H317/G317</f>
        <v>2.8467297084318359E-3</v>
      </c>
      <c r="M317" s="1" t="s">
        <v>168</v>
      </c>
      <c r="N317" s="61">
        <f t="shared" si="22"/>
        <v>9</v>
      </c>
      <c r="O317" s="1">
        <f t="shared" si="23"/>
        <v>39</v>
      </c>
      <c r="P317" s="1" t="s">
        <v>305</v>
      </c>
      <c r="Q317" s="1" t="str">
        <f t="shared" si="24"/>
        <v>9月4W</v>
      </c>
      <c r="R317" s="13">
        <f t="shared" si="25"/>
        <v>8.4349838969404178E-3</v>
      </c>
    </row>
    <row r="318" spans="1:18">
      <c r="A318" s="14" t="s">
        <v>11</v>
      </c>
      <c r="B318" s="14" t="s">
        <v>145</v>
      </c>
      <c r="C318" s="33">
        <v>44832</v>
      </c>
      <c r="D318" s="14" t="s">
        <v>56</v>
      </c>
      <c r="E318" s="14" t="s">
        <v>139</v>
      </c>
      <c r="F318" s="14" t="s">
        <v>3</v>
      </c>
      <c r="G318" s="15">
        <v>3</v>
      </c>
      <c r="H318" s="16">
        <v>8.113425925925925E-3</v>
      </c>
      <c r="I318" s="22" t="s">
        <v>3</v>
      </c>
      <c r="J318" s="19" t="s">
        <v>149</v>
      </c>
      <c r="K318" s="6">
        <f>H318*0.779661016949152</f>
        <v>6.3257219083490222E-3</v>
      </c>
      <c r="L318" s="28">
        <v>2.7044753086419748E-3</v>
      </c>
      <c r="M318" s="1" t="s">
        <v>168</v>
      </c>
      <c r="N318" s="61">
        <f t="shared" si="22"/>
        <v>9</v>
      </c>
      <c r="O318" s="1">
        <f t="shared" si="23"/>
        <v>40</v>
      </c>
      <c r="P318" s="1" t="s">
        <v>305</v>
      </c>
      <c r="Q318" s="1" t="str">
        <f t="shared" si="24"/>
        <v>9月4W</v>
      </c>
      <c r="R318" s="13">
        <f t="shared" si="25"/>
        <v>7.9759102322661587E-3</v>
      </c>
    </row>
    <row r="319" spans="1:18">
      <c r="A319" s="1" t="s">
        <v>91</v>
      </c>
      <c r="B319" s="1" t="s">
        <v>145</v>
      </c>
      <c r="C319" s="32">
        <v>44832</v>
      </c>
      <c r="D319" s="1" t="s">
        <v>56</v>
      </c>
      <c r="E319" s="1" t="s">
        <v>139</v>
      </c>
      <c r="F319" s="1" t="s">
        <v>3</v>
      </c>
      <c r="G319" s="15">
        <v>3</v>
      </c>
      <c r="H319" s="16">
        <v>7.6388888888888886E-3</v>
      </c>
      <c r="I319" s="22" t="s">
        <v>3</v>
      </c>
      <c r="J319" s="19" t="s">
        <v>149</v>
      </c>
      <c r="K319" s="6">
        <f>H319*0.779661016949152</f>
        <v>5.9557438794726886E-3</v>
      </c>
      <c r="L319" s="28">
        <v>2.5462962962962961E-3</v>
      </c>
      <c r="M319" s="1" t="s">
        <v>168</v>
      </c>
      <c r="N319" s="61">
        <f t="shared" si="22"/>
        <v>9</v>
      </c>
      <c r="O319" s="1">
        <f t="shared" si="23"/>
        <v>40</v>
      </c>
      <c r="P319" s="1" t="s">
        <v>305</v>
      </c>
      <c r="Q319" s="1" t="str">
        <f t="shared" si="24"/>
        <v>9月4W</v>
      </c>
      <c r="R319" s="13">
        <f t="shared" si="25"/>
        <v>7.5094161958568686E-3</v>
      </c>
    </row>
    <row r="320" spans="1:18">
      <c r="A320" s="14" t="s">
        <v>23</v>
      </c>
      <c r="B320" s="14" t="s">
        <v>145</v>
      </c>
      <c r="C320" s="33">
        <v>44832</v>
      </c>
      <c r="D320" s="14" t="s">
        <v>56</v>
      </c>
      <c r="E320" s="14" t="s">
        <v>139</v>
      </c>
      <c r="F320" s="14" t="s">
        <v>144</v>
      </c>
      <c r="G320" s="15">
        <v>2.33</v>
      </c>
      <c r="H320" s="16">
        <v>8.3680555555555557E-3</v>
      </c>
      <c r="I320" s="25" t="s">
        <v>353</v>
      </c>
      <c r="J320" s="17" t="s">
        <v>69</v>
      </c>
      <c r="K320" s="6">
        <f>H320*0.779661016949152*9/7</f>
        <v>8.3883171912832871E-3</v>
      </c>
      <c r="L320" s="6">
        <v>3.5914401525989508E-3</v>
      </c>
      <c r="M320" s="1" t="s">
        <v>168</v>
      </c>
      <c r="N320" s="61">
        <f t="shared" si="22"/>
        <v>9</v>
      </c>
      <c r="O320" s="1">
        <f t="shared" si="23"/>
        <v>40</v>
      </c>
      <c r="P320" s="1" t="s">
        <v>305</v>
      </c>
      <c r="Q320" s="1" t="str">
        <f t="shared" si="24"/>
        <v>9月4W</v>
      </c>
      <c r="R320" s="13">
        <f t="shared" si="25"/>
        <v>1.0576573849878928E-2</v>
      </c>
    </row>
    <row r="321" spans="1:18">
      <c r="A321" s="14" t="s">
        <v>170</v>
      </c>
      <c r="B321" s="14" t="s">
        <v>145</v>
      </c>
      <c r="C321" s="33">
        <v>44832</v>
      </c>
      <c r="D321" s="14" t="s">
        <v>56</v>
      </c>
      <c r="E321" s="14" t="s">
        <v>139</v>
      </c>
      <c r="F321" s="14" t="s">
        <v>171</v>
      </c>
      <c r="G321" s="15">
        <v>2.66</v>
      </c>
      <c r="H321" s="16">
        <v>8.3680555555555557E-3</v>
      </c>
      <c r="I321" s="25" t="s">
        <v>353</v>
      </c>
      <c r="J321" s="17" t="s">
        <v>69</v>
      </c>
      <c r="K321" s="6">
        <f>H321*0.779661016949152*9/8</f>
        <v>7.3397775423728762E-3</v>
      </c>
      <c r="L321" s="6">
        <v>3.1520061728395059E-3</v>
      </c>
      <c r="M321" s="1" t="s">
        <v>168</v>
      </c>
      <c r="N321" s="61">
        <f t="shared" si="22"/>
        <v>9</v>
      </c>
      <c r="O321" s="1">
        <f t="shared" si="23"/>
        <v>40</v>
      </c>
      <c r="P321" s="1" t="s">
        <v>305</v>
      </c>
      <c r="Q321" s="1" t="str">
        <f t="shared" si="24"/>
        <v>9月4W</v>
      </c>
      <c r="R321" s="13">
        <f t="shared" si="25"/>
        <v>9.2545021186440611E-3</v>
      </c>
    </row>
    <row r="322" spans="1:18">
      <c r="A322" s="14" t="s">
        <v>103</v>
      </c>
      <c r="B322" s="14" t="s">
        <v>145</v>
      </c>
      <c r="C322" s="33">
        <v>44832</v>
      </c>
      <c r="D322" s="14" t="s">
        <v>56</v>
      </c>
      <c r="E322" s="14" t="s">
        <v>139</v>
      </c>
      <c r="F322" s="14" t="s">
        <v>3</v>
      </c>
      <c r="G322" s="15">
        <v>3</v>
      </c>
      <c r="H322" s="16">
        <v>9.4560185185185181E-3</v>
      </c>
      <c r="I322" s="22" t="s">
        <v>3</v>
      </c>
      <c r="J322" s="19" t="s">
        <v>149</v>
      </c>
      <c r="K322" s="6">
        <f>H322*0.779661016949152</f>
        <v>7.3724890144381619E-3</v>
      </c>
      <c r="L322" s="6">
        <v>3.1520061728395059E-3</v>
      </c>
      <c r="M322" s="1" t="s">
        <v>168</v>
      </c>
      <c r="N322" s="61">
        <f t="shared" si="22"/>
        <v>9</v>
      </c>
      <c r="O322" s="1">
        <f t="shared" si="23"/>
        <v>40</v>
      </c>
      <c r="P322" s="1" t="s">
        <v>305</v>
      </c>
      <c r="Q322" s="1" t="str">
        <f t="shared" si="24"/>
        <v>9月4W</v>
      </c>
      <c r="R322" s="13">
        <f t="shared" si="25"/>
        <v>9.2957470182046392E-3</v>
      </c>
    </row>
    <row r="323" spans="1:18">
      <c r="A323" s="1" t="s">
        <v>20</v>
      </c>
      <c r="B323" s="1" t="s">
        <v>145</v>
      </c>
      <c r="C323" s="32">
        <v>44832</v>
      </c>
      <c r="D323" s="1" t="s">
        <v>56</v>
      </c>
      <c r="E323" s="14" t="s">
        <v>346</v>
      </c>
      <c r="F323" s="1" t="s">
        <v>50</v>
      </c>
      <c r="G323" s="7">
        <v>10</v>
      </c>
      <c r="H323" s="13">
        <v>2.6412037037037036E-2</v>
      </c>
      <c r="I323" s="9" t="s">
        <v>50</v>
      </c>
      <c r="J323" s="9" t="s">
        <v>157</v>
      </c>
      <c r="K323" s="13" t="s">
        <v>0</v>
      </c>
      <c r="L323" s="6">
        <v>2.6412037037037038E-3</v>
      </c>
      <c r="M323" s="1" t="s">
        <v>168</v>
      </c>
      <c r="N323" s="61">
        <f t="shared" ref="N323:N385" si="27">MONTH(C323)</f>
        <v>9</v>
      </c>
      <c r="O323" s="1">
        <f t="shared" ref="O323:O385" si="28">WEEKNUM(C323)</f>
        <v>40</v>
      </c>
      <c r="P323" s="1" t="s">
        <v>305</v>
      </c>
      <c r="Q323" s="1" t="str">
        <f t="shared" ref="Q323:Q385" si="29">N323&amp;"月"&amp;P323</f>
        <v>9月4W</v>
      </c>
      <c r="R323" s="13" t="s">
        <v>346</v>
      </c>
    </row>
    <row r="324" spans="1:18">
      <c r="A324" s="14" t="s">
        <v>11</v>
      </c>
      <c r="B324" s="14" t="s">
        <v>145</v>
      </c>
      <c r="C324" s="33">
        <v>44835</v>
      </c>
      <c r="D324" s="14" t="s">
        <v>56</v>
      </c>
      <c r="E324" s="14" t="s">
        <v>140</v>
      </c>
      <c r="F324" s="14" t="s">
        <v>118</v>
      </c>
      <c r="G324" s="15">
        <v>2.35</v>
      </c>
      <c r="H324" s="16">
        <v>6.0416666666666665E-3</v>
      </c>
      <c r="I324" s="9" t="s">
        <v>112</v>
      </c>
      <c r="J324" s="19" t="s">
        <v>69</v>
      </c>
      <c r="K324" s="6">
        <f>H324</f>
        <v>6.0416666666666665E-3</v>
      </c>
      <c r="L324" s="6">
        <v>2.5709219858156026E-3</v>
      </c>
      <c r="M324" s="1" t="s">
        <v>168</v>
      </c>
      <c r="N324" s="61">
        <f t="shared" si="27"/>
        <v>10</v>
      </c>
      <c r="O324" s="1">
        <f t="shared" si="28"/>
        <v>40</v>
      </c>
      <c r="P324" s="1" t="s">
        <v>302</v>
      </c>
      <c r="Q324" s="1" t="str">
        <f t="shared" si="29"/>
        <v>10月1W</v>
      </c>
      <c r="R324" s="13">
        <f t="shared" ref="R324:R385" si="30">K324*2.9/2.3</f>
        <v>7.6177536231884059E-3</v>
      </c>
    </row>
    <row r="325" spans="1:18">
      <c r="A325" s="14" t="s">
        <v>91</v>
      </c>
      <c r="B325" s="14" t="s">
        <v>145</v>
      </c>
      <c r="C325" s="33">
        <v>44835</v>
      </c>
      <c r="D325" s="14" t="s">
        <v>56</v>
      </c>
      <c r="E325" s="14" t="s">
        <v>140</v>
      </c>
      <c r="F325" s="14" t="s">
        <v>118</v>
      </c>
      <c r="G325" s="15">
        <v>2.35</v>
      </c>
      <c r="H325" s="16">
        <v>5.8796296296296296E-3</v>
      </c>
      <c r="I325" s="9" t="s">
        <v>112</v>
      </c>
      <c r="J325" s="19" t="s">
        <v>69</v>
      </c>
      <c r="K325" s="6">
        <f>H325</f>
        <v>5.8796296296296296E-3</v>
      </c>
      <c r="L325" s="6">
        <v>2.5019700551615442E-3</v>
      </c>
      <c r="M325" s="1" t="s">
        <v>168</v>
      </c>
      <c r="N325" s="61">
        <f t="shared" si="27"/>
        <v>10</v>
      </c>
      <c r="O325" s="1">
        <f t="shared" si="28"/>
        <v>40</v>
      </c>
      <c r="P325" s="1" t="s">
        <v>302</v>
      </c>
      <c r="Q325" s="1" t="str">
        <f t="shared" si="29"/>
        <v>10月1W</v>
      </c>
      <c r="R325" s="13">
        <f t="shared" si="30"/>
        <v>7.4134460547504027E-3</v>
      </c>
    </row>
    <row r="326" spans="1:18">
      <c r="A326" s="14" t="s">
        <v>55</v>
      </c>
      <c r="B326" s="14" t="s">
        <v>145</v>
      </c>
      <c r="C326" s="33">
        <v>44835</v>
      </c>
      <c r="D326" s="14" t="s">
        <v>56</v>
      </c>
      <c r="E326" s="14" t="s">
        <v>346</v>
      </c>
      <c r="F326" s="14" t="s">
        <v>146</v>
      </c>
      <c r="G326" s="15">
        <v>14.1</v>
      </c>
      <c r="H326" s="27">
        <v>5.3217592592592594E-2</v>
      </c>
      <c r="I326" s="17" t="s">
        <v>146</v>
      </c>
      <c r="J326" s="17" t="s">
        <v>163</v>
      </c>
      <c r="K326" s="21" t="s">
        <v>0</v>
      </c>
      <c r="L326" s="6">
        <v>3.7742973469923826E-3</v>
      </c>
      <c r="M326" s="1" t="s">
        <v>168</v>
      </c>
      <c r="N326" s="61">
        <f t="shared" si="27"/>
        <v>10</v>
      </c>
      <c r="O326" s="1">
        <f t="shared" si="28"/>
        <v>40</v>
      </c>
      <c r="P326" s="1" t="s">
        <v>302</v>
      </c>
      <c r="Q326" s="1" t="str">
        <f t="shared" si="29"/>
        <v>10月1W</v>
      </c>
      <c r="R326" s="13" t="s">
        <v>346</v>
      </c>
    </row>
    <row r="327" spans="1:18">
      <c r="A327" s="1" t="s">
        <v>20</v>
      </c>
      <c r="B327" s="1" t="s">
        <v>145</v>
      </c>
      <c r="C327" s="32">
        <v>44835</v>
      </c>
      <c r="D327" s="1" t="s">
        <v>56</v>
      </c>
      <c r="E327" s="14" t="s">
        <v>346</v>
      </c>
      <c r="F327" s="1" t="s">
        <v>162</v>
      </c>
      <c r="G327" s="7">
        <v>21.15</v>
      </c>
      <c r="H327" s="11">
        <v>6.475694444444445E-2</v>
      </c>
      <c r="I327" s="9" t="s">
        <v>162</v>
      </c>
      <c r="J327" s="9" t="s">
        <v>155</v>
      </c>
      <c r="K327" s="13" t="s">
        <v>0</v>
      </c>
      <c r="L327" s="6">
        <v>3.0617940635671139E-3</v>
      </c>
      <c r="M327" s="1" t="s">
        <v>168</v>
      </c>
      <c r="N327" s="61">
        <f t="shared" si="27"/>
        <v>10</v>
      </c>
      <c r="O327" s="1">
        <f t="shared" si="28"/>
        <v>40</v>
      </c>
      <c r="P327" s="1" t="s">
        <v>302</v>
      </c>
      <c r="Q327" s="1" t="str">
        <f t="shared" si="29"/>
        <v>10月1W</v>
      </c>
      <c r="R327" s="13" t="s">
        <v>346</v>
      </c>
    </row>
    <row r="328" spans="1:18">
      <c r="A328" s="1" t="s">
        <v>20</v>
      </c>
      <c r="B328" s="1" t="s">
        <v>145</v>
      </c>
      <c r="C328" s="32">
        <v>44593</v>
      </c>
      <c r="D328" s="14" t="s">
        <v>172</v>
      </c>
      <c r="E328" s="14" t="s">
        <v>346</v>
      </c>
      <c r="F328" s="1" t="s">
        <v>173</v>
      </c>
      <c r="G328" s="15">
        <v>30.42</v>
      </c>
      <c r="H328" s="12">
        <v>9.3657407407407411E-2</v>
      </c>
      <c r="I328" s="9" t="s">
        <v>173</v>
      </c>
      <c r="J328" s="9" t="s">
        <v>132</v>
      </c>
      <c r="K328" s="13" t="s">
        <v>95</v>
      </c>
      <c r="L328" s="12">
        <f>H328/G328</f>
        <v>3.0788102369298949E-3</v>
      </c>
      <c r="M328" s="1" t="s">
        <v>181</v>
      </c>
      <c r="N328" s="61">
        <f t="shared" si="27"/>
        <v>2</v>
      </c>
      <c r="O328" s="1">
        <f t="shared" si="28"/>
        <v>6</v>
      </c>
      <c r="P328" s="1" t="s">
        <v>302</v>
      </c>
      <c r="Q328" s="1" t="str">
        <f t="shared" si="29"/>
        <v>2月1W</v>
      </c>
      <c r="R328" s="13" t="s">
        <v>346</v>
      </c>
    </row>
    <row r="329" spans="1:18">
      <c r="A329" s="1" t="s">
        <v>20</v>
      </c>
      <c r="B329" s="1" t="s">
        <v>145</v>
      </c>
      <c r="C329" s="32">
        <v>44621</v>
      </c>
      <c r="D329" s="14" t="s">
        <v>172</v>
      </c>
      <c r="E329" s="14" t="s">
        <v>346</v>
      </c>
      <c r="F329" s="1" t="s">
        <v>174</v>
      </c>
      <c r="G329">
        <v>25.74</v>
      </c>
      <c r="H329" s="12">
        <v>8.2685185185185181E-2</v>
      </c>
      <c r="I329" s="9" t="s">
        <v>174</v>
      </c>
      <c r="J329" s="9" t="s">
        <v>175</v>
      </c>
      <c r="K329" s="13" t="s">
        <v>95</v>
      </c>
      <c r="L329" s="12">
        <f>H329/G329</f>
        <v>3.2123226567671013E-3</v>
      </c>
      <c r="M329" s="1" t="s">
        <v>181</v>
      </c>
      <c r="N329" s="61">
        <f t="shared" si="27"/>
        <v>3</v>
      </c>
      <c r="O329" s="1">
        <f t="shared" si="28"/>
        <v>10</v>
      </c>
      <c r="P329" s="1" t="s">
        <v>302</v>
      </c>
      <c r="Q329" s="1" t="str">
        <f t="shared" si="29"/>
        <v>3月1W</v>
      </c>
      <c r="R329" s="13" t="s">
        <v>346</v>
      </c>
    </row>
    <row r="330" spans="1:18">
      <c r="A330" s="1" t="s">
        <v>20</v>
      </c>
      <c r="B330" s="1" t="s">
        <v>145</v>
      </c>
      <c r="C330" s="32">
        <v>44621</v>
      </c>
      <c r="D330" s="14" t="s">
        <v>172</v>
      </c>
      <c r="E330" s="14" t="s">
        <v>346</v>
      </c>
      <c r="F330" s="1" t="s">
        <v>176</v>
      </c>
      <c r="G330">
        <v>40</v>
      </c>
      <c r="H330" s="12">
        <v>0.12623842592592593</v>
      </c>
      <c r="I330" s="9" t="s">
        <v>176</v>
      </c>
      <c r="J330" s="9" t="s">
        <v>178</v>
      </c>
      <c r="K330" s="13" t="s">
        <v>95</v>
      </c>
      <c r="L330" s="12">
        <f>H330/G330</f>
        <v>3.1559606481481482E-3</v>
      </c>
      <c r="M330" s="1" t="s">
        <v>181</v>
      </c>
      <c r="N330" s="61">
        <f t="shared" si="27"/>
        <v>3</v>
      </c>
      <c r="O330" s="1">
        <f t="shared" si="28"/>
        <v>10</v>
      </c>
      <c r="P330" s="1" t="s">
        <v>302</v>
      </c>
      <c r="Q330" s="1" t="str">
        <f t="shared" si="29"/>
        <v>3月1W</v>
      </c>
      <c r="R330" s="13" t="s">
        <v>346</v>
      </c>
    </row>
    <row r="331" spans="1:18">
      <c r="A331" s="1" t="s">
        <v>20</v>
      </c>
      <c r="B331" s="1" t="s">
        <v>145</v>
      </c>
      <c r="C331" s="32">
        <v>44621</v>
      </c>
      <c r="D331" s="14" t="s">
        <v>172</v>
      </c>
      <c r="E331" s="14" t="s">
        <v>346</v>
      </c>
      <c r="F331" s="1" t="s">
        <v>177</v>
      </c>
      <c r="G331" s="15">
        <v>21.65</v>
      </c>
      <c r="H331" s="12">
        <v>6.5937499999999996E-2</v>
      </c>
      <c r="I331" s="46" t="s">
        <v>244</v>
      </c>
      <c r="J331" s="9" t="s">
        <v>66</v>
      </c>
      <c r="K331" s="13" t="s">
        <v>95</v>
      </c>
      <c r="L331" s="12">
        <f>H331/G331</f>
        <v>3.0456120092378753E-3</v>
      </c>
      <c r="M331" s="1" t="s">
        <v>181</v>
      </c>
      <c r="N331" s="61">
        <f t="shared" si="27"/>
        <v>3</v>
      </c>
      <c r="O331" s="1">
        <f t="shared" si="28"/>
        <v>10</v>
      </c>
      <c r="P331" s="1" t="s">
        <v>302</v>
      </c>
      <c r="Q331" s="1" t="str">
        <f t="shared" si="29"/>
        <v>3月1W</v>
      </c>
      <c r="R331" s="13" t="s">
        <v>346</v>
      </c>
    </row>
    <row r="332" spans="1:18" s="41" customFormat="1">
      <c r="A332" s="34" t="s">
        <v>169</v>
      </c>
      <c r="B332" s="34" t="s">
        <v>145</v>
      </c>
      <c r="C332" s="35">
        <v>44839</v>
      </c>
      <c r="D332" s="36" t="s">
        <v>56</v>
      </c>
      <c r="E332" s="36" t="s">
        <v>139</v>
      </c>
      <c r="F332" s="36" t="s">
        <v>3</v>
      </c>
      <c r="G332" s="37">
        <v>3</v>
      </c>
      <c r="H332" s="38">
        <v>8.3333333333333332E-3</v>
      </c>
      <c r="I332" s="22" t="s">
        <v>3</v>
      </c>
      <c r="J332" s="19" t="s">
        <v>149</v>
      </c>
      <c r="K332" s="40">
        <f>H332*0.779661016949152</f>
        <v>6.4971751412429331E-3</v>
      </c>
      <c r="L332" s="40">
        <f>H332/G332</f>
        <v>2.7777777777777779E-3</v>
      </c>
      <c r="M332" s="34" t="s">
        <v>168</v>
      </c>
      <c r="N332" s="61">
        <f t="shared" si="27"/>
        <v>10</v>
      </c>
      <c r="O332" s="1">
        <f t="shared" si="28"/>
        <v>41</v>
      </c>
      <c r="P332" s="1" t="s">
        <v>302</v>
      </c>
      <c r="Q332" s="1" t="str">
        <f t="shared" si="29"/>
        <v>10月1W</v>
      </c>
      <c r="R332" s="13">
        <f t="shared" si="30"/>
        <v>8.1920903954802206E-3</v>
      </c>
    </row>
    <row r="333" spans="1:18" s="41" customFormat="1">
      <c r="A333" s="34" t="s">
        <v>137</v>
      </c>
      <c r="B333" s="34" t="s">
        <v>145</v>
      </c>
      <c r="C333" s="35">
        <v>44839</v>
      </c>
      <c r="D333" s="36" t="s">
        <v>56</v>
      </c>
      <c r="E333" s="36" t="s">
        <v>139</v>
      </c>
      <c r="F333" s="36" t="s">
        <v>3</v>
      </c>
      <c r="G333" s="37">
        <v>3</v>
      </c>
      <c r="H333" s="38">
        <v>8.0208333333333329E-3</v>
      </c>
      <c r="I333" s="22" t="s">
        <v>3</v>
      </c>
      <c r="J333" s="19" t="s">
        <v>149</v>
      </c>
      <c r="K333" s="40">
        <f>H333*0.779661016949152</f>
        <v>6.2535310734463233E-3</v>
      </c>
      <c r="L333" s="40">
        <f t="shared" ref="L333:L344" si="31">H333/G333</f>
        <v>2.673611111111111E-3</v>
      </c>
      <c r="M333" s="34" t="s">
        <v>168</v>
      </c>
      <c r="N333" s="61">
        <f t="shared" si="27"/>
        <v>10</v>
      </c>
      <c r="O333" s="1">
        <f t="shared" si="28"/>
        <v>41</v>
      </c>
      <c r="P333" s="1" t="s">
        <v>302</v>
      </c>
      <c r="Q333" s="1" t="str">
        <f t="shared" si="29"/>
        <v>10月1W</v>
      </c>
      <c r="R333" s="13">
        <f t="shared" si="30"/>
        <v>7.8848870056497117E-3</v>
      </c>
    </row>
    <row r="334" spans="1:18" s="41" customFormat="1">
      <c r="A334" s="34" t="s">
        <v>182</v>
      </c>
      <c r="B334" s="34" t="s">
        <v>145</v>
      </c>
      <c r="C334" s="35">
        <v>44839</v>
      </c>
      <c r="D334" s="36" t="s">
        <v>56</v>
      </c>
      <c r="E334" s="36" t="s">
        <v>139</v>
      </c>
      <c r="F334" s="36" t="s">
        <v>3</v>
      </c>
      <c r="G334" s="37">
        <v>3</v>
      </c>
      <c r="H334" s="38">
        <v>8.8425925925925911E-3</v>
      </c>
      <c r="I334" s="22" t="s">
        <v>3</v>
      </c>
      <c r="J334" s="19" t="s">
        <v>149</v>
      </c>
      <c r="K334" s="40">
        <f t="shared" ref="K334:K337" si="32">H334*0.779661016949152</f>
        <v>6.8942247332077784E-3</v>
      </c>
      <c r="L334" s="40">
        <f t="shared" si="31"/>
        <v>2.9475308641975302E-3</v>
      </c>
      <c r="M334" s="34" t="s">
        <v>168</v>
      </c>
      <c r="N334" s="61">
        <f t="shared" si="27"/>
        <v>10</v>
      </c>
      <c r="O334" s="1">
        <f t="shared" si="28"/>
        <v>41</v>
      </c>
      <c r="P334" s="1" t="s">
        <v>302</v>
      </c>
      <c r="Q334" s="1" t="str">
        <f t="shared" si="29"/>
        <v>10月1W</v>
      </c>
      <c r="R334" s="13">
        <f t="shared" si="30"/>
        <v>8.692718141870677E-3</v>
      </c>
    </row>
    <row r="335" spans="1:18" s="41" customFormat="1">
      <c r="A335" s="34" t="s">
        <v>183</v>
      </c>
      <c r="B335" s="34" t="s">
        <v>145</v>
      </c>
      <c r="C335" s="35">
        <v>44839</v>
      </c>
      <c r="D335" s="36" t="s">
        <v>56</v>
      </c>
      <c r="E335" s="36" t="s">
        <v>139</v>
      </c>
      <c r="F335" s="36" t="s">
        <v>3</v>
      </c>
      <c r="G335" s="37">
        <v>3</v>
      </c>
      <c r="H335" s="38">
        <v>8.6805555555555559E-3</v>
      </c>
      <c r="I335" s="22" t="s">
        <v>3</v>
      </c>
      <c r="J335" s="19" t="s">
        <v>149</v>
      </c>
      <c r="K335" s="40">
        <f t="shared" si="32"/>
        <v>6.7678907721280563E-3</v>
      </c>
      <c r="L335" s="40">
        <f t="shared" si="31"/>
        <v>2.8935185185185188E-3</v>
      </c>
      <c r="M335" s="34" t="s">
        <v>168</v>
      </c>
      <c r="N335" s="61">
        <f t="shared" si="27"/>
        <v>10</v>
      </c>
      <c r="O335" s="1">
        <f t="shared" si="28"/>
        <v>41</v>
      </c>
      <c r="P335" s="1" t="s">
        <v>302</v>
      </c>
      <c r="Q335" s="1" t="str">
        <f t="shared" si="29"/>
        <v>10月1W</v>
      </c>
      <c r="R335" s="13">
        <f t="shared" si="30"/>
        <v>8.5334274952918975E-3</v>
      </c>
    </row>
    <row r="336" spans="1:18" s="41" customFormat="1">
      <c r="A336" s="34" t="s">
        <v>184</v>
      </c>
      <c r="B336" s="34" t="s">
        <v>145</v>
      </c>
      <c r="C336" s="35">
        <v>44839</v>
      </c>
      <c r="D336" s="36" t="s">
        <v>56</v>
      </c>
      <c r="E336" s="36" t="s">
        <v>139</v>
      </c>
      <c r="F336" s="36" t="s">
        <v>3</v>
      </c>
      <c r="G336" s="37">
        <v>3</v>
      </c>
      <c r="H336" s="38">
        <v>8.5995370370370357E-3</v>
      </c>
      <c r="I336" s="22" t="s">
        <v>3</v>
      </c>
      <c r="J336" s="19" t="s">
        <v>149</v>
      </c>
      <c r="K336" s="40">
        <f t="shared" si="32"/>
        <v>6.7047237915881927E-3</v>
      </c>
      <c r="L336" s="40">
        <f t="shared" si="31"/>
        <v>2.8665123456790118E-3</v>
      </c>
      <c r="M336" s="34" t="s">
        <v>168</v>
      </c>
      <c r="N336" s="61">
        <f t="shared" si="27"/>
        <v>10</v>
      </c>
      <c r="O336" s="1">
        <f t="shared" si="28"/>
        <v>41</v>
      </c>
      <c r="P336" s="1" t="s">
        <v>302</v>
      </c>
      <c r="Q336" s="1" t="str">
        <f t="shared" si="29"/>
        <v>10月1W</v>
      </c>
      <c r="R336" s="13">
        <f t="shared" si="30"/>
        <v>8.4537821720025042E-3</v>
      </c>
    </row>
    <row r="337" spans="1:18" s="41" customFormat="1">
      <c r="A337" s="34" t="s">
        <v>185</v>
      </c>
      <c r="B337" s="34" t="s">
        <v>145</v>
      </c>
      <c r="C337" s="35">
        <v>44839</v>
      </c>
      <c r="D337" s="36" t="s">
        <v>56</v>
      </c>
      <c r="E337" s="36" t="s">
        <v>139</v>
      </c>
      <c r="F337" s="36" t="s">
        <v>3</v>
      </c>
      <c r="G337" s="37">
        <v>3</v>
      </c>
      <c r="H337" s="38">
        <v>0.01</v>
      </c>
      <c r="I337" s="22" t="s">
        <v>3</v>
      </c>
      <c r="J337" s="19" t="s">
        <v>149</v>
      </c>
      <c r="K337" s="40">
        <f t="shared" si="32"/>
        <v>7.7966101694915205E-3</v>
      </c>
      <c r="L337" s="40">
        <f t="shared" si="31"/>
        <v>3.3333333333333335E-3</v>
      </c>
      <c r="M337" s="34" t="s">
        <v>168</v>
      </c>
      <c r="N337" s="61">
        <f t="shared" si="27"/>
        <v>10</v>
      </c>
      <c r="O337" s="1">
        <f t="shared" si="28"/>
        <v>41</v>
      </c>
      <c r="P337" s="1" t="s">
        <v>302</v>
      </c>
      <c r="Q337" s="1" t="str">
        <f t="shared" si="29"/>
        <v>10月1W</v>
      </c>
      <c r="R337" s="13">
        <f t="shared" si="30"/>
        <v>9.8305084745762654E-3</v>
      </c>
    </row>
    <row r="338" spans="1:18" s="41" customFormat="1">
      <c r="A338" s="34" t="s">
        <v>186</v>
      </c>
      <c r="B338" s="34" t="s">
        <v>145</v>
      </c>
      <c r="C338" s="35">
        <v>44839</v>
      </c>
      <c r="D338" s="36" t="s">
        <v>56</v>
      </c>
      <c r="E338" s="36" t="s">
        <v>139</v>
      </c>
      <c r="F338" s="36" t="s">
        <v>188</v>
      </c>
      <c r="G338" s="37">
        <v>5</v>
      </c>
      <c r="H338" s="38">
        <v>1.2152777777777778E-2</v>
      </c>
      <c r="I338" s="39" t="s">
        <v>188</v>
      </c>
      <c r="J338" s="39" t="s">
        <v>67</v>
      </c>
      <c r="K338" s="13">
        <f t="shared" ref="K338:K339" si="33">H338*2.21/G338</f>
        <v>5.371527777777778E-3</v>
      </c>
      <c r="L338" s="40">
        <f t="shared" si="31"/>
        <v>2.4305555555555556E-3</v>
      </c>
      <c r="M338" s="34" t="s">
        <v>168</v>
      </c>
      <c r="N338" s="61">
        <f t="shared" si="27"/>
        <v>10</v>
      </c>
      <c r="O338" s="1">
        <f t="shared" si="28"/>
        <v>41</v>
      </c>
      <c r="P338" s="1" t="s">
        <v>302</v>
      </c>
      <c r="Q338" s="1" t="str">
        <f t="shared" si="29"/>
        <v>10月1W</v>
      </c>
      <c r="R338" s="13">
        <f t="shared" si="30"/>
        <v>6.7727958937198072E-3</v>
      </c>
    </row>
    <row r="339" spans="1:18" s="41" customFormat="1">
      <c r="A339" s="34" t="s">
        <v>179</v>
      </c>
      <c r="B339" s="34" t="s">
        <v>145</v>
      </c>
      <c r="C339" s="35">
        <v>44839</v>
      </c>
      <c r="D339" s="36" t="s">
        <v>56</v>
      </c>
      <c r="E339" s="36" t="s">
        <v>139</v>
      </c>
      <c r="F339" s="36" t="s">
        <v>188</v>
      </c>
      <c r="G339" s="37">
        <v>5</v>
      </c>
      <c r="H339" s="38">
        <v>1.283564814814815E-2</v>
      </c>
      <c r="I339" s="39" t="s">
        <v>188</v>
      </c>
      <c r="J339" s="39" t="s">
        <v>67</v>
      </c>
      <c r="K339" s="13">
        <f t="shared" si="33"/>
        <v>5.6733564814814823E-3</v>
      </c>
      <c r="L339" s="40">
        <f t="shared" si="31"/>
        <v>2.5671296296296301E-3</v>
      </c>
      <c r="M339" s="34" t="s">
        <v>168</v>
      </c>
      <c r="N339" s="61">
        <f t="shared" si="27"/>
        <v>10</v>
      </c>
      <c r="O339" s="1">
        <f t="shared" si="28"/>
        <v>41</v>
      </c>
      <c r="P339" s="1" t="s">
        <v>302</v>
      </c>
      <c r="Q339" s="1" t="str">
        <f t="shared" si="29"/>
        <v>10月1W</v>
      </c>
      <c r="R339" s="13">
        <f t="shared" si="30"/>
        <v>7.1533625201288253E-3</v>
      </c>
    </row>
    <row r="340" spans="1:18" s="41" customFormat="1">
      <c r="A340" s="34" t="s">
        <v>187</v>
      </c>
      <c r="B340" s="34" t="s">
        <v>145</v>
      </c>
      <c r="C340" s="35">
        <v>44839</v>
      </c>
      <c r="D340" s="36" t="s">
        <v>56</v>
      </c>
      <c r="E340" s="36" t="s">
        <v>139</v>
      </c>
      <c r="F340" s="36" t="s">
        <v>3</v>
      </c>
      <c r="G340" s="37">
        <v>3</v>
      </c>
      <c r="H340" s="38">
        <v>1.3310185185185187E-2</v>
      </c>
      <c r="I340" s="22" t="s">
        <v>3</v>
      </c>
      <c r="J340" s="19" t="s">
        <v>149</v>
      </c>
      <c r="K340" s="40">
        <f t="shared" ref="K340" si="34">H340*0.779661016949152</f>
        <v>1.037743251726302E-2</v>
      </c>
      <c r="L340" s="40">
        <f t="shared" si="31"/>
        <v>4.436728395061729E-3</v>
      </c>
      <c r="M340" s="34" t="s">
        <v>168</v>
      </c>
      <c r="N340" s="61">
        <f t="shared" si="27"/>
        <v>10</v>
      </c>
      <c r="O340" s="1">
        <f t="shared" si="28"/>
        <v>41</v>
      </c>
      <c r="P340" s="1" t="s">
        <v>302</v>
      </c>
      <c r="Q340" s="1" t="str">
        <f t="shared" si="29"/>
        <v>10月1W</v>
      </c>
      <c r="R340" s="13">
        <f t="shared" si="30"/>
        <v>1.3084588826114242E-2</v>
      </c>
    </row>
    <row r="341" spans="1:18" s="41" customFormat="1">
      <c r="A341" s="34" t="s">
        <v>179</v>
      </c>
      <c r="B341" s="34" t="s">
        <v>145</v>
      </c>
      <c r="C341" s="35">
        <v>44842</v>
      </c>
      <c r="D341" s="36" t="s">
        <v>56</v>
      </c>
      <c r="E341" s="36" t="s">
        <v>191</v>
      </c>
      <c r="F341" s="36" t="s">
        <v>118</v>
      </c>
      <c r="G341" s="37">
        <v>2.35</v>
      </c>
      <c r="H341" s="42">
        <v>5.2893518518518515E-3</v>
      </c>
      <c r="I341" s="9" t="s">
        <v>112</v>
      </c>
      <c r="J341" s="43" t="s">
        <v>69</v>
      </c>
      <c r="K341" s="45">
        <f>H341</f>
        <v>5.2893518518518515E-3</v>
      </c>
      <c r="L341" s="40">
        <f t="shared" si="31"/>
        <v>2.2507880220646176E-3</v>
      </c>
      <c r="M341" s="34" t="s">
        <v>168</v>
      </c>
      <c r="N341" s="61">
        <f t="shared" si="27"/>
        <v>10</v>
      </c>
      <c r="O341" s="1">
        <f t="shared" si="28"/>
        <v>41</v>
      </c>
      <c r="P341" s="1" t="s">
        <v>302</v>
      </c>
      <c r="Q341" s="1" t="str">
        <f t="shared" si="29"/>
        <v>10月1W</v>
      </c>
      <c r="R341" s="13">
        <f t="shared" si="30"/>
        <v>6.6691827697262481E-3</v>
      </c>
    </row>
    <row r="342" spans="1:18" s="41" customFormat="1">
      <c r="A342" s="34" t="s">
        <v>189</v>
      </c>
      <c r="B342" s="34" t="s">
        <v>145</v>
      </c>
      <c r="C342" s="35">
        <v>44842</v>
      </c>
      <c r="D342" s="36" t="s">
        <v>56</v>
      </c>
      <c r="E342" s="36" t="s">
        <v>191</v>
      </c>
      <c r="F342" s="36" t="s">
        <v>118</v>
      </c>
      <c r="G342" s="37">
        <v>2.35</v>
      </c>
      <c r="H342" s="42">
        <v>5.6597222222222222E-3</v>
      </c>
      <c r="I342" s="9" t="s">
        <v>112</v>
      </c>
      <c r="J342" s="43" t="s">
        <v>69</v>
      </c>
      <c r="K342" s="45">
        <f t="shared" ref="K342:K344" si="35">H342</f>
        <v>5.6597222222222222E-3</v>
      </c>
      <c r="L342" s="40">
        <f t="shared" si="31"/>
        <v>2.4083924349881797E-3</v>
      </c>
      <c r="M342" s="34" t="s">
        <v>168</v>
      </c>
      <c r="N342" s="61">
        <f t="shared" si="27"/>
        <v>10</v>
      </c>
      <c r="O342" s="1">
        <f t="shared" si="28"/>
        <v>41</v>
      </c>
      <c r="P342" s="1" t="s">
        <v>302</v>
      </c>
      <c r="Q342" s="1" t="str">
        <f t="shared" si="29"/>
        <v>10月1W</v>
      </c>
      <c r="R342" s="13">
        <f t="shared" si="30"/>
        <v>7.1361714975845423E-3</v>
      </c>
    </row>
    <row r="343" spans="1:18" s="41" customFormat="1">
      <c r="A343" s="34" t="s">
        <v>137</v>
      </c>
      <c r="B343" s="34" t="s">
        <v>145</v>
      </c>
      <c r="C343" s="35">
        <v>44842</v>
      </c>
      <c r="D343" s="36" t="s">
        <v>56</v>
      </c>
      <c r="E343" s="36" t="s">
        <v>191</v>
      </c>
      <c r="F343" s="36" t="s">
        <v>118</v>
      </c>
      <c r="G343" s="37">
        <v>2.35</v>
      </c>
      <c r="H343" s="42">
        <v>5.7986111111111112E-3</v>
      </c>
      <c r="I343" s="9" t="s">
        <v>112</v>
      </c>
      <c r="J343" s="43" t="s">
        <v>69</v>
      </c>
      <c r="K343" s="45">
        <f t="shared" si="35"/>
        <v>5.7986111111111112E-3</v>
      </c>
      <c r="L343" s="40">
        <f t="shared" si="31"/>
        <v>2.4674940898345155E-3</v>
      </c>
      <c r="M343" s="34" t="s">
        <v>168</v>
      </c>
      <c r="N343" s="61">
        <f t="shared" si="27"/>
        <v>10</v>
      </c>
      <c r="O343" s="1">
        <f t="shared" si="28"/>
        <v>41</v>
      </c>
      <c r="P343" s="1" t="s">
        <v>302</v>
      </c>
      <c r="Q343" s="1" t="str">
        <f t="shared" si="29"/>
        <v>10月1W</v>
      </c>
      <c r="R343" s="13">
        <f t="shared" si="30"/>
        <v>7.3112922705314016E-3</v>
      </c>
    </row>
    <row r="344" spans="1:18" s="41" customFormat="1">
      <c r="A344" s="34" t="s">
        <v>190</v>
      </c>
      <c r="B344" s="34" t="s">
        <v>145</v>
      </c>
      <c r="C344" s="35">
        <v>44842</v>
      </c>
      <c r="D344" s="36" t="s">
        <v>56</v>
      </c>
      <c r="E344" s="36" t="s">
        <v>191</v>
      </c>
      <c r="F344" s="36" t="s">
        <v>118</v>
      </c>
      <c r="G344" s="37">
        <v>2.35</v>
      </c>
      <c r="H344" s="42">
        <v>6.2731481481481484E-3</v>
      </c>
      <c r="I344" s="9" t="s">
        <v>112</v>
      </c>
      <c r="J344" s="43" t="s">
        <v>69</v>
      </c>
      <c r="K344" s="45">
        <f t="shared" si="35"/>
        <v>6.2731481481481484E-3</v>
      </c>
      <c r="L344" s="40">
        <f t="shared" si="31"/>
        <v>2.6694247438928289E-3</v>
      </c>
      <c r="M344" s="34" t="s">
        <v>168</v>
      </c>
      <c r="N344" s="61">
        <f t="shared" si="27"/>
        <v>10</v>
      </c>
      <c r="O344" s="1">
        <f t="shared" si="28"/>
        <v>41</v>
      </c>
      <c r="P344" s="1" t="s">
        <v>302</v>
      </c>
      <c r="Q344" s="1" t="str">
        <f t="shared" si="29"/>
        <v>10月1W</v>
      </c>
      <c r="R344" s="13">
        <f t="shared" si="30"/>
        <v>7.9096215780998409E-3</v>
      </c>
    </row>
    <row r="345" spans="1:18">
      <c r="A345" s="34" t="s">
        <v>186</v>
      </c>
      <c r="B345" s="34" t="s">
        <v>145</v>
      </c>
      <c r="C345" s="35">
        <v>44846</v>
      </c>
      <c r="D345" s="36" t="s">
        <v>56</v>
      </c>
      <c r="E345" s="14" t="s">
        <v>346</v>
      </c>
      <c r="F345" s="36" t="s">
        <v>193</v>
      </c>
      <c r="G345" s="37">
        <v>20</v>
      </c>
      <c r="H345" s="44">
        <v>5.6875000000000002E-2</v>
      </c>
      <c r="I345" s="39" t="s">
        <v>193</v>
      </c>
      <c r="J345" s="43" t="s">
        <v>66</v>
      </c>
      <c r="K345" s="45" t="s">
        <v>95</v>
      </c>
      <c r="L345" s="40">
        <v>2.8437499999999999E-3</v>
      </c>
      <c r="M345" s="34" t="s">
        <v>168</v>
      </c>
      <c r="N345" s="61">
        <f t="shared" si="27"/>
        <v>10</v>
      </c>
      <c r="O345" s="1">
        <f t="shared" si="28"/>
        <v>42</v>
      </c>
      <c r="P345" s="1" t="s">
        <v>303</v>
      </c>
      <c r="Q345" s="1" t="str">
        <f t="shared" si="29"/>
        <v>10月2W</v>
      </c>
      <c r="R345" s="13" t="s">
        <v>346</v>
      </c>
    </row>
    <row r="346" spans="1:18">
      <c r="A346" s="34" t="s">
        <v>194</v>
      </c>
      <c r="B346" s="34" t="s">
        <v>145</v>
      </c>
      <c r="C346" s="35">
        <v>44846</v>
      </c>
      <c r="D346" s="36" t="s">
        <v>56</v>
      </c>
      <c r="E346" s="36" t="s">
        <v>192</v>
      </c>
      <c r="F346" s="36" t="s">
        <v>164</v>
      </c>
      <c r="G346" s="37">
        <v>3</v>
      </c>
      <c r="H346" s="38">
        <v>7.0601851851851841E-3</v>
      </c>
      <c r="I346" s="22" t="s">
        <v>3</v>
      </c>
      <c r="J346" s="19" t="s">
        <v>149</v>
      </c>
      <c r="K346" s="40">
        <v>5.5045511613308175E-3</v>
      </c>
      <c r="L346" s="40">
        <v>2.3533950617283948E-3</v>
      </c>
      <c r="M346" s="34" t="s">
        <v>168</v>
      </c>
      <c r="N346" s="61">
        <f t="shared" si="27"/>
        <v>10</v>
      </c>
      <c r="O346" s="1">
        <f t="shared" si="28"/>
        <v>42</v>
      </c>
      <c r="P346" s="1" t="s">
        <v>303</v>
      </c>
      <c r="Q346" s="1" t="str">
        <f t="shared" si="29"/>
        <v>10月2W</v>
      </c>
      <c r="R346" s="13">
        <f t="shared" si="30"/>
        <v>6.9405210295040744E-3</v>
      </c>
    </row>
    <row r="347" spans="1:18">
      <c r="A347" s="34" t="s">
        <v>195</v>
      </c>
      <c r="B347" s="34" t="s">
        <v>145</v>
      </c>
      <c r="C347" s="35">
        <v>44846</v>
      </c>
      <c r="D347" s="36" t="s">
        <v>56</v>
      </c>
      <c r="E347" s="36" t="s">
        <v>192</v>
      </c>
      <c r="F347" s="36" t="s">
        <v>164</v>
      </c>
      <c r="G347" s="37">
        <v>3</v>
      </c>
      <c r="H347" s="38">
        <v>7.9861111111111122E-3</v>
      </c>
      <c r="I347" s="22" t="s">
        <v>3</v>
      </c>
      <c r="J347" s="19" t="s">
        <v>149</v>
      </c>
      <c r="K347" s="40">
        <v>6.2264595103578117E-3</v>
      </c>
      <c r="L347" s="40">
        <v>2.6620370370370374E-3</v>
      </c>
      <c r="M347" s="34" t="s">
        <v>168</v>
      </c>
      <c r="N347" s="61">
        <f t="shared" si="27"/>
        <v>10</v>
      </c>
      <c r="O347" s="1">
        <f t="shared" si="28"/>
        <v>42</v>
      </c>
      <c r="P347" s="1" t="s">
        <v>303</v>
      </c>
      <c r="Q347" s="1" t="str">
        <f t="shared" si="29"/>
        <v>10月2W</v>
      </c>
      <c r="R347" s="13">
        <f t="shared" si="30"/>
        <v>7.8507532956685454E-3</v>
      </c>
    </row>
    <row r="348" spans="1:18">
      <c r="A348" s="34" t="s">
        <v>196</v>
      </c>
      <c r="B348" s="34" t="s">
        <v>145</v>
      </c>
      <c r="C348" s="35">
        <v>44846</v>
      </c>
      <c r="D348" s="36" t="s">
        <v>56</v>
      </c>
      <c r="E348" s="36" t="s">
        <v>192</v>
      </c>
      <c r="F348" s="36" t="s">
        <v>164</v>
      </c>
      <c r="G348" s="37">
        <v>3</v>
      </c>
      <c r="H348" s="38">
        <v>7.8240740740740753E-3</v>
      </c>
      <c r="I348" s="22" t="s">
        <v>3</v>
      </c>
      <c r="J348" s="19" t="s">
        <v>149</v>
      </c>
      <c r="K348" s="40">
        <v>6.1001255492780888E-3</v>
      </c>
      <c r="L348" s="40">
        <v>2.6080246913580251E-3</v>
      </c>
      <c r="M348" s="34" t="s">
        <v>168</v>
      </c>
      <c r="N348" s="61">
        <f t="shared" si="27"/>
        <v>10</v>
      </c>
      <c r="O348" s="1">
        <f t="shared" si="28"/>
        <v>42</v>
      </c>
      <c r="P348" s="1" t="s">
        <v>303</v>
      </c>
      <c r="Q348" s="1" t="str">
        <f t="shared" si="29"/>
        <v>10月2W</v>
      </c>
      <c r="R348" s="13">
        <f t="shared" si="30"/>
        <v>7.6914626490897642E-3</v>
      </c>
    </row>
    <row r="349" spans="1:18">
      <c r="A349" s="34" t="s">
        <v>184</v>
      </c>
      <c r="B349" s="34" t="s">
        <v>145</v>
      </c>
      <c r="C349" s="35">
        <v>44846</v>
      </c>
      <c r="D349" s="36" t="s">
        <v>56</v>
      </c>
      <c r="E349" s="36" t="s">
        <v>192</v>
      </c>
      <c r="F349" s="36" t="s">
        <v>164</v>
      </c>
      <c r="G349" s="37">
        <v>3</v>
      </c>
      <c r="H349" s="38">
        <v>8.7499999999999991E-3</v>
      </c>
      <c r="I349" s="22" t="s">
        <v>3</v>
      </c>
      <c r="J349" s="19" t="s">
        <v>149</v>
      </c>
      <c r="K349" s="40">
        <v>6.8220338983050795E-3</v>
      </c>
      <c r="L349" s="40">
        <v>2.9166666666666664E-3</v>
      </c>
      <c r="M349" s="34" t="s">
        <v>168</v>
      </c>
      <c r="N349" s="61">
        <f t="shared" si="27"/>
        <v>10</v>
      </c>
      <c r="O349" s="1">
        <f t="shared" si="28"/>
        <v>42</v>
      </c>
      <c r="P349" s="1" t="s">
        <v>303</v>
      </c>
      <c r="Q349" s="1" t="str">
        <f t="shared" si="29"/>
        <v>10月2W</v>
      </c>
      <c r="R349" s="13">
        <f t="shared" si="30"/>
        <v>8.6016949152542301E-3</v>
      </c>
    </row>
    <row r="350" spans="1:18">
      <c r="A350" s="34" t="s">
        <v>137</v>
      </c>
      <c r="B350" s="34" t="s">
        <v>145</v>
      </c>
      <c r="C350" s="35">
        <v>44846</v>
      </c>
      <c r="D350" s="36" t="s">
        <v>56</v>
      </c>
      <c r="E350" s="36" t="s">
        <v>192</v>
      </c>
      <c r="F350" s="36" t="s">
        <v>164</v>
      </c>
      <c r="G350" s="37">
        <v>3</v>
      </c>
      <c r="H350" s="38">
        <v>8.217592592592594E-3</v>
      </c>
      <c r="I350" s="22" t="s">
        <v>3</v>
      </c>
      <c r="J350" s="19" t="s">
        <v>149</v>
      </c>
      <c r="K350" s="40">
        <v>6.4069365976145605E-3</v>
      </c>
      <c r="L350" s="40">
        <v>2.7391975308641982E-3</v>
      </c>
      <c r="M350" s="34" t="s">
        <v>168</v>
      </c>
      <c r="N350" s="61">
        <f t="shared" si="27"/>
        <v>10</v>
      </c>
      <c r="O350" s="1">
        <f t="shared" si="28"/>
        <v>42</v>
      </c>
      <c r="P350" s="1" t="s">
        <v>303</v>
      </c>
      <c r="Q350" s="1" t="str">
        <f t="shared" si="29"/>
        <v>10月2W</v>
      </c>
      <c r="R350" s="13">
        <f t="shared" si="30"/>
        <v>8.0783113622096645E-3</v>
      </c>
    </row>
    <row r="351" spans="1:18">
      <c r="A351" s="34" t="s">
        <v>197</v>
      </c>
      <c r="B351" s="34" t="s">
        <v>145</v>
      </c>
      <c r="C351" s="32">
        <v>44849</v>
      </c>
      <c r="D351" s="36" t="s">
        <v>56</v>
      </c>
      <c r="E351" s="36" t="s">
        <v>192</v>
      </c>
      <c r="F351" s="36" t="s">
        <v>198</v>
      </c>
      <c r="G351" s="37">
        <v>2.2999999999999998</v>
      </c>
      <c r="H351" s="38">
        <v>6.4236111111111117E-3</v>
      </c>
      <c r="I351" s="46" t="s">
        <v>198</v>
      </c>
      <c r="J351" s="46" t="s">
        <v>69</v>
      </c>
      <c r="K351" s="45">
        <f>0.965517241*H351</f>
        <v>6.2021072772569449E-3</v>
      </c>
      <c r="L351" s="40">
        <f>H351/G351</f>
        <v>2.792874396135266E-3</v>
      </c>
      <c r="M351" s="34" t="s">
        <v>168</v>
      </c>
      <c r="N351" s="61">
        <f t="shared" si="27"/>
        <v>10</v>
      </c>
      <c r="O351" s="1">
        <f t="shared" si="28"/>
        <v>42</v>
      </c>
      <c r="P351" s="1" t="s">
        <v>303</v>
      </c>
      <c r="Q351" s="1" t="str">
        <f t="shared" si="29"/>
        <v>10月2W</v>
      </c>
      <c r="R351" s="13">
        <f t="shared" si="30"/>
        <v>7.8200483061065824E-3</v>
      </c>
    </row>
    <row r="352" spans="1:18">
      <c r="A352" s="34" t="s">
        <v>190</v>
      </c>
      <c r="B352" s="34" t="s">
        <v>145</v>
      </c>
      <c r="C352" s="32">
        <v>44849</v>
      </c>
      <c r="D352" s="36" t="s">
        <v>56</v>
      </c>
      <c r="E352" s="36" t="s">
        <v>192</v>
      </c>
      <c r="F352" s="36" t="s">
        <v>198</v>
      </c>
      <c r="G352" s="37">
        <v>2.2999999999999998</v>
      </c>
      <c r="H352" s="38">
        <v>7.2800925925925915E-3</v>
      </c>
      <c r="I352" s="46" t="s">
        <v>198</v>
      </c>
      <c r="J352" s="46" t="s">
        <v>69</v>
      </c>
      <c r="K352" s="45">
        <f t="shared" ref="K352:K353" si="36">0.965517241*H352</f>
        <v>7.0290549142245362E-3</v>
      </c>
      <c r="L352" s="40">
        <f t="shared" ref="L352:L353" si="37">H352/G352</f>
        <v>3.1652576489533007E-3</v>
      </c>
      <c r="M352" s="34" t="s">
        <v>168</v>
      </c>
      <c r="N352" s="61">
        <f t="shared" si="27"/>
        <v>10</v>
      </c>
      <c r="O352" s="1">
        <f t="shared" si="28"/>
        <v>42</v>
      </c>
      <c r="P352" s="1" t="s">
        <v>303</v>
      </c>
      <c r="Q352" s="1" t="str">
        <f t="shared" si="29"/>
        <v>10月2W</v>
      </c>
      <c r="R352" s="13">
        <f t="shared" si="30"/>
        <v>8.8627214135874582E-3</v>
      </c>
    </row>
    <row r="353" spans="1:18">
      <c r="A353" s="34" t="s">
        <v>194</v>
      </c>
      <c r="B353" s="34" t="s">
        <v>145</v>
      </c>
      <c r="C353" s="32">
        <v>44849</v>
      </c>
      <c r="D353" s="36" t="s">
        <v>56</v>
      </c>
      <c r="E353" s="36" t="s">
        <v>192</v>
      </c>
      <c r="F353" s="36" t="s">
        <v>198</v>
      </c>
      <c r="G353" s="37">
        <v>2.2999999999999998</v>
      </c>
      <c r="H353" s="38">
        <v>5.8564814814814825E-3</v>
      </c>
      <c r="I353" s="46" t="s">
        <v>198</v>
      </c>
      <c r="J353" s="46" t="s">
        <v>151</v>
      </c>
      <c r="K353" s="45">
        <f t="shared" si="36"/>
        <v>5.6545338419675935E-3</v>
      </c>
      <c r="L353" s="40">
        <f t="shared" si="37"/>
        <v>2.5462962962962969E-3</v>
      </c>
      <c r="M353" s="34" t="s">
        <v>168</v>
      </c>
      <c r="N353" s="61">
        <f t="shared" si="27"/>
        <v>10</v>
      </c>
      <c r="O353" s="1">
        <f t="shared" si="28"/>
        <v>42</v>
      </c>
      <c r="P353" s="1" t="s">
        <v>303</v>
      </c>
      <c r="Q353" s="1" t="str">
        <f t="shared" si="29"/>
        <v>10月2W</v>
      </c>
      <c r="R353" s="13">
        <f t="shared" si="30"/>
        <v>7.1296296268287046E-3</v>
      </c>
    </row>
    <row r="354" spans="1:18">
      <c r="A354" s="34" t="s">
        <v>137</v>
      </c>
      <c r="B354" s="34" t="s">
        <v>145</v>
      </c>
      <c r="C354" s="32">
        <v>44849</v>
      </c>
      <c r="D354" s="36" t="s">
        <v>56</v>
      </c>
      <c r="E354" s="36" t="s">
        <v>192</v>
      </c>
      <c r="F354" s="36" t="s">
        <v>198</v>
      </c>
      <c r="G354" s="37">
        <v>2.2999999999999998</v>
      </c>
      <c r="H354" s="38">
        <v>6.5277777777777782E-3</v>
      </c>
      <c r="I354" s="46" t="s">
        <v>198</v>
      </c>
      <c r="J354" s="46" t="s">
        <v>151</v>
      </c>
      <c r="K354" s="45">
        <f t="shared" ref="K354:K357" si="38">0.965517241*H354</f>
        <v>6.3026819898611116E-3</v>
      </c>
      <c r="L354" s="40">
        <f t="shared" ref="L354:L357" si="39">H354/G354</f>
        <v>2.8381642512077298E-3</v>
      </c>
      <c r="M354" s="34" t="s">
        <v>168</v>
      </c>
      <c r="N354" s="61">
        <f t="shared" si="27"/>
        <v>10</v>
      </c>
      <c r="O354" s="1">
        <f t="shared" si="28"/>
        <v>42</v>
      </c>
      <c r="P354" s="1" t="s">
        <v>303</v>
      </c>
      <c r="Q354" s="1" t="str">
        <f t="shared" si="29"/>
        <v>10月2W</v>
      </c>
      <c r="R354" s="13">
        <f t="shared" si="30"/>
        <v>7.9468599002596625E-3</v>
      </c>
    </row>
    <row r="355" spans="1:18">
      <c r="A355" s="34" t="s">
        <v>136</v>
      </c>
      <c r="B355" s="34" t="s">
        <v>145</v>
      </c>
      <c r="C355" s="32">
        <v>44849</v>
      </c>
      <c r="D355" s="36" t="s">
        <v>56</v>
      </c>
      <c r="E355" s="36" t="s">
        <v>192</v>
      </c>
      <c r="F355" s="36" t="s">
        <v>198</v>
      </c>
      <c r="G355" s="37">
        <v>2.2999999999999998</v>
      </c>
      <c r="H355" s="38">
        <v>6.4583333333333333E-3</v>
      </c>
      <c r="I355" s="46" t="s">
        <v>198</v>
      </c>
      <c r="J355" s="46" t="s">
        <v>151</v>
      </c>
      <c r="K355" s="45">
        <f t="shared" si="38"/>
        <v>6.2356321814583332E-3</v>
      </c>
      <c r="L355" s="40">
        <f t="shared" si="39"/>
        <v>2.8079710144927536E-3</v>
      </c>
      <c r="M355" s="34" t="s">
        <v>168</v>
      </c>
      <c r="N355" s="61">
        <f t="shared" si="27"/>
        <v>10</v>
      </c>
      <c r="O355" s="1">
        <f t="shared" si="28"/>
        <v>42</v>
      </c>
      <c r="P355" s="1" t="s">
        <v>303</v>
      </c>
      <c r="Q355" s="1" t="str">
        <f t="shared" si="29"/>
        <v>10月2W</v>
      </c>
      <c r="R355" s="13">
        <f t="shared" si="30"/>
        <v>7.8623188374909413E-3</v>
      </c>
    </row>
    <row r="356" spans="1:18">
      <c r="A356" s="34" t="s">
        <v>199</v>
      </c>
      <c r="B356" s="34" t="s">
        <v>145</v>
      </c>
      <c r="C356" s="32">
        <v>44849</v>
      </c>
      <c r="D356" s="36" t="s">
        <v>56</v>
      </c>
      <c r="E356" s="36" t="s">
        <v>192</v>
      </c>
      <c r="F356" s="36" t="s">
        <v>198</v>
      </c>
      <c r="G356" s="37">
        <v>2.2999999999999998</v>
      </c>
      <c r="H356" s="38">
        <v>7.7777777777777767E-3</v>
      </c>
      <c r="I356" s="46" t="s">
        <v>198</v>
      </c>
      <c r="J356" s="46" t="s">
        <v>151</v>
      </c>
      <c r="K356" s="45">
        <f t="shared" si="38"/>
        <v>7.5095785411111102E-3</v>
      </c>
      <c r="L356" s="40">
        <f t="shared" si="39"/>
        <v>3.3816425120772944E-3</v>
      </c>
      <c r="M356" s="34" t="s">
        <v>168</v>
      </c>
      <c r="N356" s="61">
        <f t="shared" si="27"/>
        <v>10</v>
      </c>
      <c r="O356" s="1">
        <f t="shared" si="28"/>
        <v>42</v>
      </c>
      <c r="P356" s="1" t="s">
        <v>303</v>
      </c>
      <c r="Q356" s="1" t="str">
        <f t="shared" si="29"/>
        <v>10月2W</v>
      </c>
      <c r="R356" s="13">
        <f t="shared" si="30"/>
        <v>9.4685990300966173E-3</v>
      </c>
    </row>
    <row r="357" spans="1:18">
      <c r="A357" s="34" t="s">
        <v>186</v>
      </c>
      <c r="B357" s="34" t="s">
        <v>145</v>
      </c>
      <c r="C357" s="32">
        <v>44849</v>
      </c>
      <c r="D357" s="36" t="s">
        <v>56</v>
      </c>
      <c r="E357" s="36" t="s">
        <v>192</v>
      </c>
      <c r="F357" s="36" t="s">
        <v>198</v>
      </c>
      <c r="G357" s="37">
        <v>2.2999999999999998</v>
      </c>
      <c r="H357" s="38">
        <v>5.6134259259259271E-3</v>
      </c>
      <c r="I357" s="46" t="s">
        <v>198</v>
      </c>
      <c r="J357" s="46" t="s">
        <v>151</v>
      </c>
      <c r="K357" s="45">
        <f t="shared" si="38"/>
        <v>5.419859512557872E-3</v>
      </c>
      <c r="L357" s="40">
        <f t="shared" si="39"/>
        <v>2.4406199677938817E-3</v>
      </c>
      <c r="M357" s="34" t="s">
        <v>168</v>
      </c>
      <c r="N357" s="61">
        <f t="shared" si="27"/>
        <v>10</v>
      </c>
      <c r="O357" s="1">
        <f t="shared" si="28"/>
        <v>42</v>
      </c>
      <c r="P357" s="1" t="s">
        <v>303</v>
      </c>
      <c r="Q357" s="1" t="str">
        <f t="shared" si="29"/>
        <v>10月2W</v>
      </c>
      <c r="R357" s="13">
        <f t="shared" si="30"/>
        <v>6.8337359071381871E-3</v>
      </c>
    </row>
    <row r="358" spans="1:18">
      <c r="A358" s="34" t="s">
        <v>199</v>
      </c>
      <c r="B358" s="34" t="s">
        <v>145</v>
      </c>
      <c r="C358" s="32">
        <v>44853</v>
      </c>
      <c r="D358" s="36" t="s">
        <v>56</v>
      </c>
      <c r="E358" s="36" t="s">
        <v>192</v>
      </c>
      <c r="F358" s="36" t="s">
        <v>164</v>
      </c>
      <c r="G358" s="37">
        <v>3</v>
      </c>
      <c r="H358" s="38">
        <v>9.4675925925925917E-3</v>
      </c>
      <c r="I358" s="22" t="s">
        <v>3</v>
      </c>
      <c r="J358" s="19" t="s">
        <v>149</v>
      </c>
      <c r="K358" s="45">
        <f>H358*0.779661016949152</f>
        <v>7.3815128688009988E-3</v>
      </c>
      <c r="L358" s="40">
        <f>H358/G358</f>
        <v>3.155864197530864E-3</v>
      </c>
      <c r="M358" s="34" t="s">
        <v>168</v>
      </c>
      <c r="N358" s="61">
        <f t="shared" si="27"/>
        <v>10</v>
      </c>
      <c r="O358" s="1">
        <f t="shared" si="28"/>
        <v>43</v>
      </c>
      <c r="P358" s="1" t="s">
        <v>304</v>
      </c>
      <c r="Q358" s="1" t="str">
        <f t="shared" si="29"/>
        <v>10月3W</v>
      </c>
      <c r="R358" s="13">
        <f t="shared" si="30"/>
        <v>9.3071249215316947E-3</v>
      </c>
    </row>
    <row r="359" spans="1:18">
      <c r="A359" s="34" t="s">
        <v>190</v>
      </c>
      <c r="B359" s="34" t="s">
        <v>145</v>
      </c>
      <c r="C359" s="32">
        <v>44853</v>
      </c>
      <c r="D359" s="36" t="s">
        <v>56</v>
      </c>
      <c r="E359" s="36" t="s">
        <v>192</v>
      </c>
      <c r="F359" s="36" t="s">
        <v>164</v>
      </c>
      <c r="G359" s="37">
        <v>3</v>
      </c>
      <c r="H359" s="38">
        <v>9.4560185185185181E-3</v>
      </c>
      <c r="I359" s="22" t="s">
        <v>3</v>
      </c>
      <c r="J359" s="19" t="s">
        <v>149</v>
      </c>
      <c r="K359" s="45">
        <f t="shared" ref="K359:K367" si="40">H359*0.779661016949152</f>
        <v>7.3724890144381619E-3</v>
      </c>
      <c r="L359" s="40">
        <f t="shared" ref="L359:L367" si="41">H359/G359</f>
        <v>3.1520061728395059E-3</v>
      </c>
      <c r="M359" s="34" t="s">
        <v>168</v>
      </c>
      <c r="N359" s="61">
        <f t="shared" si="27"/>
        <v>10</v>
      </c>
      <c r="O359" s="1">
        <f t="shared" si="28"/>
        <v>43</v>
      </c>
      <c r="P359" s="1" t="s">
        <v>304</v>
      </c>
      <c r="Q359" s="1" t="str">
        <f t="shared" si="29"/>
        <v>10月3W</v>
      </c>
      <c r="R359" s="13">
        <f t="shared" si="30"/>
        <v>9.2957470182046392E-3</v>
      </c>
    </row>
    <row r="360" spans="1:18">
      <c r="A360" s="34" t="s">
        <v>170</v>
      </c>
      <c r="B360" s="34" t="s">
        <v>145</v>
      </c>
      <c r="C360" s="32">
        <v>44853</v>
      </c>
      <c r="D360" s="36" t="s">
        <v>56</v>
      </c>
      <c r="E360" s="36" t="s">
        <v>192</v>
      </c>
      <c r="F360" s="36" t="s">
        <v>201</v>
      </c>
      <c r="G360" s="37">
        <v>2.33</v>
      </c>
      <c r="H360" s="38">
        <v>7.4421296296296293E-3</v>
      </c>
      <c r="I360" s="25" t="s">
        <v>353</v>
      </c>
      <c r="J360" s="39" t="s">
        <v>69</v>
      </c>
      <c r="K360" s="45">
        <f>H360*2.39/G360</f>
        <v>7.6337724527102205E-3</v>
      </c>
      <c r="L360" s="40">
        <f t="shared" si="41"/>
        <v>3.1940470513431886E-3</v>
      </c>
      <c r="M360" s="34" t="s">
        <v>168</v>
      </c>
      <c r="N360" s="61">
        <f t="shared" si="27"/>
        <v>10</v>
      </c>
      <c r="O360" s="1">
        <f t="shared" si="28"/>
        <v>43</v>
      </c>
      <c r="P360" s="1" t="s">
        <v>304</v>
      </c>
      <c r="Q360" s="1" t="str">
        <f t="shared" si="29"/>
        <v>10月3W</v>
      </c>
      <c r="R360" s="13">
        <f t="shared" si="30"/>
        <v>9.6251913534172364E-3</v>
      </c>
    </row>
    <row r="361" spans="1:18">
      <c r="A361" s="34" t="s">
        <v>194</v>
      </c>
      <c r="B361" s="34" t="s">
        <v>145</v>
      </c>
      <c r="C361" s="32">
        <v>44853</v>
      </c>
      <c r="D361" s="36" t="s">
        <v>56</v>
      </c>
      <c r="E361" s="36" t="s">
        <v>192</v>
      </c>
      <c r="F361" s="36" t="s">
        <v>3</v>
      </c>
      <c r="G361" s="37">
        <v>3</v>
      </c>
      <c r="H361" s="38">
        <v>6.8634259259259256E-3</v>
      </c>
      <c r="I361" s="22" t="s">
        <v>3</v>
      </c>
      <c r="J361" s="19" t="s">
        <v>149</v>
      </c>
      <c r="K361" s="45">
        <f t="shared" si="40"/>
        <v>5.3511456371625821E-3</v>
      </c>
      <c r="L361" s="40">
        <f t="shared" si="41"/>
        <v>2.2878086419753085E-3</v>
      </c>
      <c r="M361" s="34" t="s">
        <v>168</v>
      </c>
      <c r="N361" s="61">
        <f t="shared" si="27"/>
        <v>10</v>
      </c>
      <c r="O361" s="1">
        <f t="shared" si="28"/>
        <v>43</v>
      </c>
      <c r="P361" s="1" t="s">
        <v>304</v>
      </c>
      <c r="Q361" s="1" t="str">
        <f t="shared" si="29"/>
        <v>10月3W</v>
      </c>
      <c r="R361" s="13">
        <f t="shared" si="30"/>
        <v>6.7470966729441259E-3</v>
      </c>
    </row>
    <row r="362" spans="1:18">
      <c r="A362" s="34" t="s">
        <v>200</v>
      </c>
      <c r="B362" s="34" t="s">
        <v>145</v>
      </c>
      <c r="C362" s="32">
        <v>44853</v>
      </c>
      <c r="D362" s="36" t="s">
        <v>56</v>
      </c>
      <c r="E362" s="36" t="s">
        <v>192</v>
      </c>
      <c r="F362" s="36" t="s">
        <v>3</v>
      </c>
      <c r="G362" s="37">
        <v>3</v>
      </c>
      <c r="H362" s="38">
        <v>8.5069444444444437E-3</v>
      </c>
      <c r="I362" s="22" t="s">
        <v>3</v>
      </c>
      <c r="J362" s="19" t="s">
        <v>149</v>
      </c>
      <c r="K362" s="45">
        <f t="shared" si="40"/>
        <v>6.6325329566854939E-3</v>
      </c>
      <c r="L362" s="40">
        <f t="shared" si="41"/>
        <v>2.8356481481481479E-3</v>
      </c>
      <c r="M362" s="34" t="s">
        <v>168</v>
      </c>
      <c r="N362" s="61">
        <f t="shared" si="27"/>
        <v>10</v>
      </c>
      <c r="O362" s="1">
        <f t="shared" si="28"/>
        <v>43</v>
      </c>
      <c r="P362" s="1" t="s">
        <v>304</v>
      </c>
      <c r="Q362" s="1" t="str">
        <f t="shared" si="29"/>
        <v>10月3W</v>
      </c>
      <c r="R362" s="13">
        <f t="shared" si="30"/>
        <v>8.362758945386059E-3</v>
      </c>
    </row>
    <row r="363" spans="1:18">
      <c r="A363" s="34" t="s">
        <v>143</v>
      </c>
      <c r="B363" s="34" t="s">
        <v>145</v>
      </c>
      <c r="C363" s="32">
        <v>44853</v>
      </c>
      <c r="D363" s="36" t="s">
        <v>56</v>
      </c>
      <c r="E363" s="36" t="s">
        <v>192</v>
      </c>
      <c r="F363" s="36" t="s">
        <v>3</v>
      </c>
      <c r="G363" s="37">
        <v>3</v>
      </c>
      <c r="H363" s="38">
        <v>1.0474537037037037E-2</v>
      </c>
      <c r="I363" s="22" t="s">
        <v>3</v>
      </c>
      <c r="J363" s="19" t="s">
        <v>149</v>
      </c>
      <c r="K363" s="45">
        <f t="shared" si="40"/>
        <v>8.1665881983678541E-3</v>
      </c>
      <c r="L363" s="40">
        <f t="shared" si="41"/>
        <v>3.4915123456790123E-3</v>
      </c>
      <c r="M363" s="34" t="s">
        <v>168</v>
      </c>
      <c r="N363" s="61">
        <f t="shared" si="27"/>
        <v>10</v>
      </c>
      <c r="O363" s="1">
        <f t="shared" si="28"/>
        <v>43</v>
      </c>
      <c r="P363" s="1" t="s">
        <v>304</v>
      </c>
      <c r="Q363" s="1" t="str">
        <f t="shared" si="29"/>
        <v>10月3W</v>
      </c>
      <c r="R363" s="13">
        <f t="shared" si="30"/>
        <v>1.0297002510985555E-2</v>
      </c>
    </row>
    <row r="364" spans="1:18">
      <c r="A364" s="34" t="s">
        <v>183</v>
      </c>
      <c r="B364" s="34" t="s">
        <v>145</v>
      </c>
      <c r="C364" s="32">
        <v>44853</v>
      </c>
      <c r="D364" s="36" t="s">
        <v>56</v>
      </c>
      <c r="E364" s="36" t="s">
        <v>192</v>
      </c>
      <c r="F364" s="36" t="s">
        <v>3</v>
      </c>
      <c r="G364" s="37">
        <v>3</v>
      </c>
      <c r="H364" s="38">
        <v>8.564814814814815E-3</v>
      </c>
      <c r="I364" s="22" t="s">
        <v>3</v>
      </c>
      <c r="J364" s="19" t="s">
        <v>149</v>
      </c>
      <c r="K364" s="45">
        <f t="shared" si="40"/>
        <v>6.6776522284996819E-3</v>
      </c>
      <c r="L364" s="40">
        <f t="shared" si="41"/>
        <v>2.8549382716049382E-3</v>
      </c>
      <c r="M364" s="34" t="s">
        <v>168</v>
      </c>
      <c r="N364" s="61">
        <f t="shared" si="27"/>
        <v>10</v>
      </c>
      <c r="O364" s="1">
        <f t="shared" si="28"/>
        <v>43</v>
      </c>
      <c r="P364" s="1" t="s">
        <v>304</v>
      </c>
      <c r="Q364" s="1" t="str">
        <f t="shared" si="29"/>
        <v>10月3W</v>
      </c>
      <c r="R364" s="13">
        <f t="shared" si="30"/>
        <v>8.4196484620213379E-3</v>
      </c>
    </row>
    <row r="365" spans="1:18">
      <c r="A365" s="34" t="s">
        <v>202</v>
      </c>
      <c r="B365" s="34" t="s">
        <v>145</v>
      </c>
      <c r="C365" s="32">
        <v>44853</v>
      </c>
      <c r="D365" s="36" t="s">
        <v>56</v>
      </c>
      <c r="E365" s="36" t="s">
        <v>192</v>
      </c>
      <c r="F365" s="36" t="s">
        <v>3</v>
      </c>
      <c r="G365" s="37">
        <v>3</v>
      </c>
      <c r="H365" s="38">
        <v>7.6157407407407415E-3</v>
      </c>
      <c r="I365" s="22" t="s">
        <v>3</v>
      </c>
      <c r="J365" s="19" t="s">
        <v>149</v>
      </c>
      <c r="K365" s="45">
        <f t="shared" si="40"/>
        <v>5.9376961707470147E-3</v>
      </c>
      <c r="L365" s="40">
        <f t="shared" si="41"/>
        <v>2.5385802469135806E-3</v>
      </c>
      <c r="M365" s="34" t="s">
        <v>168</v>
      </c>
      <c r="N365" s="61">
        <f t="shared" si="27"/>
        <v>10</v>
      </c>
      <c r="O365" s="1">
        <f t="shared" si="28"/>
        <v>43</v>
      </c>
      <c r="P365" s="1" t="s">
        <v>304</v>
      </c>
      <c r="Q365" s="1" t="str">
        <f t="shared" si="29"/>
        <v>10月3W</v>
      </c>
      <c r="R365" s="13">
        <f t="shared" si="30"/>
        <v>7.4866603892027577E-3</v>
      </c>
    </row>
    <row r="366" spans="1:18">
      <c r="A366" s="34" t="s">
        <v>203</v>
      </c>
      <c r="B366" s="34" t="s">
        <v>145</v>
      </c>
      <c r="C366" s="32">
        <v>44853</v>
      </c>
      <c r="D366" s="36" t="s">
        <v>56</v>
      </c>
      <c r="E366" s="36" t="s">
        <v>192</v>
      </c>
      <c r="F366" s="36" t="s">
        <v>3</v>
      </c>
      <c r="G366" s="37">
        <v>3</v>
      </c>
      <c r="H366" s="38">
        <v>9.9652777777777778E-3</v>
      </c>
      <c r="I366" s="22" t="s">
        <v>3</v>
      </c>
      <c r="J366" s="19" t="s">
        <v>149</v>
      </c>
      <c r="K366" s="45">
        <f t="shared" si="40"/>
        <v>7.769538606403008E-3</v>
      </c>
      <c r="L366" s="40">
        <f t="shared" si="41"/>
        <v>3.3217592592592591E-3</v>
      </c>
      <c r="M366" s="34" t="s">
        <v>168</v>
      </c>
      <c r="N366" s="61">
        <f t="shared" si="27"/>
        <v>10</v>
      </c>
      <c r="O366" s="1">
        <f t="shared" si="28"/>
        <v>43</v>
      </c>
      <c r="P366" s="1" t="s">
        <v>304</v>
      </c>
      <c r="Q366" s="1" t="str">
        <f t="shared" si="29"/>
        <v>10月3W</v>
      </c>
      <c r="R366" s="13">
        <f t="shared" si="30"/>
        <v>9.7963747645950974E-3</v>
      </c>
    </row>
    <row r="367" spans="1:18">
      <c r="A367" s="34" t="s">
        <v>187</v>
      </c>
      <c r="B367" s="34" t="s">
        <v>145</v>
      </c>
      <c r="C367" s="32">
        <v>44853</v>
      </c>
      <c r="D367" s="36" t="s">
        <v>56</v>
      </c>
      <c r="E367" s="36" t="s">
        <v>192</v>
      </c>
      <c r="F367" s="36" t="s">
        <v>3</v>
      </c>
      <c r="G367" s="37">
        <v>3</v>
      </c>
      <c r="H367" s="38">
        <v>1.1979166666666666E-2</v>
      </c>
      <c r="I367" s="22" t="s">
        <v>3</v>
      </c>
      <c r="J367" s="19" t="s">
        <v>149</v>
      </c>
      <c r="K367" s="45">
        <f t="shared" si="40"/>
        <v>9.3396892655367159E-3</v>
      </c>
      <c r="L367" s="40">
        <f t="shared" si="41"/>
        <v>3.9930555555555552E-3</v>
      </c>
      <c r="M367" s="34" t="s">
        <v>168</v>
      </c>
      <c r="N367" s="61">
        <f t="shared" si="27"/>
        <v>10</v>
      </c>
      <c r="O367" s="1">
        <f t="shared" si="28"/>
        <v>43</v>
      </c>
      <c r="P367" s="1" t="s">
        <v>304</v>
      </c>
      <c r="Q367" s="1" t="str">
        <f t="shared" si="29"/>
        <v>10月3W</v>
      </c>
      <c r="R367" s="13">
        <f t="shared" si="30"/>
        <v>1.1776129943502817E-2</v>
      </c>
    </row>
    <row r="368" spans="1:18">
      <c r="A368" s="34" t="s">
        <v>137</v>
      </c>
      <c r="B368" s="34" t="s">
        <v>145</v>
      </c>
      <c r="C368" s="32">
        <v>44853</v>
      </c>
      <c r="D368" s="36" t="s">
        <v>56</v>
      </c>
      <c r="E368" s="36" t="s">
        <v>192</v>
      </c>
      <c r="F368" s="36" t="s">
        <v>3</v>
      </c>
      <c r="G368" s="37">
        <v>3</v>
      </c>
      <c r="H368" s="38">
        <v>8.0092592592592594E-3</v>
      </c>
      <c r="I368" s="22" t="s">
        <v>3</v>
      </c>
      <c r="J368" s="19" t="s">
        <v>149</v>
      </c>
      <c r="K368" s="45">
        <f t="shared" ref="K368:K373" si="42">H368*0.779661016949152</f>
        <v>6.2445072190834864E-3</v>
      </c>
      <c r="L368" s="40">
        <f t="shared" ref="L368:L387" si="43">H368/G368</f>
        <v>2.6697530864197533E-3</v>
      </c>
      <c r="M368" s="34" t="s">
        <v>168</v>
      </c>
      <c r="N368" s="61">
        <f t="shared" si="27"/>
        <v>10</v>
      </c>
      <c r="O368" s="1">
        <f t="shared" si="28"/>
        <v>43</v>
      </c>
      <c r="P368" s="1" t="s">
        <v>304</v>
      </c>
      <c r="Q368" s="1" t="str">
        <f t="shared" si="29"/>
        <v>10月3W</v>
      </c>
      <c r="R368" s="13">
        <f t="shared" si="30"/>
        <v>7.873509102322658E-3</v>
      </c>
    </row>
    <row r="369" spans="1:18">
      <c r="A369" s="34" t="s">
        <v>185</v>
      </c>
      <c r="B369" s="34" t="s">
        <v>145</v>
      </c>
      <c r="C369" s="32">
        <v>44853</v>
      </c>
      <c r="D369" s="36" t="s">
        <v>56</v>
      </c>
      <c r="E369" s="36" t="s">
        <v>192</v>
      </c>
      <c r="F369" s="36" t="s">
        <v>3</v>
      </c>
      <c r="G369" s="37">
        <v>3</v>
      </c>
      <c r="H369" s="38">
        <v>1.0034722222222221E-2</v>
      </c>
      <c r="I369" s="22" t="s">
        <v>3</v>
      </c>
      <c r="J369" s="19" t="s">
        <v>149</v>
      </c>
      <c r="K369" s="45">
        <f t="shared" si="42"/>
        <v>7.8236817325800321E-3</v>
      </c>
      <c r="L369" s="40">
        <f t="shared" si="43"/>
        <v>3.3449074074074071E-3</v>
      </c>
      <c r="M369" s="34" t="s">
        <v>168</v>
      </c>
      <c r="N369" s="61">
        <f t="shared" si="27"/>
        <v>10</v>
      </c>
      <c r="O369" s="1">
        <f t="shared" si="28"/>
        <v>43</v>
      </c>
      <c r="P369" s="1" t="s">
        <v>304</v>
      </c>
      <c r="Q369" s="1" t="str">
        <f t="shared" si="29"/>
        <v>10月3W</v>
      </c>
      <c r="R369" s="13">
        <f t="shared" si="30"/>
        <v>9.8646421845574317E-3</v>
      </c>
    </row>
    <row r="370" spans="1:18">
      <c r="A370" s="34" t="s">
        <v>184</v>
      </c>
      <c r="B370" s="34" t="s">
        <v>145</v>
      </c>
      <c r="C370" s="32">
        <v>44853</v>
      </c>
      <c r="D370" s="36" t="s">
        <v>56</v>
      </c>
      <c r="E370" s="36" t="s">
        <v>192</v>
      </c>
      <c r="F370" s="36" t="s">
        <v>3</v>
      </c>
      <c r="G370" s="37">
        <v>3</v>
      </c>
      <c r="H370" s="38">
        <v>8.5069444444444437E-3</v>
      </c>
      <c r="I370" s="22" t="s">
        <v>3</v>
      </c>
      <c r="J370" s="19" t="s">
        <v>149</v>
      </c>
      <c r="K370" s="45">
        <f t="shared" si="42"/>
        <v>6.6325329566854939E-3</v>
      </c>
      <c r="L370" s="40">
        <f t="shared" si="43"/>
        <v>2.8356481481481479E-3</v>
      </c>
      <c r="M370" s="34" t="s">
        <v>168</v>
      </c>
      <c r="N370" s="61">
        <f t="shared" si="27"/>
        <v>10</v>
      </c>
      <c r="O370" s="1">
        <f t="shared" si="28"/>
        <v>43</v>
      </c>
      <c r="P370" s="1" t="s">
        <v>304</v>
      </c>
      <c r="Q370" s="1" t="str">
        <f t="shared" si="29"/>
        <v>10月3W</v>
      </c>
      <c r="R370" s="13">
        <f t="shared" si="30"/>
        <v>8.362758945386059E-3</v>
      </c>
    </row>
    <row r="371" spans="1:18">
      <c r="A371" s="34" t="s">
        <v>204</v>
      </c>
      <c r="B371" s="34" t="s">
        <v>145</v>
      </c>
      <c r="C371" s="32">
        <v>44853</v>
      </c>
      <c r="D371" s="36" t="s">
        <v>56</v>
      </c>
      <c r="E371" s="36" t="s">
        <v>192</v>
      </c>
      <c r="F371" s="36" t="s">
        <v>3</v>
      </c>
      <c r="G371" s="37">
        <v>3</v>
      </c>
      <c r="H371" s="38">
        <v>7.5810185185185182E-3</v>
      </c>
      <c r="I371" s="22" t="s">
        <v>3</v>
      </c>
      <c r="J371" s="19" t="s">
        <v>149</v>
      </c>
      <c r="K371" s="45">
        <f t="shared" si="42"/>
        <v>5.9106246076585014E-3</v>
      </c>
      <c r="L371" s="40">
        <f t="shared" si="43"/>
        <v>2.5270061728395062E-3</v>
      </c>
      <c r="M371" s="34" t="s">
        <v>168</v>
      </c>
      <c r="N371" s="61">
        <f t="shared" si="27"/>
        <v>10</v>
      </c>
      <c r="O371" s="1">
        <f t="shared" si="28"/>
        <v>43</v>
      </c>
      <c r="P371" s="1" t="s">
        <v>304</v>
      </c>
      <c r="Q371" s="1" t="str">
        <f t="shared" si="29"/>
        <v>10月3W</v>
      </c>
      <c r="R371" s="13">
        <f t="shared" si="30"/>
        <v>7.4525266792215888E-3</v>
      </c>
    </row>
    <row r="372" spans="1:18">
      <c r="A372" s="34" t="s">
        <v>186</v>
      </c>
      <c r="B372" s="34" t="s">
        <v>145</v>
      </c>
      <c r="C372" s="32">
        <v>44853</v>
      </c>
      <c r="D372" s="36" t="s">
        <v>56</v>
      </c>
      <c r="E372" s="36" t="s">
        <v>192</v>
      </c>
      <c r="F372" s="36" t="s">
        <v>3</v>
      </c>
      <c r="G372" s="37">
        <v>3</v>
      </c>
      <c r="H372" s="38">
        <v>6.7476851851851856E-3</v>
      </c>
      <c r="I372" s="22" t="s">
        <v>3</v>
      </c>
      <c r="J372" s="19" t="s">
        <v>149</v>
      </c>
      <c r="K372" s="45">
        <f t="shared" si="42"/>
        <v>5.2609070935342086E-3</v>
      </c>
      <c r="L372" s="40">
        <f t="shared" si="43"/>
        <v>2.2492283950617284E-3</v>
      </c>
      <c r="M372" s="34" t="s">
        <v>168</v>
      </c>
      <c r="N372" s="61">
        <f t="shared" si="27"/>
        <v>10</v>
      </c>
      <c r="O372" s="1">
        <f t="shared" si="28"/>
        <v>43</v>
      </c>
      <c r="P372" s="1" t="s">
        <v>304</v>
      </c>
      <c r="Q372" s="1" t="str">
        <f t="shared" si="29"/>
        <v>10月3W</v>
      </c>
      <c r="R372" s="13">
        <f t="shared" si="30"/>
        <v>6.6333176396735673E-3</v>
      </c>
    </row>
    <row r="373" spans="1:18">
      <c r="A373" s="34" t="s">
        <v>195</v>
      </c>
      <c r="B373" s="34" t="s">
        <v>145</v>
      </c>
      <c r="C373" s="32">
        <v>44853</v>
      </c>
      <c r="D373" s="36" t="s">
        <v>56</v>
      </c>
      <c r="E373" s="36" t="s">
        <v>192</v>
      </c>
      <c r="F373" s="36" t="s">
        <v>3</v>
      </c>
      <c r="G373" s="37">
        <v>3</v>
      </c>
      <c r="H373" s="38">
        <v>7.9861111111111122E-3</v>
      </c>
      <c r="I373" s="22" t="s">
        <v>3</v>
      </c>
      <c r="J373" s="19" t="s">
        <v>149</v>
      </c>
      <c r="K373" s="45">
        <f t="shared" si="42"/>
        <v>6.2264595103578117E-3</v>
      </c>
      <c r="L373" s="40">
        <f t="shared" si="43"/>
        <v>2.6620370370370374E-3</v>
      </c>
      <c r="M373" s="34" t="s">
        <v>168</v>
      </c>
      <c r="N373" s="61">
        <f t="shared" si="27"/>
        <v>10</v>
      </c>
      <c r="O373" s="1">
        <f t="shared" si="28"/>
        <v>43</v>
      </c>
      <c r="P373" s="1" t="s">
        <v>304</v>
      </c>
      <c r="Q373" s="1" t="str">
        <f t="shared" si="29"/>
        <v>10月3W</v>
      </c>
      <c r="R373" s="13">
        <f t="shared" si="30"/>
        <v>7.8507532956685454E-3</v>
      </c>
    </row>
    <row r="374" spans="1:18">
      <c r="A374" s="34" t="s">
        <v>137</v>
      </c>
      <c r="B374" s="34" t="s">
        <v>145</v>
      </c>
      <c r="C374" s="48">
        <v>44856</v>
      </c>
      <c r="D374" s="36" t="s">
        <v>56</v>
      </c>
      <c r="E374" s="36" t="s">
        <v>192</v>
      </c>
      <c r="F374" s="36" t="s">
        <v>208</v>
      </c>
      <c r="G374" s="37">
        <v>3</v>
      </c>
      <c r="H374" s="12">
        <v>8.2754629629629619E-3</v>
      </c>
      <c r="I374" s="9" t="s">
        <v>351</v>
      </c>
      <c r="J374" s="9" t="s">
        <v>68</v>
      </c>
      <c r="K374" s="45">
        <f>L374*2.39</f>
        <v>6.59278549382716E-3</v>
      </c>
      <c r="L374" s="40">
        <f t="shared" si="43"/>
        <v>2.7584876543209872E-3</v>
      </c>
      <c r="M374" s="34" t="s">
        <v>168</v>
      </c>
      <c r="N374" s="61">
        <f t="shared" si="27"/>
        <v>10</v>
      </c>
      <c r="O374" s="1">
        <f t="shared" si="28"/>
        <v>43</v>
      </c>
      <c r="P374" s="1" t="s">
        <v>304</v>
      </c>
      <c r="Q374" s="1" t="str">
        <f t="shared" si="29"/>
        <v>10月3W</v>
      </c>
      <c r="R374" s="13">
        <f t="shared" si="30"/>
        <v>8.3126425791733762E-3</v>
      </c>
    </row>
    <row r="375" spans="1:18">
      <c r="A375" s="34" t="s">
        <v>190</v>
      </c>
      <c r="B375" s="34" t="s">
        <v>145</v>
      </c>
      <c r="C375" s="48">
        <v>44856</v>
      </c>
      <c r="D375" s="36" t="s">
        <v>56</v>
      </c>
      <c r="E375" s="36" t="s">
        <v>192</v>
      </c>
      <c r="F375" s="36" t="s">
        <v>208</v>
      </c>
      <c r="G375" s="37">
        <v>3</v>
      </c>
      <c r="H375" s="12">
        <v>8.3217592592592596E-3</v>
      </c>
      <c r="I375" s="9" t="s">
        <v>351</v>
      </c>
      <c r="J375" s="9" t="s">
        <v>68</v>
      </c>
      <c r="K375" s="45">
        <f t="shared" ref="K375:K378" si="44">L375*2.39</f>
        <v>6.6296682098765432E-3</v>
      </c>
      <c r="L375" s="40">
        <f t="shared" si="43"/>
        <v>2.7739197530864197E-3</v>
      </c>
      <c r="M375" s="34" t="s">
        <v>168</v>
      </c>
      <c r="N375" s="61">
        <f t="shared" si="27"/>
        <v>10</v>
      </c>
      <c r="O375" s="1">
        <f t="shared" si="28"/>
        <v>43</v>
      </c>
      <c r="P375" s="1" t="s">
        <v>304</v>
      </c>
      <c r="Q375" s="1" t="str">
        <f t="shared" si="29"/>
        <v>10月3W</v>
      </c>
      <c r="R375" s="13">
        <f t="shared" si="30"/>
        <v>8.3591468733225979E-3</v>
      </c>
    </row>
    <row r="376" spans="1:18">
      <c r="A376" s="34" t="s">
        <v>184</v>
      </c>
      <c r="B376" s="34" t="s">
        <v>145</v>
      </c>
      <c r="C376" s="48">
        <v>44856</v>
      </c>
      <c r="D376" s="36" t="s">
        <v>56</v>
      </c>
      <c r="E376" s="36" t="s">
        <v>192</v>
      </c>
      <c r="F376" s="36" t="s">
        <v>3</v>
      </c>
      <c r="G376" s="37">
        <v>3</v>
      </c>
      <c r="H376" s="12">
        <v>0.01</v>
      </c>
      <c r="I376" s="9" t="s">
        <v>351</v>
      </c>
      <c r="J376" s="9" t="s">
        <v>149</v>
      </c>
      <c r="K376" s="45">
        <f t="shared" si="44"/>
        <v>7.966666666666667E-3</v>
      </c>
      <c r="L376" s="40">
        <f t="shared" si="43"/>
        <v>3.3333333333333335E-3</v>
      </c>
      <c r="M376" s="34" t="s">
        <v>168</v>
      </c>
      <c r="N376" s="61">
        <f t="shared" si="27"/>
        <v>10</v>
      </c>
      <c r="O376" s="1">
        <f t="shared" si="28"/>
        <v>43</v>
      </c>
      <c r="P376" s="1" t="s">
        <v>304</v>
      </c>
      <c r="Q376" s="1" t="str">
        <f t="shared" si="29"/>
        <v>10月3W</v>
      </c>
      <c r="R376" s="13">
        <f t="shared" si="30"/>
        <v>1.0044927536231886E-2</v>
      </c>
    </row>
    <row r="377" spans="1:18">
      <c r="A377" s="34" t="s">
        <v>205</v>
      </c>
      <c r="B377" s="34" t="s">
        <v>207</v>
      </c>
      <c r="C377" s="48">
        <v>44856</v>
      </c>
      <c r="D377" s="36" t="s">
        <v>56</v>
      </c>
      <c r="E377" s="36" t="s">
        <v>192</v>
      </c>
      <c r="F377" s="36" t="s">
        <v>3</v>
      </c>
      <c r="G377" s="37">
        <v>3</v>
      </c>
      <c r="H377" s="12">
        <v>9.8263888888888897E-3</v>
      </c>
      <c r="I377" s="9" t="s">
        <v>351</v>
      </c>
      <c r="J377" s="9" t="s">
        <v>149</v>
      </c>
      <c r="K377" s="45">
        <f t="shared" si="44"/>
        <v>7.828356481481483E-3</v>
      </c>
      <c r="L377" s="40">
        <f t="shared" si="43"/>
        <v>3.2754629629629631E-3</v>
      </c>
      <c r="M377" s="34" t="s">
        <v>168</v>
      </c>
      <c r="N377" s="61">
        <f t="shared" si="27"/>
        <v>10</v>
      </c>
      <c r="O377" s="1">
        <f t="shared" si="28"/>
        <v>43</v>
      </c>
      <c r="P377" s="1" t="s">
        <v>304</v>
      </c>
      <c r="Q377" s="1" t="str">
        <f t="shared" si="29"/>
        <v>10月3W</v>
      </c>
      <c r="R377" s="13">
        <f t="shared" si="30"/>
        <v>9.8705364331723045E-3</v>
      </c>
    </row>
    <row r="378" spans="1:18">
      <c r="A378" s="34" t="s">
        <v>206</v>
      </c>
      <c r="B378" s="34" t="s">
        <v>207</v>
      </c>
      <c r="C378" s="48">
        <v>44856</v>
      </c>
      <c r="D378" s="36" t="s">
        <v>56</v>
      </c>
      <c r="E378" s="36" t="s">
        <v>192</v>
      </c>
      <c r="F378" s="36" t="s">
        <v>3</v>
      </c>
      <c r="G378" s="37">
        <v>3</v>
      </c>
      <c r="H378" s="12">
        <v>1.0092592592592592E-2</v>
      </c>
      <c r="I378" s="9" t="s">
        <v>351</v>
      </c>
      <c r="J378" s="9" t="s">
        <v>149</v>
      </c>
      <c r="K378" s="45">
        <f t="shared" si="44"/>
        <v>8.0404320987654317E-3</v>
      </c>
      <c r="L378" s="40">
        <f t="shared" si="43"/>
        <v>3.3641975308641974E-3</v>
      </c>
      <c r="M378" s="34" t="s">
        <v>168</v>
      </c>
      <c r="N378" s="61">
        <f t="shared" si="27"/>
        <v>10</v>
      </c>
      <c r="O378" s="1">
        <f t="shared" si="28"/>
        <v>43</v>
      </c>
      <c r="P378" s="1" t="s">
        <v>304</v>
      </c>
      <c r="Q378" s="1" t="str">
        <f t="shared" si="29"/>
        <v>10月3W</v>
      </c>
      <c r="R378" s="13">
        <f t="shared" si="30"/>
        <v>1.0137936124530329E-2</v>
      </c>
    </row>
    <row r="379" spans="1:18">
      <c r="A379" s="34" t="s">
        <v>186</v>
      </c>
      <c r="B379" s="34" t="s">
        <v>145</v>
      </c>
      <c r="C379" s="48">
        <v>44856</v>
      </c>
      <c r="D379" s="36" t="s">
        <v>56</v>
      </c>
      <c r="E379" s="36" t="s">
        <v>192</v>
      </c>
      <c r="F379" s="36" t="s">
        <v>3</v>
      </c>
      <c r="G379" s="37">
        <v>5</v>
      </c>
      <c r="H379" s="12">
        <v>1.2314814814814815E-2</v>
      </c>
      <c r="I379" s="9" t="s">
        <v>352</v>
      </c>
      <c r="J379" s="9" t="s">
        <v>67</v>
      </c>
      <c r="K379" s="45">
        <f>L379*2.21</f>
        <v>5.4431481481481475E-3</v>
      </c>
      <c r="L379" s="40">
        <f t="shared" si="43"/>
        <v>2.4629629629629628E-3</v>
      </c>
      <c r="M379" s="34" t="s">
        <v>168</v>
      </c>
      <c r="N379" s="61">
        <f t="shared" si="27"/>
        <v>10</v>
      </c>
      <c r="O379" s="1">
        <f t="shared" si="28"/>
        <v>43</v>
      </c>
      <c r="P379" s="1" t="s">
        <v>304</v>
      </c>
      <c r="Q379" s="1" t="str">
        <f t="shared" si="29"/>
        <v>10月3W</v>
      </c>
      <c r="R379" s="13">
        <f t="shared" si="30"/>
        <v>6.8630998389694045E-3</v>
      </c>
    </row>
    <row r="380" spans="1:18">
      <c r="A380" s="34" t="s">
        <v>186</v>
      </c>
      <c r="B380" s="34" t="s">
        <v>145</v>
      </c>
      <c r="C380" s="48">
        <v>44860</v>
      </c>
      <c r="D380" s="36" t="s">
        <v>56</v>
      </c>
      <c r="E380" s="36" t="s">
        <v>192</v>
      </c>
      <c r="F380" s="36" t="s">
        <v>188</v>
      </c>
      <c r="G380" s="37">
        <v>5</v>
      </c>
      <c r="H380" s="12">
        <v>1.2013888888888888E-2</v>
      </c>
      <c r="I380" s="36" t="s">
        <v>188</v>
      </c>
      <c r="J380" s="19" t="s">
        <v>149</v>
      </c>
      <c r="K380" s="45">
        <f>H380*0.437859195402299</f>
        <v>5.2603917225415089E-3</v>
      </c>
      <c r="L380" s="40">
        <f t="shared" si="43"/>
        <v>2.4027777777777776E-3</v>
      </c>
      <c r="M380" s="34" t="s">
        <v>168</v>
      </c>
      <c r="N380" s="61">
        <f t="shared" si="27"/>
        <v>10</v>
      </c>
      <c r="O380" s="1">
        <f t="shared" si="28"/>
        <v>44</v>
      </c>
      <c r="P380" s="1" t="s">
        <v>305</v>
      </c>
      <c r="Q380" s="1" t="str">
        <f t="shared" si="29"/>
        <v>10月4W</v>
      </c>
      <c r="R380" s="13">
        <f t="shared" si="30"/>
        <v>6.6326678240740773E-3</v>
      </c>
    </row>
    <row r="381" spans="1:18">
      <c r="A381" s="34" t="s">
        <v>194</v>
      </c>
      <c r="B381" s="34" t="s">
        <v>145</v>
      </c>
      <c r="C381" s="48">
        <v>44860</v>
      </c>
      <c r="D381" s="36" t="s">
        <v>56</v>
      </c>
      <c r="E381" s="36" t="s">
        <v>192</v>
      </c>
      <c r="F381" s="36" t="s">
        <v>188</v>
      </c>
      <c r="G381" s="37">
        <v>5</v>
      </c>
      <c r="H381" s="12">
        <v>1.1840277777777778E-2</v>
      </c>
      <c r="I381" s="36" t="s">
        <v>188</v>
      </c>
      <c r="J381" s="19" t="s">
        <v>149</v>
      </c>
      <c r="K381" s="45">
        <f>H381*0.437859195402299</f>
        <v>5.1843745011174985E-3</v>
      </c>
      <c r="L381" s="40">
        <f t="shared" si="43"/>
        <v>2.3680555555555555E-3</v>
      </c>
      <c r="M381" s="34" t="s">
        <v>168</v>
      </c>
      <c r="N381" s="61">
        <f t="shared" si="27"/>
        <v>10</v>
      </c>
      <c r="O381" s="1">
        <f t="shared" si="28"/>
        <v>44</v>
      </c>
      <c r="P381" s="1" t="s">
        <v>305</v>
      </c>
      <c r="Q381" s="1" t="str">
        <f t="shared" si="29"/>
        <v>10月4W</v>
      </c>
      <c r="R381" s="13">
        <f t="shared" si="30"/>
        <v>6.5368200231481505E-3</v>
      </c>
    </row>
    <row r="382" spans="1:18">
      <c r="A382" s="34" t="s">
        <v>195</v>
      </c>
      <c r="B382" s="34" t="s">
        <v>145</v>
      </c>
      <c r="C382" s="48">
        <v>44860</v>
      </c>
      <c r="D382" s="36" t="s">
        <v>56</v>
      </c>
      <c r="E382" s="36" t="s">
        <v>192</v>
      </c>
      <c r="F382" s="36" t="s">
        <v>3</v>
      </c>
      <c r="G382" s="37">
        <v>3</v>
      </c>
      <c r="H382" s="12">
        <v>7.8703703703703713E-3</v>
      </c>
      <c r="I382" s="22" t="s">
        <v>3</v>
      </c>
      <c r="J382" s="19" t="s">
        <v>149</v>
      </c>
      <c r="K382" s="45">
        <f t="shared" ref="K382:K387" si="45">H382*0.779661016949152</f>
        <v>6.1362209667294382E-3</v>
      </c>
      <c r="L382" s="40">
        <f t="shared" si="43"/>
        <v>2.6234567901234573E-3</v>
      </c>
      <c r="M382" s="34" t="s">
        <v>168</v>
      </c>
      <c r="N382" s="61">
        <f t="shared" si="27"/>
        <v>10</v>
      </c>
      <c r="O382" s="1">
        <f t="shared" si="28"/>
        <v>44</v>
      </c>
      <c r="P382" s="1" t="s">
        <v>305</v>
      </c>
      <c r="Q382" s="1" t="str">
        <f t="shared" si="29"/>
        <v>10月4W</v>
      </c>
      <c r="R382" s="13">
        <f t="shared" si="30"/>
        <v>7.7369742623979876E-3</v>
      </c>
    </row>
    <row r="383" spans="1:18">
      <c r="A383" s="34" t="s">
        <v>204</v>
      </c>
      <c r="B383" s="34" t="s">
        <v>145</v>
      </c>
      <c r="C383" s="48">
        <v>44860</v>
      </c>
      <c r="D383" s="36" t="s">
        <v>56</v>
      </c>
      <c r="E383" s="36" t="s">
        <v>192</v>
      </c>
      <c r="F383" s="36" t="s">
        <v>3</v>
      </c>
      <c r="G383" s="37">
        <v>3</v>
      </c>
      <c r="H383" s="12">
        <v>7.5231481481481477E-3</v>
      </c>
      <c r="I383" s="22" t="s">
        <v>3</v>
      </c>
      <c r="J383" s="19" t="s">
        <v>149</v>
      </c>
      <c r="K383" s="45">
        <f t="shared" si="45"/>
        <v>5.8655053358443151E-3</v>
      </c>
      <c r="L383" s="40">
        <f t="shared" si="43"/>
        <v>2.5077160493827159E-3</v>
      </c>
      <c r="M383" s="34" t="s">
        <v>168</v>
      </c>
      <c r="N383" s="61">
        <f t="shared" si="27"/>
        <v>10</v>
      </c>
      <c r="O383" s="1">
        <f t="shared" si="28"/>
        <v>44</v>
      </c>
      <c r="P383" s="1" t="s">
        <v>305</v>
      </c>
      <c r="Q383" s="1" t="str">
        <f t="shared" si="29"/>
        <v>10月4W</v>
      </c>
      <c r="R383" s="13">
        <f t="shared" si="30"/>
        <v>7.3956371625863108E-3</v>
      </c>
    </row>
    <row r="384" spans="1:18">
      <c r="A384" s="34" t="s">
        <v>137</v>
      </c>
      <c r="B384" s="34" t="s">
        <v>145</v>
      </c>
      <c r="C384" s="48">
        <v>44860</v>
      </c>
      <c r="D384" s="36" t="s">
        <v>56</v>
      </c>
      <c r="E384" s="36" t="s">
        <v>192</v>
      </c>
      <c r="F384" s="36" t="s">
        <v>3</v>
      </c>
      <c r="G384" s="37">
        <v>3</v>
      </c>
      <c r="H384" s="12">
        <v>8.1018518518518514E-3</v>
      </c>
      <c r="I384" s="22" t="s">
        <v>3</v>
      </c>
      <c r="J384" s="19" t="s">
        <v>149</v>
      </c>
      <c r="K384" s="45">
        <f t="shared" si="45"/>
        <v>6.3166980539861852E-3</v>
      </c>
      <c r="L384" s="40">
        <f t="shared" si="43"/>
        <v>2.7006172839506171E-3</v>
      </c>
      <c r="M384" s="34" t="s">
        <v>168</v>
      </c>
      <c r="N384" s="61">
        <f t="shared" si="27"/>
        <v>10</v>
      </c>
      <c r="O384" s="1">
        <f t="shared" si="28"/>
        <v>44</v>
      </c>
      <c r="P384" s="1" t="s">
        <v>305</v>
      </c>
      <c r="Q384" s="1" t="str">
        <f t="shared" si="29"/>
        <v>10月4W</v>
      </c>
      <c r="R384" s="13">
        <f t="shared" si="30"/>
        <v>7.9645323289391032E-3</v>
      </c>
    </row>
    <row r="385" spans="1:18">
      <c r="A385" s="34" t="s">
        <v>184</v>
      </c>
      <c r="B385" s="34" t="s">
        <v>145</v>
      </c>
      <c r="C385" s="48">
        <v>44860</v>
      </c>
      <c r="D385" s="36" t="s">
        <v>56</v>
      </c>
      <c r="E385" s="36" t="s">
        <v>192</v>
      </c>
      <c r="F385" s="36" t="s">
        <v>3</v>
      </c>
      <c r="G385" s="37">
        <v>3</v>
      </c>
      <c r="H385" s="12">
        <v>8.5995370370370357E-3</v>
      </c>
      <c r="I385" s="22" t="s">
        <v>3</v>
      </c>
      <c r="J385" s="19" t="s">
        <v>149</v>
      </c>
      <c r="K385" s="45">
        <f t="shared" si="45"/>
        <v>6.7047237915881927E-3</v>
      </c>
      <c r="L385" s="40">
        <f t="shared" si="43"/>
        <v>2.8665123456790118E-3</v>
      </c>
      <c r="M385" s="34" t="s">
        <v>168</v>
      </c>
      <c r="N385" s="61">
        <f t="shared" si="27"/>
        <v>10</v>
      </c>
      <c r="O385" s="1">
        <f t="shared" si="28"/>
        <v>44</v>
      </c>
      <c r="P385" s="1" t="s">
        <v>305</v>
      </c>
      <c r="Q385" s="1" t="str">
        <f t="shared" si="29"/>
        <v>10月4W</v>
      </c>
      <c r="R385" s="13">
        <f t="shared" si="30"/>
        <v>8.4537821720025042E-3</v>
      </c>
    </row>
    <row r="386" spans="1:18">
      <c r="A386" s="34" t="s">
        <v>202</v>
      </c>
      <c r="B386" s="34" t="s">
        <v>145</v>
      </c>
      <c r="C386" s="48">
        <v>44860</v>
      </c>
      <c r="D386" s="36" t="s">
        <v>56</v>
      </c>
      <c r="E386" s="36" t="s">
        <v>192</v>
      </c>
      <c r="F386" s="36" t="s">
        <v>3</v>
      </c>
      <c r="G386" s="37">
        <v>3</v>
      </c>
      <c r="H386" s="12">
        <v>7.5578703703703702E-3</v>
      </c>
      <c r="I386" s="22" t="s">
        <v>3</v>
      </c>
      <c r="J386" s="19" t="s">
        <v>149</v>
      </c>
      <c r="K386" s="45">
        <f t="shared" si="45"/>
        <v>5.8925768989328267E-3</v>
      </c>
      <c r="L386" s="40">
        <f t="shared" si="43"/>
        <v>2.5192901234567899E-3</v>
      </c>
      <c r="M386" s="34" t="s">
        <v>168</v>
      </c>
      <c r="N386" s="61">
        <f t="shared" ref="N386:N449" si="46">MONTH(C386)</f>
        <v>10</v>
      </c>
      <c r="O386" s="1">
        <f t="shared" ref="O386:O449" si="47">WEEKNUM(C386)</f>
        <v>44</v>
      </c>
      <c r="P386" s="1" t="s">
        <v>305</v>
      </c>
      <c r="Q386" s="1" t="str">
        <f t="shared" ref="Q386:Q449" si="48">N386&amp;"月"&amp;P386</f>
        <v>10月4W</v>
      </c>
      <c r="R386" s="13">
        <f t="shared" ref="R386:R449" si="49">K386*2.9/2.3</f>
        <v>7.4297708725674779E-3</v>
      </c>
    </row>
    <row r="387" spans="1:18">
      <c r="A387" s="34" t="s">
        <v>209</v>
      </c>
      <c r="B387" s="34" t="s">
        <v>145</v>
      </c>
      <c r="C387" s="48">
        <v>44860</v>
      </c>
      <c r="D387" s="36" t="s">
        <v>56</v>
      </c>
      <c r="E387" s="36" t="s">
        <v>192</v>
      </c>
      <c r="F387" s="36" t="s">
        <v>3</v>
      </c>
      <c r="G387" s="37">
        <v>3</v>
      </c>
      <c r="H387" s="12">
        <v>9.4675925925925917E-3</v>
      </c>
      <c r="I387" s="22" t="s">
        <v>3</v>
      </c>
      <c r="J387" s="19" t="s">
        <v>149</v>
      </c>
      <c r="K387" s="45">
        <f t="shared" si="45"/>
        <v>7.3815128688009988E-3</v>
      </c>
      <c r="L387" s="40">
        <f t="shared" si="43"/>
        <v>3.155864197530864E-3</v>
      </c>
      <c r="M387" s="34" t="s">
        <v>168</v>
      </c>
      <c r="N387" s="61">
        <f t="shared" si="46"/>
        <v>10</v>
      </c>
      <c r="O387" s="1">
        <f t="shared" si="47"/>
        <v>44</v>
      </c>
      <c r="P387" s="1" t="s">
        <v>305</v>
      </c>
      <c r="Q387" s="1" t="str">
        <f t="shared" si="48"/>
        <v>10月4W</v>
      </c>
      <c r="R387" s="13">
        <f t="shared" si="49"/>
        <v>9.3071249215316947E-3</v>
      </c>
    </row>
    <row r="388" spans="1:18">
      <c r="A388" s="50" t="s">
        <v>210</v>
      </c>
      <c r="B388" s="50" t="s">
        <v>207</v>
      </c>
      <c r="C388" s="51">
        <v>44860</v>
      </c>
      <c r="D388" s="52" t="s">
        <v>225</v>
      </c>
      <c r="E388" s="52" t="s">
        <v>192</v>
      </c>
      <c r="F388" s="53" t="s">
        <v>2</v>
      </c>
      <c r="G388" s="50">
        <v>2.31</v>
      </c>
      <c r="H388" s="40">
        <v>7.3958333333333341E-3</v>
      </c>
      <c r="I388" s="25" t="s">
        <v>353</v>
      </c>
      <c r="J388" s="43" t="s">
        <v>69</v>
      </c>
      <c r="K388" s="40">
        <f>L388*2.39</f>
        <v>7.6519660894660904E-3</v>
      </c>
      <c r="L388" s="40">
        <f>H388/G388</f>
        <v>3.201659451659452E-3</v>
      </c>
      <c r="M388" s="34" t="s">
        <v>168</v>
      </c>
      <c r="N388" s="61">
        <f t="shared" si="46"/>
        <v>10</v>
      </c>
      <c r="O388" s="1">
        <f t="shared" si="47"/>
        <v>44</v>
      </c>
      <c r="P388" s="1" t="s">
        <v>305</v>
      </c>
      <c r="Q388" s="1" t="str">
        <f t="shared" si="48"/>
        <v>10月4W</v>
      </c>
      <c r="R388" s="13">
        <f t="shared" si="49"/>
        <v>9.6481311562833308E-3</v>
      </c>
    </row>
    <row r="389" spans="1:18">
      <c r="A389" s="50" t="s">
        <v>211</v>
      </c>
      <c r="B389" s="50" t="s">
        <v>224</v>
      </c>
      <c r="C389" s="51">
        <v>44860</v>
      </c>
      <c r="D389" s="52" t="s">
        <v>225</v>
      </c>
      <c r="E389" s="52" t="s">
        <v>192</v>
      </c>
      <c r="F389" s="53" t="s">
        <v>226</v>
      </c>
      <c r="G389" s="50">
        <v>2.35</v>
      </c>
      <c r="H389" s="40">
        <v>5.9143518518518521E-3</v>
      </c>
      <c r="I389" s="9" t="s">
        <v>112</v>
      </c>
      <c r="J389" s="43" t="s">
        <v>69</v>
      </c>
      <c r="K389" s="40">
        <f>H389</f>
        <v>5.9143518518518521E-3</v>
      </c>
      <c r="L389" s="40">
        <f t="shared" ref="L389:L452" si="50">H389/G389</f>
        <v>2.5167454688731286E-3</v>
      </c>
      <c r="M389" s="34" t="s">
        <v>168</v>
      </c>
      <c r="N389" s="61">
        <f t="shared" si="46"/>
        <v>10</v>
      </c>
      <c r="O389" s="1">
        <f t="shared" si="47"/>
        <v>44</v>
      </c>
      <c r="P389" s="1" t="s">
        <v>305</v>
      </c>
      <c r="Q389" s="1" t="str">
        <f t="shared" si="48"/>
        <v>10月4W</v>
      </c>
      <c r="R389" s="13">
        <f t="shared" si="49"/>
        <v>7.4572262479871178E-3</v>
      </c>
    </row>
    <row r="390" spans="1:18">
      <c r="A390" s="50" t="s">
        <v>212</v>
      </c>
      <c r="B390" s="50" t="s">
        <v>207</v>
      </c>
      <c r="C390" s="51">
        <v>44860</v>
      </c>
      <c r="D390" s="52" t="s">
        <v>225</v>
      </c>
      <c r="E390" s="52" t="s">
        <v>192</v>
      </c>
      <c r="F390" s="53" t="s">
        <v>227</v>
      </c>
      <c r="G390" s="50">
        <v>6.25</v>
      </c>
      <c r="H390" s="40">
        <v>1.9803240740740739E-2</v>
      </c>
      <c r="I390" s="25" t="s">
        <v>353</v>
      </c>
      <c r="J390" s="43" t="s">
        <v>229</v>
      </c>
      <c r="K390" s="40">
        <f t="shared" ref="K390:K397" si="51">L390*2.39</f>
        <v>7.5727592592592591E-3</v>
      </c>
      <c r="L390" s="40">
        <f t="shared" si="50"/>
        <v>3.1685185185185184E-3</v>
      </c>
      <c r="M390" s="34" t="s">
        <v>168</v>
      </c>
      <c r="N390" s="61">
        <f t="shared" si="46"/>
        <v>10</v>
      </c>
      <c r="O390" s="1">
        <f t="shared" si="47"/>
        <v>44</v>
      </c>
      <c r="P390" s="1" t="s">
        <v>305</v>
      </c>
      <c r="Q390" s="1" t="str">
        <f t="shared" si="48"/>
        <v>10月4W</v>
      </c>
      <c r="R390" s="13">
        <f t="shared" si="49"/>
        <v>9.5482616747181968E-3</v>
      </c>
    </row>
    <row r="391" spans="1:18">
      <c r="A391" s="50" t="s">
        <v>213</v>
      </c>
      <c r="B391" s="50" t="s">
        <v>207</v>
      </c>
      <c r="C391" s="51">
        <v>44860</v>
      </c>
      <c r="D391" s="52" t="s">
        <v>225</v>
      </c>
      <c r="E391" s="52" t="s">
        <v>192</v>
      </c>
      <c r="F391" s="53" t="s">
        <v>2</v>
      </c>
      <c r="G391" s="50">
        <v>2.41</v>
      </c>
      <c r="H391" s="40">
        <v>7.5694444444444446E-3</v>
      </c>
      <c r="I391" s="25" t="s">
        <v>353</v>
      </c>
      <c r="J391" s="43" t="s">
        <v>69</v>
      </c>
      <c r="K391" s="40">
        <f t="shared" si="51"/>
        <v>7.5066274781005072E-3</v>
      </c>
      <c r="L391" s="40">
        <f t="shared" si="50"/>
        <v>3.1408483171968646E-3</v>
      </c>
      <c r="M391" s="34" t="s">
        <v>168</v>
      </c>
      <c r="N391" s="61">
        <f t="shared" si="46"/>
        <v>10</v>
      </c>
      <c r="O391" s="1">
        <f t="shared" si="47"/>
        <v>44</v>
      </c>
      <c r="P391" s="1" t="s">
        <v>305</v>
      </c>
      <c r="Q391" s="1" t="str">
        <f t="shared" si="48"/>
        <v>10月4W</v>
      </c>
      <c r="R391" s="13">
        <f t="shared" si="49"/>
        <v>9.4648781245615099E-3</v>
      </c>
    </row>
    <row r="392" spans="1:18">
      <c r="A392" s="50" t="s">
        <v>214</v>
      </c>
      <c r="B392" s="50" t="s">
        <v>224</v>
      </c>
      <c r="C392" s="51">
        <v>44860</v>
      </c>
      <c r="D392" s="52" t="s">
        <v>225</v>
      </c>
      <c r="E392" s="52" t="s">
        <v>192</v>
      </c>
      <c r="F392" s="53" t="s">
        <v>208</v>
      </c>
      <c r="G392" s="50">
        <v>3</v>
      </c>
      <c r="H392" s="40">
        <v>8.5069444444444437E-3</v>
      </c>
      <c r="I392" s="25" t="s">
        <v>353</v>
      </c>
      <c r="J392" s="43" t="s">
        <v>68</v>
      </c>
      <c r="K392" s="40">
        <f t="shared" si="51"/>
        <v>6.7771990740740735E-3</v>
      </c>
      <c r="L392" s="40">
        <f t="shared" si="50"/>
        <v>2.8356481481481479E-3</v>
      </c>
      <c r="M392" s="34" t="s">
        <v>168</v>
      </c>
      <c r="N392" s="61">
        <f t="shared" si="46"/>
        <v>10</v>
      </c>
      <c r="O392" s="1">
        <f t="shared" si="47"/>
        <v>44</v>
      </c>
      <c r="P392" s="1" t="s">
        <v>305</v>
      </c>
      <c r="Q392" s="1" t="str">
        <f t="shared" si="48"/>
        <v>10月4W</v>
      </c>
      <c r="R392" s="13">
        <f t="shared" si="49"/>
        <v>8.5451640499194844E-3</v>
      </c>
    </row>
    <row r="393" spans="1:18">
      <c r="A393" s="50" t="s">
        <v>206</v>
      </c>
      <c r="B393" s="50" t="s">
        <v>207</v>
      </c>
      <c r="C393" s="51">
        <v>44860</v>
      </c>
      <c r="D393" s="52" t="s">
        <v>225</v>
      </c>
      <c r="E393" s="52" t="s">
        <v>192</v>
      </c>
      <c r="F393" s="53" t="s">
        <v>208</v>
      </c>
      <c r="G393" s="50">
        <v>3</v>
      </c>
      <c r="H393" s="40">
        <v>1.0092592592592592E-2</v>
      </c>
      <c r="I393" s="25" t="s">
        <v>353</v>
      </c>
      <c r="J393" s="43" t="s">
        <v>68</v>
      </c>
      <c r="K393" s="40">
        <f t="shared" si="51"/>
        <v>8.0404320987654317E-3</v>
      </c>
      <c r="L393" s="40">
        <f t="shared" si="50"/>
        <v>3.3641975308641974E-3</v>
      </c>
      <c r="M393" s="34" t="s">
        <v>168</v>
      </c>
      <c r="N393" s="61">
        <f t="shared" si="46"/>
        <v>10</v>
      </c>
      <c r="O393" s="1">
        <f t="shared" si="47"/>
        <v>44</v>
      </c>
      <c r="P393" s="1" t="s">
        <v>305</v>
      </c>
      <c r="Q393" s="1" t="str">
        <f t="shared" si="48"/>
        <v>10月4W</v>
      </c>
      <c r="R393" s="13">
        <f t="shared" si="49"/>
        <v>1.0137936124530329E-2</v>
      </c>
    </row>
    <row r="394" spans="1:18">
      <c r="A394" s="50" t="s">
        <v>215</v>
      </c>
      <c r="B394" s="50" t="s">
        <v>207</v>
      </c>
      <c r="C394" s="51">
        <v>44860</v>
      </c>
      <c r="D394" s="52" t="s">
        <v>225</v>
      </c>
      <c r="E394" s="52" t="s">
        <v>192</v>
      </c>
      <c r="F394" s="53" t="s">
        <v>2</v>
      </c>
      <c r="G394" s="50">
        <v>2.91</v>
      </c>
      <c r="H394" s="40">
        <v>9.1203703703703707E-3</v>
      </c>
      <c r="I394" s="25" t="s">
        <v>353</v>
      </c>
      <c r="J394" s="43" t="s">
        <v>68</v>
      </c>
      <c r="K394" s="40">
        <f t="shared" si="51"/>
        <v>7.4906134656993759E-3</v>
      </c>
      <c r="L394" s="40">
        <f t="shared" si="50"/>
        <v>3.1341478935980652E-3</v>
      </c>
      <c r="M394" s="34" t="s">
        <v>168</v>
      </c>
      <c r="N394" s="61">
        <f t="shared" si="46"/>
        <v>10</v>
      </c>
      <c r="O394" s="1">
        <f t="shared" si="47"/>
        <v>44</v>
      </c>
      <c r="P394" s="1" t="s">
        <v>305</v>
      </c>
      <c r="Q394" s="1" t="str">
        <f t="shared" si="48"/>
        <v>10月4W</v>
      </c>
      <c r="R394" s="13">
        <f t="shared" si="49"/>
        <v>9.4446865437079093E-3</v>
      </c>
    </row>
    <row r="395" spans="1:18">
      <c r="A395" s="50" t="s">
        <v>216</v>
      </c>
      <c r="B395" s="50" t="s">
        <v>207</v>
      </c>
      <c r="C395" s="51">
        <v>44860</v>
      </c>
      <c r="D395" s="52" t="s">
        <v>225</v>
      </c>
      <c r="E395" s="52" t="s">
        <v>192</v>
      </c>
      <c r="F395" s="53" t="s">
        <v>2</v>
      </c>
      <c r="G395" s="50">
        <v>3.27</v>
      </c>
      <c r="H395" s="40">
        <v>9.5486111111111101E-3</v>
      </c>
      <c r="I395" s="25" t="s">
        <v>353</v>
      </c>
      <c r="J395" s="43" t="s">
        <v>68</v>
      </c>
      <c r="K395" s="40">
        <f t="shared" si="51"/>
        <v>6.9789542983350319E-3</v>
      </c>
      <c r="L395" s="40">
        <f t="shared" si="50"/>
        <v>2.9200645599728164E-3</v>
      </c>
      <c r="M395" s="34" t="s">
        <v>168</v>
      </c>
      <c r="N395" s="61">
        <f t="shared" si="46"/>
        <v>10</v>
      </c>
      <c r="O395" s="1">
        <f t="shared" si="47"/>
        <v>44</v>
      </c>
      <c r="P395" s="1" t="s">
        <v>305</v>
      </c>
      <c r="Q395" s="1" t="str">
        <f t="shared" si="48"/>
        <v>10月4W</v>
      </c>
      <c r="R395" s="13">
        <f t="shared" si="49"/>
        <v>8.7995510718137365E-3</v>
      </c>
    </row>
    <row r="396" spans="1:18">
      <c r="A396" s="50" t="s">
        <v>217</v>
      </c>
      <c r="B396" s="50" t="s">
        <v>224</v>
      </c>
      <c r="C396" s="51">
        <v>44860</v>
      </c>
      <c r="D396" s="52" t="s">
        <v>225</v>
      </c>
      <c r="E396" s="52" t="s">
        <v>192</v>
      </c>
      <c r="F396" s="53" t="s">
        <v>2</v>
      </c>
      <c r="G396" s="50">
        <v>3.09</v>
      </c>
      <c r="H396" s="40">
        <v>9.3518518518518525E-3</v>
      </c>
      <c r="I396" s="25" t="s">
        <v>353</v>
      </c>
      <c r="J396" s="43" t="s">
        <v>68</v>
      </c>
      <c r="K396" s="40">
        <f t="shared" si="51"/>
        <v>7.2333093611410774E-3</v>
      </c>
      <c r="L396" s="40">
        <f t="shared" si="50"/>
        <v>3.0264892724439652E-3</v>
      </c>
      <c r="M396" s="34" t="s">
        <v>168</v>
      </c>
      <c r="N396" s="61">
        <f t="shared" si="46"/>
        <v>10</v>
      </c>
      <c r="O396" s="1">
        <f t="shared" si="47"/>
        <v>44</v>
      </c>
      <c r="P396" s="1" t="s">
        <v>305</v>
      </c>
      <c r="Q396" s="1" t="str">
        <f t="shared" si="48"/>
        <v>10月4W</v>
      </c>
      <c r="R396" s="13">
        <f t="shared" si="49"/>
        <v>9.1202596292648368E-3</v>
      </c>
    </row>
    <row r="397" spans="1:18">
      <c r="A397" s="50" t="s">
        <v>218</v>
      </c>
      <c r="B397" s="50" t="s">
        <v>207</v>
      </c>
      <c r="C397" s="51">
        <v>44860</v>
      </c>
      <c r="D397" s="52" t="s">
        <v>225</v>
      </c>
      <c r="E397" s="52" t="s">
        <v>192</v>
      </c>
      <c r="F397" s="53" t="s">
        <v>2</v>
      </c>
      <c r="G397" s="50">
        <v>2.4300000000000002</v>
      </c>
      <c r="H397" s="40">
        <v>8.2754629629629619E-3</v>
      </c>
      <c r="I397" s="25" t="s">
        <v>353</v>
      </c>
      <c r="J397" s="43" t="s">
        <v>69</v>
      </c>
      <c r="K397" s="40">
        <f t="shared" si="51"/>
        <v>8.1392413504039005E-3</v>
      </c>
      <c r="L397" s="40">
        <f t="shared" si="50"/>
        <v>3.4055403139765274E-3</v>
      </c>
      <c r="M397" s="34" t="s">
        <v>168</v>
      </c>
      <c r="N397" s="61">
        <f t="shared" si="46"/>
        <v>10</v>
      </c>
      <c r="O397" s="1">
        <f t="shared" si="47"/>
        <v>44</v>
      </c>
      <c r="P397" s="1" t="s">
        <v>305</v>
      </c>
      <c r="Q397" s="1" t="str">
        <f t="shared" si="48"/>
        <v>10月4W</v>
      </c>
      <c r="R397" s="13">
        <f t="shared" si="49"/>
        <v>1.0262521702683179E-2</v>
      </c>
    </row>
    <row r="398" spans="1:18">
      <c r="A398" s="50" t="s">
        <v>219</v>
      </c>
      <c r="B398" s="50" t="s">
        <v>224</v>
      </c>
      <c r="C398" s="51">
        <v>44860</v>
      </c>
      <c r="D398" s="52" t="s">
        <v>225</v>
      </c>
      <c r="E398" s="52" t="s">
        <v>192</v>
      </c>
      <c r="F398" s="53" t="s">
        <v>228</v>
      </c>
      <c r="G398" s="50">
        <v>3.1</v>
      </c>
      <c r="H398" s="40">
        <v>9.2361111111111116E-3</v>
      </c>
      <c r="I398" s="43" t="s">
        <v>228</v>
      </c>
      <c r="J398" s="43" t="s">
        <v>68</v>
      </c>
      <c r="K398" s="40">
        <f>0.737586206896552*H398</f>
        <v>6.812428160919543E-3</v>
      </c>
      <c r="L398" s="40">
        <f t="shared" si="50"/>
        <v>2.9793906810035844E-3</v>
      </c>
      <c r="M398" s="34" t="s">
        <v>168</v>
      </c>
      <c r="N398" s="61">
        <f t="shared" si="46"/>
        <v>10</v>
      </c>
      <c r="O398" s="1">
        <f t="shared" si="47"/>
        <v>44</v>
      </c>
      <c r="P398" s="1" t="s">
        <v>305</v>
      </c>
      <c r="Q398" s="1" t="str">
        <f t="shared" si="48"/>
        <v>10月4W</v>
      </c>
      <c r="R398" s="13">
        <f t="shared" si="49"/>
        <v>8.589583333333338E-3</v>
      </c>
    </row>
    <row r="399" spans="1:18">
      <c r="A399" s="50" t="s">
        <v>220</v>
      </c>
      <c r="B399" s="50" t="s">
        <v>224</v>
      </c>
      <c r="C399" s="51">
        <v>44860</v>
      </c>
      <c r="D399" s="52" t="s">
        <v>225</v>
      </c>
      <c r="E399" s="52" t="s">
        <v>192</v>
      </c>
      <c r="F399" s="53" t="s">
        <v>2</v>
      </c>
      <c r="G399" s="50">
        <v>2.44</v>
      </c>
      <c r="H399" s="40">
        <v>7.6273148148148151E-3</v>
      </c>
      <c r="I399" s="25" t="s">
        <v>353</v>
      </c>
      <c r="J399" s="43" t="s">
        <v>69</v>
      </c>
      <c r="K399" s="40">
        <f>L399*2.39</f>
        <v>7.4710173800850042E-3</v>
      </c>
      <c r="L399" s="40">
        <f t="shared" si="50"/>
        <v>3.1259486945962359E-3</v>
      </c>
      <c r="M399" s="34" t="s">
        <v>168</v>
      </c>
      <c r="N399" s="61">
        <f t="shared" si="46"/>
        <v>10</v>
      </c>
      <c r="O399" s="1">
        <f t="shared" si="47"/>
        <v>44</v>
      </c>
      <c r="P399" s="1" t="s">
        <v>305</v>
      </c>
      <c r="Q399" s="1" t="str">
        <f t="shared" si="48"/>
        <v>10月4W</v>
      </c>
      <c r="R399" s="13">
        <f t="shared" si="49"/>
        <v>9.4199784357593529E-3</v>
      </c>
    </row>
    <row r="400" spans="1:18">
      <c r="A400" s="50" t="s">
        <v>221</v>
      </c>
      <c r="B400" s="50" t="s">
        <v>224</v>
      </c>
      <c r="C400" s="51">
        <v>44860</v>
      </c>
      <c r="D400" s="52" t="s">
        <v>225</v>
      </c>
      <c r="E400" s="52" t="s">
        <v>192</v>
      </c>
      <c r="F400" s="53" t="s">
        <v>2</v>
      </c>
      <c r="G400" s="50">
        <v>2.5099999999999998</v>
      </c>
      <c r="H400" s="40">
        <v>8.4837962962962966E-3</v>
      </c>
      <c r="I400" s="25" t="s">
        <v>353</v>
      </c>
      <c r="J400" s="43" t="s">
        <v>69</v>
      </c>
      <c r="K400" s="40">
        <f>L400*2.39</f>
        <v>8.0781964733657972E-3</v>
      </c>
      <c r="L400" s="40">
        <f t="shared" si="50"/>
        <v>3.3799985244208357E-3</v>
      </c>
      <c r="M400" s="34" t="s">
        <v>168</v>
      </c>
      <c r="N400" s="61">
        <f t="shared" si="46"/>
        <v>10</v>
      </c>
      <c r="O400" s="1">
        <f t="shared" si="47"/>
        <v>44</v>
      </c>
      <c r="P400" s="1" t="s">
        <v>305</v>
      </c>
      <c r="Q400" s="1" t="str">
        <f t="shared" si="48"/>
        <v>10月4W</v>
      </c>
      <c r="R400" s="13">
        <f t="shared" si="49"/>
        <v>1.0185552075113397E-2</v>
      </c>
    </row>
    <row r="401" spans="1:18">
      <c r="A401" s="50" t="s">
        <v>222</v>
      </c>
      <c r="B401" s="50" t="s">
        <v>224</v>
      </c>
      <c r="C401" s="51">
        <v>44860</v>
      </c>
      <c r="D401" s="52" t="s">
        <v>225</v>
      </c>
      <c r="E401" s="52" t="s">
        <v>192</v>
      </c>
      <c r="F401" s="53" t="s">
        <v>208</v>
      </c>
      <c r="G401" s="50">
        <v>3</v>
      </c>
      <c r="H401" s="40">
        <v>0.01</v>
      </c>
      <c r="I401" s="25" t="s">
        <v>353</v>
      </c>
      <c r="J401" s="43" t="s">
        <v>68</v>
      </c>
      <c r="K401" s="40">
        <f>L401*2.39</f>
        <v>7.966666666666667E-3</v>
      </c>
      <c r="L401" s="40">
        <f t="shared" si="50"/>
        <v>3.3333333333333335E-3</v>
      </c>
      <c r="M401" s="34" t="s">
        <v>168</v>
      </c>
      <c r="N401" s="61">
        <f t="shared" si="46"/>
        <v>10</v>
      </c>
      <c r="O401" s="1">
        <f t="shared" si="47"/>
        <v>44</v>
      </c>
      <c r="P401" s="1" t="s">
        <v>305</v>
      </c>
      <c r="Q401" s="1" t="str">
        <f t="shared" si="48"/>
        <v>10月4W</v>
      </c>
      <c r="R401" s="13">
        <f t="shared" si="49"/>
        <v>1.0044927536231886E-2</v>
      </c>
    </row>
    <row r="402" spans="1:18">
      <c r="A402" s="50" t="s">
        <v>223</v>
      </c>
      <c r="B402" s="50" t="s">
        <v>207</v>
      </c>
      <c r="C402" s="51">
        <v>44860</v>
      </c>
      <c r="D402" s="52" t="s">
        <v>225</v>
      </c>
      <c r="E402" s="52" t="s">
        <v>192</v>
      </c>
      <c r="F402" s="53" t="s">
        <v>208</v>
      </c>
      <c r="G402" s="50">
        <v>3</v>
      </c>
      <c r="H402" s="40">
        <v>9.8263888888888897E-3</v>
      </c>
      <c r="I402" s="25" t="s">
        <v>353</v>
      </c>
      <c r="J402" s="43" t="s">
        <v>68</v>
      </c>
      <c r="K402" s="40">
        <f>L402*2.39</f>
        <v>7.828356481481483E-3</v>
      </c>
      <c r="L402" s="40">
        <f t="shared" si="50"/>
        <v>3.2754629629629631E-3</v>
      </c>
      <c r="M402" s="34" t="s">
        <v>168</v>
      </c>
      <c r="N402" s="61">
        <f t="shared" si="46"/>
        <v>10</v>
      </c>
      <c r="O402" s="1">
        <f t="shared" si="47"/>
        <v>44</v>
      </c>
      <c r="P402" s="1" t="s">
        <v>305</v>
      </c>
      <c r="Q402" s="1" t="str">
        <f t="shared" si="48"/>
        <v>10月4W</v>
      </c>
      <c r="R402" s="13">
        <f t="shared" si="49"/>
        <v>9.8705364331723045E-3</v>
      </c>
    </row>
    <row r="403" spans="1:18">
      <c r="A403" s="50" t="s">
        <v>230</v>
      </c>
      <c r="B403" s="50" t="s">
        <v>207</v>
      </c>
      <c r="C403" s="51">
        <v>44860</v>
      </c>
      <c r="D403" s="52" t="s">
        <v>225</v>
      </c>
      <c r="E403" s="52" t="s">
        <v>192</v>
      </c>
      <c r="F403" s="53" t="s">
        <v>226</v>
      </c>
      <c r="G403" s="50">
        <v>2.35</v>
      </c>
      <c r="H403" s="40">
        <v>8.9351851851851866E-3</v>
      </c>
      <c r="I403" s="9" t="s">
        <v>112</v>
      </c>
      <c r="J403" s="43" t="s">
        <v>69</v>
      </c>
      <c r="K403" s="40">
        <f>H403</f>
        <v>8.9351851851851866E-3</v>
      </c>
      <c r="L403" s="40">
        <f t="shared" si="50"/>
        <v>3.8022064617809301E-3</v>
      </c>
      <c r="M403" s="34" t="s">
        <v>168</v>
      </c>
      <c r="N403" s="61">
        <f t="shared" si="46"/>
        <v>10</v>
      </c>
      <c r="O403" s="1">
        <f t="shared" si="47"/>
        <v>44</v>
      </c>
      <c r="P403" s="1" t="s">
        <v>305</v>
      </c>
      <c r="Q403" s="1" t="str">
        <f t="shared" si="48"/>
        <v>10月4W</v>
      </c>
      <c r="R403" s="13">
        <f t="shared" si="49"/>
        <v>1.1266103059581322E-2</v>
      </c>
    </row>
    <row r="404" spans="1:18">
      <c r="A404" s="50" t="s">
        <v>231</v>
      </c>
      <c r="B404" s="50" t="s">
        <v>224</v>
      </c>
      <c r="C404" s="51">
        <v>44860</v>
      </c>
      <c r="D404" s="52" t="s">
        <v>225</v>
      </c>
      <c r="E404" s="52" t="s">
        <v>192</v>
      </c>
      <c r="F404" s="53" t="s">
        <v>2</v>
      </c>
      <c r="G404" s="50">
        <v>2.58</v>
      </c>
      <c r="H404" s="40">
        <v>8.1018518518518514E-3</v>
      </c>
      <c r="I404" s="25" t="s">
        <v>353</v>
      </c>
      <c r="J404" s="43" t="s">
        <v>69</v>
      </c>
      <c r="K404" s="40">
        <f t="shared" ref="K404:K411" si="52">L404*2.39</f>
        <v>7.5052038472581111E-3</v>
      </c>
      <c r="L404" s="40">
        <f t="shared" si="50"/>
        <v>3.1402526557565316E-3</v>
      </c>
      <c r="M404" s="34" t="s">
        <v>168</v>
      </c>
      <c r="N404" s="61">
        <f t="shared" si="46"/>
        <v>10</v>
      </c>
      <c r="O404" s="1">
        <f t="shared" si="47"/>
        <v>44</v>
      </c>
      <c r="P404" s="1" t="s">
        <v>305</v>
      </c>
      <c r="Q404" s="1" t="str">
        <f t="shared" si="48"/>
        <v>10月4W</v>
      </c>
      <c r="R404" s="13">
        <f t="shared" si="49"/>
        <v>9.4630831117602267E-3</v>
      </c>
    </row>
    <row r="405" spans="1:18">
      <c r="A405" s="50" t="s">
        <v>232</v>
      </c>
      <c r="B405" s="50" t="s">
        <v>224</v>
      </c>
      <c r="C405" s="51">
        <v>44860</v>
      </c>
      <c r="D405" s="52" t="s">
        <v>225</v>
      </c>
      <c r="E405" s="52" t="s">
        <v>192</v>
      </c>
      <c r="F405" s="53" t="s">
        <v>2</v>
      </c>
      <c r="G405" s="50">
        <v>2.5</v>
      </c>
      <c r="H405" s="40">
        <v>8.6342592592592599E-3</v>
      </c>
      <c r="I405" s="25" t="s">
        <v>353</v>
      </c>
      <c r="J405" s="43" t="s">
        <v>69</v>
      </c>
      <c r="K405" s="40">
        <f t="shared" si="52"/>
        <v>8.254351851851853E-3</v>
      </c>
      <c r="L405" s="40">
        <f t="shared" si="50"/>
        <v>3.4537037037037041E-3</v>
      </c>
      <c r="M405" s="34" t="s">
        <v>168</v>
      </c>
      <c r="N405" s="61">
        <f t="shared" si="46"/>
        <v>10</v>
      </c>
      <c r="O405" s="1">
        <f t="shared" si="47"/>
        <v>44</v>
      </c>
      <c r="P405" s="1" t="s">
        <v>305</v>
      </c>
      <c r="Q405" s="1" t="str">
        <f t="shared" si="48"/>
        <v>10月4W</v>
      </c>
      <c r="R405" s="13">
        <f t="shared" si="49"/>
        <v>1.0407661030595814E-2</v>
      </c>
    </row>
    <row r="406" spans="1:18">
      <c r="A406" s="50" t="s">
        <v>233</v>
      </c>
      <c r="B406" s="50" t="s">
        <v>243</v>
      </c>
      <c r="C406" s="51">
        <v>44860</v>
      </c>
      <c r="D406" s="52" t="s">
        <v>225</v>
      </c>
      <c r="E406" s="52" t="s">
        <v>192</v>
      </c>
      <c r="F406" s="53" t="s">
        <v>2</v>
      </c>
      <c r="G406" s="50">
        <v>2.46</v>
      </c>
      <c r="H406" s="40">
        <v>8.6689814814814806E-3</v>
      </c>
      <c r="I406" s="25" t="s">
        <v>353</v>
      </c>
      <c r="J406" s="43" t="s">
        <v>69</v>
      </c>
      <c r="K406" s="40">
        <f t="shared" si="52"/>
        <v>8.4223031466425773E-3</v>
      </c>
      <c r="L406" s="40">
        <f t="shared" si="50"/>
        <v>3.5239762119843418E-3</v>
      </c>
      <c r="M406" s="34" t="s">
        <v>168</v>
      </c>
      <c r="N406" s="61">
        <f t="shared" si="46"/>
        <v>10</v>
      </c>
      <c r="O406" s="1">
        <f t="shared" si="47"/>
        <v>44</v>
      </c>
      <c r="P406" s="1" t="s">
        <v>305</v>
      </c>
      <c r="Q406" s="1" t="str">
        <f t="shared" si="48"/>
        <v>10月4W</v>
      </c>
      <c r="R406" s="13">
        <f t="shared" si="49"/>
        <v>1.0619425706636295E-2</v>
      </c>
    </row>
    <row r="407" spans="1:18">
      <c r="A407" s="50" t="s">
        <v>234</v>
      </c>
      <c r="B407" s="50" t="s">
        <v>224</v>
      </c>
      <c r="C407" s="51">
        <v>44860</v>
      </c>
      <c r="D407" s="52" t="s">
        <v>225</v>
      </c>
      <c r="E407" s="52" t="s">
        <v>192</v>
      </c>
      <c r="F407" s="53" t="s">
        <v>2</v>
      </c>
      <c r="G407" s="50">
        <v>2.46</v>
      </c>
      <c r="H407" s="40">
        <v>8.2407407407407412E-3</v>
      </c>
      <c r="I407" s="25" t="s">
        <v>353</v>
      </c>
      <c r="J407" s="43" t="s">
        <v>69</v>
      </c>
      <c r="K407" s="40">
        <f t="shared" si="52"/>
        <v>8.0062481180367372E-3</v>
      </c>
      <c r="L407" s="40">
        <f t="shared" si="50"/>
        <v>3.3498946100572117E-3</v>
      </c>
      <c r="M407" s="34" t="s">
        <v>168</v>
      </c>
      <c r="N407" s="61">
        <f t="shared" si="46"/>
        <v>10</v>
      </c>
      <c r="O407" s="1">
        <f t="shared" si="47"/>
        <v>44</v>
      </c>
      <c r="P407" s="1" t="s">
        <v>305</v>
      </c>
      <c r="Q407" s="1" t="str">
        <f t="shared" si="48"/>
        <v>10月4W</v>
      </c>
      <c r="R407" s="13">
        <f t="shared" si="49"/>
        <v>1.0094834583611538E-2</v>
      </c>
    </row>
    <row r="408" spans="1:18">
      <c r="A408" s="50" t="s">
        <v>235</v>
      </c>
      <c r="B408" s="50" t="s">
        <v>224</v>
      </c>
      <c r="C408" s="51">
        <v>44860</v>
      </c>
      <c r="D408" s="52" t="s">
        <v>225</v>
      </c>
      <c r="E408" s="52" t="s">
        <v>192</v>
      </c>
      <c r="F408" s="53" t="s">
        <v>2</v>
      </c>
      <c r="G408" s="50">
        <v>2.35</v>
      </c>
      <c r="H408" s="40">
        <v>8.5069444444444437E-3</v>
      </c>
      <c r="I408" s="25" t="s">
        <v>353</v>
      </c>
      <c r="J408" s="43" t="s">
        <v>69</v>
      </c>
      <c r="K408" s="40">
        <f t="shared" si="52"/>
        <v>8.651743498817966E-3</v>
      </c>
      <c r="L408" s="40">
        <f t="shared" si="50"/>
        <v>3.6199763593380611E-3</v>
      </c>
      <c r="M408" s="34" t="s">
        <v>168</v>
      </c>
      <c r="N408" s="61">
        <f t="shared" si="46"/>
        <v>10</v>
      </c>
      <c r="O408" s="1">
        <f t="shared" si="47"/>
        <v>44</v>
      </c>
      <c r="P408" s="1" t="s">
        <v>305</v>
      </c>
      <c r="Q408" s="1" t="str">
        <f t="shared" si="48"/>
        <v>10月4W</v>
      </c>
      <c r="R408" s="13">
        <f t="shared" si="49"/>
        <v>1.0908720063727001E-2</v>
      </c>
    </row>
    <row r="409" spans="1:18">
      <c r="A409" s="50" t="s">
        <v>236</v>
      </c>
      <c r="B409" s="50" t="s">
        <v>224</v>
      </c>
      <c r="C409" s="51">
        <v>44860</v>
      </c>
      <c r="D409" s="52" t="s">
        <v>225</v>
      </c>
      <c r="E409" s="52" t="s">
        <v>192</v>
      </c>
      <c r="F409" s="53" t="s">
        <v>2</v>
      </c>
      <c r="G409" s="50">
        <v>2.56</v>
      </c>
      <c r="H409" s="40">
        <v>9.0972222222222218E-3</v>
      </c>
      <c r="I409" s="25" t="s">
        <v>353</v>
      </c>
      <c r="J409" s="43" t="s">
        <v>69</v>
      </c>
      <c r="K409" s="40">
        <f t="shared" si="52"/>
        <v>8.4931098090277775E-3</v>
      </c>
      <c r="L409" s="40">
        <f t="shared" si="50"/>
        <v>3.5536024305555555E-3</v>
      </c>
      <c r="M409" s="34" t="s">
        <v>168</v>
      </c>
      <c r="N409" s="61">
        <f t="shared" si="46"/>
        <v>10</v>
      </c>
      <c r="O409" s="1">
        <f t="shared" si="47"/>
        <v>44</v>
      </c>
      <c r="P409" s="1" t="s">
        <v>305</v>
      </c>
      <c r="Q409" s="1" t="str">
        <f t="shared" si="48"/>
        <v>10月4W</v>
      </c>
      <c r="R409" s="13">
        <f t="shared" si="49"/>
        <v>1.0708703672252415E-2</v>
      </c>
    </row>
    <row r="410" spans="1:18">
      <c r="A410" s="50" t="s">
        <v>237</v>
      </c>
      <c r="B410" s="50" t="s">
        <v>224</v>
      </c>
      <c r="C410" s="51">
        <v>44860</v>
      </c>
      <c r="D410" s="52" t="s">
        <v>225</v>
      </c>
      <c r="E410" s="52" t="s">
        <v>192</v>
      </c>
      <c r="F410" s="53" t="s">
        <v>2</v>
      </c>
      <c r="G410" s="50">
        <v>2.42</v>
      </c>
      <c r="H410" s="40">
        <v>7.4189814814814813E-3</v>
      </c>
      <c r="I410" s="25" t="s">
        <v>353</v>
      </c>
      <c r="J410" s="43" t="s">
        <v>69</v>
      </c>
      <c r="K410" s="40">
        <f t="shared" si="52"/>
        <v>7.3270106366697275E-3</v>
      </c>
      <c r="L410" s="40">
        <f t="shared" si="50"/>
        <v>3.0656948270584633E-3</v>
      </c>
      <c r="M410" s="34" t="s">
        <v>168</v>
      </c>
      <c r="N410" s="61">
        <f t="shared" si="46"/>
        <v>10</v>
      </c>
      <c r="O410" s="1">
        <f t="shared" si="47"/>
        <v>44</v>
      </c>
      <c r="P410" s="1" t="s">
        <v>305</v>
      </c>
      <c r="Q410" s="1" t="str">
        <f t="shared" si="48"/>
        <v>10月4W</v>
      </c>
      <c r="R410" s="13">
        <f t="shared" si="49"/>
        <v>9.2384047158009606E-3</v>
      </c>
    </row>
    <row r="411" spans="1:18">
      <c r="A411" s="50" t="s">
        <v>238</v>
      </c>
      <c r="B411" s="50" t="s">
        <v>224</v>
      </c>
      <c r="C411" s="51">
        <v>44860</v>
      </c>
      <c r="D411" s="52" t="s">
        <v>225</v>
      </c>
      <c r="E411" s="52" t="s">
        <v>192</v>
      </c>
      <c r="F411" s="53" t="s">
        <v>2</v>
      </c>
      <c r="G411" s="50">
        <v>4.16</v>
      </c>
      <c r="H411" s="40">
        <v>1.5092592592592593E-2</v>
      </c>
      <c r="I411" s="25" t="s">
        <v>353</v>
      </c>
      <c r="J411" s="43" t="s">
        <v>134</v>
      </c>
      <c r="K411" s="40">
        <f t="shared" si="52"/>
        <v>8.6709846866096871E-3</v>
      </c>
      <c r="L411" s="40">
        <f t="shared" si="50"/>
        <v>3.6280270655270654E-3</v>
      </c>
      <c r="M411" s="34" t="s">
        <v>168</v>
      </c>
      <c r="N411" s="61">
        <f t="shared" si="46"/>
        <v>10</v>
      </c>
      <c r="O411" s="1">
        <f t="shared" si="47"/>
        <v>44</v>
      </c>
      <c r="P411" s="1" t="s">
        <v>305</v>
      </c>
      <c r="Q411" s="1" t="str">
        <f t="shared" si="48"/>
        <v>10月4W</v>
      </c>
      <c r="R411" s="13">
        <f t="shared" si="49"/>
        <v>1.0932980691812215E-2</v>
      </c>
    </row>
    <row r="412" spans="1:18">
      <c r="A412" s="50" t="s">
        <v>239</v>
      </c>
      <c r="B412" s="50" t="s">
        <v>224</v>
      </c>
      <c r="C412" s="51">
        <v>44860</v>
      </c>
      <c r="D412" s="52" t="s">
        <v>225</v>
      </c>
      <c r="E412" s="52" t="s">
        <v>192</v>
      </c>
      <c r="F412" s="53" t="s">
        <v>104</v>
      </c>
      <c r="G412" s="50">
        <v>4.95</v>
      </c>
      <c r="H412" s="40">
        <v>1.7812499999999998E-2</v>
      </c>
      <c r="I412" s="25" t="s">
        <v>353</v>
      </c>
      <c r="J412" s="43" t="s">
        <v>67</v>
      </c>
      <c r="K412" s="40">
        <f>L412*2.21</f>
        <v>7.952651515151515E-3</v>
      </c>
      <c r="L412" s="40">
        <f t="shared" si="50"/>
        <v>3.5984848484848482E-3</v>
      </c>
      <c r="M412" s="34" t="s">
        <v>168</v>
      </c>
      <c r="N412" s="61">
        <f t="shared" si="46"/>
        <v>10</v>
      </c>
      <c r="O412" s="1">
        <f t="shared" si="47"/>
        <v>44</v>
      </c>
      <c r="P412" s="1" t="s">
        <v>305</v>
      </c>
      <c r="Q412" s="1" t="str">
        <f t="shared" si="48"/>
        <v>10月4W</v>
      </c>
      <c r="R412" s="13">
        <f t="shared" si="49"/>
        <v>1.0027256258234519E-2</v>
      </c>
    </row>
    <row r="413" spans="1:18">
      <c r="A413" s="50" t="s">
        <v>240</v>
      </c>
      <c r="B413" s="50" t="s">
        <v>224</v>
      </c>
      <c r="C413" s="51">
        <v>44860</v>
      </c>
      <c r="D413" s="52" t="s">
        <v>225</v>
      </c>
      <c r="E413" s="52" t="s">
        <v>192</v>
      </c>
      <c r="F413" s="53" t="s">
        <v>2</v>
      </c>
      <c r="G413" s="50">
        <v>2.4700000000000002</v>
      </c>
      <c r="H413" s="40">
        <v>8.8773148148148153E-3</v>
      </c>
      <c r="I413" s="25" t="s">
        <v>353</v>
      </c>
      <c r="J413" s="43" t="s">
        <v>69</v>
      </c>
      <c r="K413" s="40">
        <f>L413*2.39</f>
        <v>8.5897904483430796E-3</v>
      </c>
      <c r="L413" s="40">
        <f t="shared" si="50"/>
        <v>3.594054580896686E-3</v>
      </c>
      <c r="M413" s="34" t="s">
        <v>168</v>
      </c>
      <c r="N413" s="61">
        <f t="shared" si="46"/>
        <v>10</v>
      </c>
      <c r="O413" s="1">
        <f t="shared" si="47"/>
        <v>44</v>
      </c>
      <c r="P413" s="1" t="s">
        <v>305</v>
      </c>
      <c r="Q413" s="1" t="str">
        <f t="shared" si="48"/>
        <v>10月4W</v>
      </c>
      <c r="R413" s="13">
        <f t="shared" si="49"/>
        <v>1.0830605347910841E-2</v>
      </c>
    </row>
    <row r="414" spans="1:18">
      <c r="A414" s="50" t="s">
        <v>241</v>
      </c>
      <c r="B414" s="50" t="s">
        <v>224</v>
      </c>
      <c r="C414" s="51">
        <v>44860</v>
      </c>
      <c r="D414" s="52" t="s">
        <v>225</v>
      </c>
      <c r="E414" s="52" t="s">
        <v>192</v>
      </c>
      <c r="F414" s="53" t="s">
        <v>2</v>
      </c>
      <c r="G414" s="50">
        <v>2.41</v>
      </c>
      <c r="H414" s="40">
        <v>8.7499999999999991E-3</v>
      </c>
      <c r="I414" s="25" t="s">
        <v>353</v>
      </c>
      <c r="J414" s="43" t="s">
        <v>69</v>
      </c>
      <c r="K414" s="40">
        <f>L414*2.39</f>
        <v>8.6773858921161805E-3</v>
      </c>
      <c r="L414" s="40">
        <f t="shared" si="50"/>
        <v>3.6307053941908706E-3</v>
      </c>
      <c r="M414" s="34" t="s">
        <v>168</v>
      </c>
      <c r="N414" s="61">
        <f t="shared" si="46"/>
        <v>10</v>
      </c>
      <c r="O414" s="1">
        <f t="shared" si="47"/>
        <v>44</v>
      </c>
      <c r="P414" s="1" t="s">
        <v>305</v>
      </c>
      <c r="Q414" s="1" t="str">
        <f t="shared" si="48"/>
        <v>10月4W</v>
      </c>
      <c r="R414" s="13">
        <f t="shared" si="49"/>
        <v>1.0941051777016054E-2</v>
      </c>
    </row>
    <row r="415" spans="1:18">
      <c r="A415" s="50" t="s">
        <v>242</v>
      </c>
      <c r="B415" s="50" t="s">
        <v>207</v>
      </c>
      <c r="C415" s="51">
        <v>44860</v>
      </c>
      <c r="D415" s="52" t="s">
        <v>225</v>
      </c>
      <c r="E415" s="52" t="s">
        <v>192</v>
      </c>
      <c r="F415" s="53" t="s">
        <v>228</v>
      </c>
      <c r="G415" s="50">
        <v>3.1</v>
      </c>
      <c r="H415" s="40">
        <v>1.0925925925925924E-2</v>
      </c>
      <c r="I415" s="43" t="s">
        <v>228</v>
      </c>
      <c r="J415" s="43" t="s">
        <v>68</v>
      </c>
      <c r="K415" s="40">
        <f>0.737586206896552*H415</f>
        <v>8.0588122605364E-3</v>
      </c>
      <c r="L415" s="40">
        <f t="shared" si="50"/>
        <v>3.524492234169653E-3</v>
      </c>
      <c r="M415" s="34" t="s">
        <v>168</v>
      </c>
      <c r="N415" s="61">
        <f t="shared" si="46"/>
        <v>10</v>
      </c>
      <c r="O415" s="1">
        <f t="shared" si="47"/>
        <v>44</v>
      </c>
      <c r="P415" s="1" t="s">
        <v>305</v>
      </c>
      <c r="Q415" s="1" t="str">
        <f t="shared" si="48"/>
        <v>10月4W</v>
      </c>
      <c r="R415" s="13">
        <f t="shared" si="49"/>
        <v>1.0161111111111112E-2</v>
      </c>
    </row>
    <row r="416" spans="1:18">
      <c r="A416" s="36" t="s">
        <v>11</v>
      </c>
      <c r="B416" s="34" t="s">
        <v>145</v>
      </c>
      <c r="C416" s="54">
        <v>44863</v>
      </c>
      <c r="D416" s="36" t="s">
        <v>56</v>
      </c>
      <c r="E416" s="14" t="s">
        <v>346</v>
      </c>
      <c r="F416" s="42" t="s">
        <v>244</v>
      </c>
      <c r="G416" s="37">
        <v>21.9</v>
      </c>
      <c r="H416" s="42">
        <v>8.0763888888888885E-2</v>
      </c>
      <c r="I416" s="46" t="s">
        <v>244</v>
      </c>
      <c r="J416" s="39" t="s">
        <v>66</v>
      </c>
      <c r="K416" s="45" t="s">
        <v>252</v>
      </c>
      <c r="L416" s="40">
        <f t="shared" si="50"/>
        <v>3.6878488077118216E-3</v>
      </c>
      <c r="M416" s="34" t="s">
        <v>168</v>
      </c>
      <c r="N416" s="61">
        <f t="shared" si="46"/>
        <v>10</v>
      </c>
      <c r="O416" s="1">
        <f t="shared" si="47"/>
        <v>44</v>
      </c>
      <c r="P416" s="1" t="s">
        <v>305</v>
      </c>
      <c r="Q416" s="1" t="str">
        <f t="shared" si="48"/>
        <v>10月4W</v>
      </c>
      <c r="R416" s="13" t="s">
        <v>346</v>
      </c>
    </row>
    <row r="417" spans="1:18">
      <c r="A417" s="34" t="s">
        <v>32</v>
      </c>
      <c r="B417" s="34" t="s">
        <v>145</v>
      </c>
      <c r="C417" s="54">
        <v>44863</v>
      </c>
      <c r="D417" s="36" t="s">
        <v>56</v>
      </c>
      <c r="E417" s="14" t="s">
        <v>346</v>
      </c>
      <c r="F417" s="42" t="s">
        <v>244</v>
      </c>
      <c r="G417" s="37">
        <v>21.9</v>
      </c>
      <c r="H417" s="42">
        <v>7.3495370370370364E-2</v>
      </c>
      <c r="I417" s="46" t="s">
        <v>244</v>
      </c>
      <c r="J417" s="39" t="s">
        <v>66</v>
      </c>
      <c r="K417" s="45" t="s">
        <v>252</v>
      </c>
      <c r="L417" s="40">
        <f t="shared" si="50"/>
        <v>3.3559529849484186E-3</v>
      </c>
      <c r="M417" s="34" t="s">
        <v>168</v>
      </c>
      <c r="N417" s="61">
        <f t="shared" si="46"/>
        <v>10</v>
      </c>
      <c r="O417" s="1">
        <f t="shared" si="47"/>
        <v>44</v>
      </c>
      <c r="P417" s="1" t="s">
        <v>305</v>
      </c>
      <c r="Q417" s="1" t="str">
        <f t="shared" si="48"/>
        <v>10月4W</v>
      </c>
      <c r="R417" s="13" t="s">
        <v>346</v>
      </c>
    </row>
    <row r="418" spans="1:18">
      <c r="A418" s="34" t="s">
        <v>44</v>
      </c>
      <c r="B418" s="34" t="s">
        <v>207</v>
      </c>
      <c r="C418" s="54">
        <v>44863</v>
      </c>
      <c r="D418" s="36" t="s">
        <v>56</v>
      </c>
      <c r="E418" s="14" t="s">
        <v>346</v>
      </c>
      <c r="F418" s="42" t="s">
        <v>244</v>
      </c>
      <c r="G418" s="37">
        <v>21.9</v>
      </c>
      <c r="H418" s="42">
        <v>9.2997685185185183E-2</v>
      </c>
      <c r="I418" s="46" t="s">
        <v>244</v>
      </c>
      <c r="J418" s="39" t="s">
        <v>66</v>
      </c>
      <c r="K418" s="45" t="s">
        <v>252</v>
      </c>
      <c r="L418" s="40">
        <f t="shared" si="50"/>
        <v>4.2464696431591406E-3</v>
      </c>
      <c r="M418" s="34" t="s">
        <v>168</v>
      </c>
      <c r="N418" s="61">
        <f t="shared" si="46"/>
        <v>10</v>
      </c>
      <c r="O418" s="1">
        <f t="shared" si="47"/>
        <v>44</v>
      </c>
      <c r="P418" s="1" t="s">
        <v>305</v>
      </c>
      <c r="Q418" s="1" t="str">
        <f t="shared" si="48"/>
        <v>10月4W</v>
      </c>
      <c r="R418" s="13" t="s">
        <v>346</v>
      </c>
    </row>
    <row r="419" spans="1:18">
      <c r="A419" s="34" t="s">
        <v>31</v>
      </c>
      <c r="B419" s="34" t="s">
        <v>145</v>
      </c>
      <c r="C419" s="54">
        <v>44863</v>
      </c>
      <c r="D419" s="36" t="s">
        <v>56</v>
      </c>
      <c r="E419" s="14" t="s">
        <v>346</v>
      </c>
      <c r="F419" s="42" t="s">
        <v>244</v>
      </c>
      <c r="G419" s="37">
        <v>21.9</v>
      </c>
      <c r="H419" s="42">
        <v>6.4236111111111105E-2</v>
      </c>
      <c r="I419" s="46" t="s">
        <v>244</v>
      </c>
      <c r="J419" s="39" t="s">
        <v>66</v>
      </c>
      <c r="K419" s="45" t="s">
        <v>252</v>
      </c>
      <c r="L419" s="40">
        <f t="shared" si="50"/>
        <v>2.9331557584982241E-3</v>
      </c>
      <c r="M419" s="34" t="s">
        <v>168</v>
      </c>
      <c r="N419" s="61">
        <f t="shared" si="46"/>
        <v>10</v>
      </c>
      <c r="O419" s="1">
        <f t="shared" si="47"/>
        <v>44</v>
      </c>
      <c r="P419" s="1" t="s">
        <v>305</v>
      </c>
      <c r="Q419" s="1" t="str">
        <f t="shared" si="48"/>
        <v>10月4W</v>
      </c>
      <c r="R419" s="13" t="s">
        <v>346</v>
      </c>
    </row>
    <row r="420" spans="1:18">
      <c r="A420" s="34" t="s">
        <v>245</v>
      </c>
      <c r="B420" s="34" t="s">
        <v>145</v>
      </c>
      <c r="C420" s="54">
        <v>44863</v>
      </c>
      <c r="D420" s="36" t="s">
        <v>56</v>
      </c>
      <c r="E420" s="14" t="s">
        <v>346</v>
      </c>
      <c r="F420" s="42" t="s">
        <v>246</v>
      </c>
      <c r="G420" s="37">
        <v>10</v>
      </c>
      <c r="H420" s="42">
        <v>3.4178240740740738E-2</v>
      </c>
      <c r="I420" s="25" t="s">
        <v>353</v>
      </c>
      <c r="J420" s="39" t="s">
        <v>63</v>
      </c>
      <c r="K420" s="45" t="s">
        <v>252</v>
      </c>
      <c r="L420" s="40">
        <f t="shared" si="50"/>
        <v>3.417824074074074E-3</v>
      </c>
      <c r="M420" s="34" t="s">
        <v>168</v>
      </c>
      <c r="N420" s="61">
        <f t="shared" si="46"/>
        <v>10</v>
      </c>
      <c r="O420" s="1">
        <f t="shared" si="47"/>
        <v>44</v>
      </c>
      <c r="P420" s="1" t="s">
        <v>305</v>
      </c>
      <c r="Q420" s="1" t="str">
        <f t="shared" si="48"/>
        <v>10月4W</v>
      </c>
      <c r="R420" s="13" t="s">
        <v>346</v>
      </c>
    </row>
    <row r="421" spans="1:18">
      <c r="A421" s="34" t="s">
        <v>33</v>
      </c>
      <c r="B421" s="34" t="s">
        <v>145</v>
      </c>
      <c r="C421" s="54">
        <v>44863</v>
      </c>
      <c r="D421" s="36" t="s">
        <v>56</v>
      </c>
      <c r="E421" s="14" t="s">
        <v>346</v>
      </c>
      <c r="F421" s="42" t="s">
        <v>247</v>
      </c>
      <c r="G421" s="37">
        <v>7.3</v>
      </c>
      <c r="H421" s="42">
        <v>2.7893518518518515E-2</v>
      </c>
      <c r="I421" s="46" t="s">
        <v>247</v>
      </c>
      <c r="J421" s="39" t="s">
        <v>65</v>
      </c>
      <c r="K421" s="45" t="s">
        <v>252</v>
      </c>
      <c r="L421" s="40">
        <f t="shared" si="50"/>
        <v>3.8210299340436325E-3</v>
      </c>
      <c r="M421" s="34" t="s">
        <v>168</v>
      </c>
      <c r="N421" s="61">
        <f t="shared" si="46"/>
        <v>10</v>
      </c>
      <c r="O421" s="1">
        <f t="shared" si="47"/>
        <v>44</v>
      </c>
      <c r="P421" s="1" t="s">
        <v>305</v>
      </c>
      <c r="Q421" s="1" t="str">
        <f t="shared" si="48"/>
        <v>10月4W</v>
      </c>
      <c r="R421" s="13" t="s">
        <v>346</v>
      </c>
    </row>
    <row r="422" spans="1:18">
      <c r="A422" s="34" t="s">
        <v>16</v>
      </c>
      <c r="B422" s="34" t="s">
        <v>145</v>
      </c>
      <c r="C422" s="54">
        <v>44863</v>
      </c>
      <c r="D422" s="36" t="s">
        <v>56</v>
      </c>
      <c r="E422" s="14" t="s">
        <v>346</v>
      </c>
      <c r="F422" s="42" t="s">
        <v>247</v>
      </c>
      <c r="G422" s="37">
        <v>7.3</v>
      </c>
      <c r="H422" s="42">
        <v>2.7893518518518515E-2</v>
      </c>
      <c r="I422" s="46" t="s">
        <v>247</v>
      </c>
      <c r="J422" s="39" t="s">
        <v>65</v>
      </c>
      <c r="K422" s="45" t="s">
        <v>252</v>
      </c>
      <c r="L422" s="40">
        <f t="shared" si="50"/>
        <v>3.8210299340436325E-3</v>
      </c>
      <c r="M422" s="34" t="s">
        <v>168</v>
      </c>
      <c r="N422" s="61">
        <f t="shared" si="46"/>
        <v>10</v>
      </c>
      <c r="O422" s="1">
        <f t="shared" si="47"/>
        <v>44</v>
      </c>
      <c r="P422" s="1" t="s">
        <v>305</v>
      </c>
      <c r="Q422" s="1" t="str">
        <f t="shared" si="48"/>
        <v>10月4W</v>
      </c>
      <c r="R422" s="13" t="s">
        <v>346</v>
      </c>
    </row>
    <row r="423" spans="1:18">
      <c r="A423" s="34" t="s">
        <v>37</v>
      </c>
      <c r="B423" s="34" t="s">
        <v>145</v>
      </c>
      <c r="C423" s="54">
        <v>44867</v>
      </c>
      <c r="D423" s="36" t="s">
        <v>56</v>
      </c>
      <c r="E423" s="52" t="s">
        <v>192</v>
      </c>
      <c r="F423" s="42" t="s">
        <v>35</v>
      </c>
      <c r="G423" s="37">
        <v>3</v>
      </c>
      <c r="H423" s="42">
        <v>8.4953703703703701E-3</v>
      </c>
      <c r="I423" s="22" t="s">
        <v>3</v>
      </c>
      <c r="J423" s="19" t="s">
        <v>149</v>
      </c>
      <c r="K423" s="45">
        <f>0.779661016949152*H423</f>
        <v>6.6235091023226569E-3</v>
      </c>
      <c r="L423" s="40">
        <f t="shared" si="50"/>
        <v>2.8317901234567902E-3</v>
      </c>
      <c r="M423" s="34" t="s">
        <v>168</v>
      </c>
      <c r="N423" s="61">
        <f t="shared" si="46"/>
        <v>11</v>
      </c>
      <c r="O423" s="1">
        <f t="shared" si="47"/>
        <v>45</v>
      </c>
      <c r="P423" s="1" t="s">
        <v>302</v>
      </c>
      <c r="Q423" s="1" t="str">
        <f t="shared" si="48"/>
        <v>11月1W</v>
      </c>
      <c r="R423" s="13">
        <f t="shared" si="49"/>
        <v>8.3513810420590018E-3</v>
      </c>
    </row>
    <row r="424" spans="1:18">
      <c r="A424" s="34" t="s">
        <v>31</v>
      </c>
      <c r="B424" s="34" t="s">
        <v>145</v>
      </c>
      <c r="C424" s="54">
        <v>44867</v>
      </c>
      <c r="D424" s="36" t="s">
        <v>56</v>
      </c>
      <c r="E424" s="52" t="s">
        <v>192</v>
      </c>
      <c r="F424" s="42" t="s">
        <v>35</v>
      </c>
      <c r="G424" s="37">
        <v>3</v>
      </c>
      <c r="H424" s="42">
        <v>6.782407407407408E-3</v>
      </c>
      <c r="I424" s="22" t="s">
        <v>3</v>
      </c>
      <c r="J424" s="19" t="s">
        <v>149</v>
      </c>
      <c r="K424" s="45">
        <f>0.779661016949152*H424</f>
        <v>5.2879786566227211E-3</v>
      </c>
      <c r="L424" s="40">
        <f t="shared" si="50"/>
        <v>2.2608024691358028E-3</v>
      </c>
      <c r="M424" s="34" t="s">
        <v>168</v>
      </c>
      <c r="N424" s="61">
        <f t="shared" si="46"/>
        <v>11</v>
      </c>
      <c r="O424" s="1">
        <f t="shared" si="47"/>
        <v>45</v>
      </c>
      <c r="P424" s="1" t="s">
        <v>302</v>
      </c>
      <c r="Q424" s="1" t="str">
        <f t="shared" si="48"/>
        <v>11月1W</v>
      </c>
      <c r="R424" s="13">
        <f t="shared" si="49"/>
        <v>6.6674513496547353E-3</v>
      </c>
    </row>
    <row r="425" spans="1:18">
      <c r="A425" s="34" t="s">
        <v>248</v>
      </c>
      <c r="B425" s="34" t="s">
        <v>145</v>
      </c>
      <c r="C425" s="54">
        <v>44867</v>
      </c>
      <c r="D425" s="36" t="s">
        <v>56</v>
      </c>
      <c r="E425" s="52" t="s">
        <v>192</v>
      </c>
      <c r="F425" s="42" t="s">
        <v>35</v>
      </c>
      <c r="G425" s="37">
        <v>3</v>
      </c>
      <c r="H425" s="42">
        <v>1.2187500000000002E-2</v>
      </c>
      <c r="I425" s="22" t="s">
        <v>3</v>
      </c>
      <c r="J425" s="19" t="s">
        <v>149</v>
      </c>
      <c r="K425" s="45">
        <f t="shared" ref="K425:K433" si="53">0.779661016949152*H425</f>
        <v>9.5021186440677925E-3</v>
      </c>
      <c r="L425" s="40">
        <f t="shared" si="50"/>
        <v>4.062500000000001E-3</v>
      </c>
      <c r="M425" s="34" t="s">
        <v>168</v>
      </c>
      <c r="N425" s="61">
        <f t="shared" si="46"/>
        <v>11</v>
      </c>
      <c r="O425" s="1">
        <f t="shared" si="47"/>
        <v>45</v>
      </c>
      <c r="P425" s="1" t="s">
        <v>302</v>
      </c>
      <c r="Q425" s="1" t="str">
        <f t="shared" si="48"/>
        <v>11月1W</v>
      </c>
      <c r="R425" s="13">
        <f t="shared" si="49"/>
        <v>1.1980932203389826E-2</v>
      </c>
    </row>
    <row r="426" spans="1:18">
      <c r="A426" s="34" t="s">
        <v>36</v>
      </c>
      <c r="B426" s="34" t="s">
        <v>145</v>
      </c>
      <c r="C426" s="54">
        <v>44867</v>
      </c>
      <c r="D426" s="36" t="s">
        <v>56</v>
      </c>
      <c r="E426" s="52" t="s">
        <v>192</v>
      </c>
      <c r="F426" s="42" t="s">
        <v>35</v>
      </c>
      <c r="G426" s="37">
        <v>3</v>
      </c>
      <c r="H426" s="42">
        <v>8.819444444444444E-3</v>
      </c>
      <c r="I426" s="22" t="s">
        <v>3</v>
      </c>
      <c r="J426" s="19" t="s">
        <v>149</v>
      </c>
      <c r="K426" s="45">
        <f t="shared" si="53"/>
        <v>6.8761770244821045E-3</v>
      </c>
      <c r="L426" s="40">
        <f t="shared" si="50"/>
        <v>2.9398148148148148E-3</v>
      </c>
      <c r="M426" s="34" t="s">
        <v>168</v>
      </c>
      <c r="N426" s="61">
        <f t="shared" si="46"/>
        <v>11</v>
      </c>
      <c r="O426" s="1">
        <f t="shared" si="47"/>
        <v>45</v>
      </c>
      <c r="P426" s="1" t="s">
        <v>302</v>
      </c>
      <c r="Q426" s="1" t="str">
        <f t="shared" si="48"/>
        <v>11月1W</v>
      </c>
      <c r="R426" s="13">
        <f t="shared" si="49"/>
        <v>8.6699623352165661E-3</v>
      </c>
    </row>
    <row r="427" spans="1:18">
      <c r="A427" s="34" t="s">
        <v>39</v>
      </c>
      <c r="B427" s="34" t="s">
        <v>145</v>
      </c>
      <c r="C427" s="54">
        <v>44867</v>
      </c>
      <c r="D427" s="36" t="s">
        <v>56</v>
      </c>
      <c r="E427" s="52" t="s">
        <v>192</v>
      </c>
      <c r="F427" s="42" t="s">
        <v>35</v>
      </c>
      <c r="G427" s="37">
        <v>3</v>
      </c>
      <c r="H427" s="42">
        <v>9.7453703703703713E-3</v>
      </c>
      <c r="I427" s="22" t="s">
        <v>3</v>
      </c>
      <c r="J427" s="19" t="s">
        <v>149</v>
      </c>
      <c r="K427" s="45">
        <f t="shared" si="53"/>
        <v>7.5980853735090979E-3</v>
      </c>
      <c r="L427" s="40">
        <f t="shared" si="50"/>
        <v>3.2484567901234569E-3</v>
      </c>
      <c r="M427" s="34" t="s">
        <v>168</v>
      </c>
      <c r="N427" s="61">
        <f t="shared" si="46"/>
        <v>11</v>
      </c>
      <c r="O427" s="1">
        <f t="shared" si="47"/>
        <v>45</v>
      </c>
      <c r="P427" s="1" t="s">
        <v>302</v>
      </c>
      <c r="Q427" s="1" t="str">
        <f t="shared" si="48"/>
        <v>11月1W</v>
      </c>
      <c r="R427" s="13">
        <f t="shared" si="49"/>
        <v>9.5801946013810372E-3</v>
      </c>
    </row>
    <row r="428" spans="1:18">
      <c r="A428" s="34" t="s">
        <v>249</v>
      </c>
      <c r="B428" s="34" t="s">
        <v>260</v>
      </c>
      <c r="C428" s="54">
        <v>44867</v>
      </c>
      <c r="D428" s="36" t="s">
        <v>56</v>
      </c>
      <c r="E428" s="52" t="s">
        <v>192</v>
      </c>
      <c r="F428" s="42" t="s">
        <v>35</v>
      </c>
      <c r="G428" s="37">
        <v>3</v>
      </c>
      <c r="H428" s="42">
        <v>1.3726851851851851E-2</v>
      </c>
      <c r="I428" s="22" t="s">
        <v>3</v>
      </c>
      <c r="J428" s="19" t="s">
        <v>149</v>
      </c>
      <c r="K428" s="45">
        <f t="shared" si="53"/>
        <v>1.0702291274325164E-2</v>
      </c>
      <c r="L428" s="40">
        <f t="shared" si="50"/>
        <v>4.5756172839506171E-3</v>
      </c>
      <c r="M428" s="34" t="s">
        <v>168</v>
      </c>
      <c r="N428" s="61">
        <f t="shared" si="46"/>
        <v>11</v>
      </c>
      <c r="O428" s="1">
        <f t="shared" si="47"/>
        <v>45</v>
      </c>
      <c r="P428" s="1" t="s">
        <v>302</v>
      </c>
      <c r="Q428" s="1" t="str">
        <f t="shared" si="48"/>
        <v>11月1W</v>
      </c>
      <c r="R428" s="13">
        <f t="shared" si="49"/>
        <v>1.3494193345888252E-2</v>
      </c>
    </row>
    <row r="429" spans="1:18">
      <c r="A429" s="34" t="s">
        <v>11</v>
      </c>
      <c r="B429" s="34" t="s">
        <v>145</v>
      </c>
      <c r="C429" s="54">
        <v>44867</v>
      </c>
      <c r="D429" s="36" t="s">
        <v>56</v>
      </c>
      <c r="E429" s="52" t="s">
        <v>192</v>
      </c>
      <c r="F429" s="42" t="s">
        <v>35</v>
      </c>
      <c r="G429" s="37">
        <v>3</v>
      </c>
      <c r="H429" s="42">
        <v>8.3101851851851861E-3</v>
      </c>
      <c r="I429" s="22" t="s">
        <v>3</v>
      </c>
      <c r="J429" s="19" t="s">
        <v>149</v>
      </c>
      <c r="K429" s="45">
        <f t="shared" si="53"/>
        <v>6.4791274325172593E-3</v>
      </c>
      <c r="L429" s="40">
        <f t="shared" si="50"/>
        <v>2.770061728395062E-3</v>
      </c>
      <c r="M429" s="34" t="s">
        <v>168</v>
      </c>
      <c r="N429" s="61">
        <f t="shared" si="46"/>
        <v>11</v>
      </c>
      <c r="O429" s="1">
        <f t="shared" si="47"/>
        <v>45</v>
      </c>
      <c r="P429" s="1" t="s">
        <v>302</v>
      </c>
      <c r="Q429" s="1" t="str">
        <f t="shared" si="48"/>
        <v>11月1W</v>
      </c>
      <c r="R429" s="13">
        <f t="shared" si="49"/>
        <v>8.1693345888261097E-3</v>
      </c>
    </row>
    <row r="430" spans="1:18">
      <c r="A430" s="34" t="s">
        <v>250</v>
      </c>
      <c r="B430" s="34" t="s">
        <v>260</v>
      </c>
      <c r="C430" s="54">
        <v>44867</v>
      </c>
      <c r="D430" s="36" t="s">
        <v>56</v>
      </c>
      <c r="E430" s="52" t="s">
        <v>192</v>
      </c>
      <c r="F430" s="42" t="s">
        <v>35</v>
      </c>
      <c r="G430" s="37">
        <v>3</v>
      </c>
      <c r="H430" s="42">
        <v>1.0266203703703703E-2</v>
      </c>
      <c r="I430" s="22" t="s">
        <v>3</v>
      </c>
      <c r="J430" s="19" t="s">
        <v>149</v>
      </c>
      <c r="K430" s="45">
        <f t="shared" si="53"/>
        <v>8.0041588198367791E-3</v>
      </c>
      <c r="L430" s="40">
        <f t="shared" si="50"/>
        <v>3.4220679012345674E-3</v>
      </c>
      <c r="M430" s="34" t="s">
        <v>168</v>
      </c>
      <c r="N430" s="61">
        <f t="shared" si="46"/>
        <v>11</v>
      </c>
      <c r="O430" s="1">
        <f t="shared" si="47"/>
        <v>45</v>
      </c>
      <c r="P430" s="1" t="s">
        <v>302</v>
      </c>
      <c r="Q430" s="1" t="str">
        <f t="shared" si="48"/>
        <v>11月1W</v>
      </c>
      <c r="R430" s="13">
        <f t="shared" si="49"/>
        <v>1.0092200251098547E-2</v>
      </c>
    </row>
    <row r="431" spans="1:18">
      <c r="A431" s="34" t="s">
        <v>251</v>
      </c>
      <c r="B431" s="34" t="s">
        <v>260</v>
      </c>
      <c r="C431" s="54">
        <v>44867</v>
      </c>
      <c r="D431" s="36" t="s">
        <v>56</v>
      </c>
      <c r="E431" s="52" t="s">
        <v>192</v>
      </c>
      <c r="F431" s="42" t="s">
        <v>35</v>
      </c>
      <c r="G431" s="37">
        <v>3</v>
      </c>
      <c r="H431" s="42">
        <v>1.1620370370370371E-2</v>
      </c>
      <c r="I431" s="22" t="s">
        <v>3</v>
      </c>
      <c r="J431" s="19" t="s">
        <v>149</v>
      </c>
      <c r="K431" s="45">
        <f t="shared" si="53"/>
        <v>9.0599497802887584E-3</v>
      </c>
      <c r="L431" s="40">
        <f t="shared" si="50"/>
        <v>3.8734567901234571E-3</v>
      </c>
      <c r="M431" s="34" t="s">
        <v>168</v>
      </c>
      <c r="N431" s="61">
        <f t="shared" si="46"/>
        <v>11</v>
      </c>
      <c r="O431" s="1">
        <f t="shared" si="47"/>
        <v>45</v>
      </c>
      <c r="P431" s="1" t="s">
        <v>302</v>
      </c>
      <c r="Q431" s="1" t="str">
        <f t="shared" si="48"/>
        <v>11月1W</v>
      </c>
      <c r="R431" s="13">
        <f t="shared" si="49"/>
        <v>1.1423414940364087E-2</v>
      </c>
    </row>
    <row r="432" spans="1:18">
      <c r="A432" s="34" t="s">
        <v>245</v>
      </c>
      <c r="B432" s="34" t="s">
        <v>145</v>
      </c>
      <c r="C432" s="54">
        <v>44867</v>
      </c>
      <c r="D432" s="36" t="s">
        <v>56</v>
      </c>
      <c r="E432" s="52" t="s">
        <v>192</v>
      </c>
      <c r="F432" s="42" t="s">
        <v>35</v>
      </c>
      <c r="G432" s="37">
        <v>3</v>
      </c>
      <c r="H432" s="42">
        <v>7.858796296296296E-3</v>
      </c>
      <c r="I432" s="22" t="s">
        <v>3</v>
      </c>
      <c r="J432" s="19" t="s">
        <v>149</v>
      </c>
      <c r="K432" s="45">
        <f t="shared" si="53"/>
        <v>6.1271971123665996E-3</v>
      </c>
      <c r="L432" s="40">
        <f t="shared" si="50"/>
        <v>2.6195987654320987E-3</v>
      </c>
      <c r="M432" s="34" t="s">
        <v>168</v>
      </c>
      <c r="N432" s="61">
        <f t="shared" si="46"/>
        <v>11</v>
      </c>
      <c r="O432" s="1">
        <f t="shared" si="47"/>
        <v>45</v>
      </c>
      <c r="P432" s="1" t="s">
        <v>302</v>
      </c>
      <c r="Q432" s="1" t="str">
        <f t="shared" si="48"/>
        <v>11月1W</v>
      </c>
      <c r="R432" s="13">
        <f t="shared" si="49"/>
        <v>7.7255963590709296E-3</v>
      </c>
    </row>
    <row r="433" spans="1:18">
      <c r="A433" s="34" t="s">
        <v>40</v>
      </c>
      <c r="B433" s="34" t="s">
        <v>145</v>
      </c>
      <c r="C433" s="54">
        <v>44867</v>
      </c>
      <c r="D433" s="36" t="s">
        <v>56</v>
      </c>
      <c r="E433" s="52" t="s">
        <v>192</v>
      </c>
      <c r="F433" s="42" t="s">
        <v>35</v>
      </c>
      <c r="G433" s="37">
        <v>3</v>
      </c>
      <c r="H433" s="42">
        <v>1.0185185185185184E-2</v>
      </c>
      <c r="I433" s="22" t="s">
        <v>3</v>
      </c>
      <c r="J433" s="19" t="s">
        <v>149</v>
      </c>
      <c r="K433" s="45">
        <f t="shared" si="53"/>
        <v>7.9409918392969181E-3</v>
      </c>
      <c r="L433" s="40">
        <f t="shared" si="50"/>
        <v>3.3950617283950613E-3</v>
      </c>
      <c r="M433" s="34" t="s">
        <v>168</v>
      </c>
      <c r="N433" s="61">
        <f t="shared" si="46"/>
        <v>11</v>
      </c>
      <c r="O433" s="1">
        <f t="shared" si="47"/>
        <v>45</v>
      </c>
      <c r="P433" s="1" t="s">
        <v>302</v>
      </c>
      <c r="Q433" s="1" t="str">
        <f t="shared" si="48"/>
        <v>11月1W</v>
      </c>
      <c r="R433" s="13">
        <f t="shared" si="49"/>
        <v>1.0012554927809158E-2</v>
      </c>
    </row>
    <row r="434" spans="1:18">
      <c r="A434" s="34" t="s">
        <v>33</v>
      </c>
      <c r="B434" s="34" t="s">
        <v>145</v>
      </c>
      <c r="C434" s="54">
        <v>44870</v>
      </c>
      <c r="D434" s="41" t="s">
        <v>253</v>
      </c>
      <c r="E434" s="52" t="s">
        <v>192</v>
      </c>
      <c r="F434" s="42" t="s">
        <v>254</v>
      </c>
      <c r="G434" s="37">
        <v>1.8</v>
      </c>
      <c r="H434" s="56">
        <v>3.8888888888888883E-3</v>
      </c>
      <c r="I434" s="25" t="s">
        <v>353</v>
      </c>
      <c r="J434" s="46" t="s">
        <v>95</v>
      </c>
      <c r="K434" s="45">
        <f>H434*(2.5/1.8)*0.94</f>
        <v>5.0771604938271587E-3</v>
      </c>
      <c r="L434" s="40">
        <f t="shared" si="50"/>
        <v>2.1604938271604936E-3</v>
      </c>
      <c r="M434" s="34" t="s">
        <v>168</v>
      </c>
      <c r="N434" s="61">
        <f t="shared" si="46"/>
        <v>11</v>
      </c>
      <c r="O434" s="1">
        <f t="shared" si="47"/>
        <v>45</v>
      </c>
      <c r="P434" s="1" t="s">
        <v>302</v>
      </c>
      <c r="Q434" s="1" t="str">
        <f t="shared" si="48"/>
        <v>11月1W</v>
      </c>
      <c r="R434" s="13">
        <f t="shared" si="49"/>
        <v>6.4016371443907658E-3</v>
      </c>
    </row>
    <row r="435" spans="1:18">
      <c r="A435" s="34" t="s">
        <v>255</v>
      </c>
      <c r="B435" s="34" t="s">
        <v>207</v>
      </c>
      <c r="C435" s="54">
        <v>44870</v>
      </c>
      <c r="D435" s="41" t="s">
        <v>253</v>
      </c>
      <c r="E435" s="52" t="s">
        <v>192</v>
      </c>
      <c r="F435" s="42" t="s">
        <v>254</v>
      </c>
      <c r="G435" s="37">
        <v>1.8</v>
      </c>
      <c r="H435" s="56">
        <v>5.9606481481481489E-3</v>
      </c>
      <c r="I435" s="25" t="s">
        <v>353</v>
      </c>
      <c r="J435" s="46" t="s">
        <v>95</v>
      </c>
      <c r="K435" s="45">
        <f t="shared" ref="K435:K448" si="54">H435*(2.5/1.8)</f>
        <v>8.2786779835390956E-3</v>
      </c>
      <c r="L435" s="40">
        <f t="shared" si="50"/>
        <v>3.3114711934156384E-3</v>
      </c>
      <c r="M435" s="34" t="s">
        <v>168</v>
      </c>
      <c r="N435" s="61">
        <f t="shared" si="46"/>
        <v>11</v>
      </c>
      <c r="O435" s="1">
        <f t="shared" si="47"/>
        <v>45</v>
      </c>
      <c r="P435" s="1" t="s">
        <v>302</v>
      </c>
      <c r="Q435" s="1" t="str">
        <f t="shared" si="48"/>
        <v>11月1W</v>
      </c>
      <c r="R435" s="13">
        <f t="shared" si="49"/>
        <v>1.043833310967973E-2</v>
      </c>
    </row>
    <row r="436" spans="1:18">
      <c r="A436" s="34" t="s">
        <v>11</v>
      </c>
      <c r="B436" s="34" t="s">
        <v>145</v>
      </c>
      <c r="C436" s="54">
        <v>44870</v>
      </c>
      <c r="D436" s="41" t="s">
        <v>253</v>
      </c>
      <c r="E436" s="52" t="s">
        <v>192</v>
      </c>
      <c r="F436" s="42" t="s">
        <v>254</v>
      </c>
      <c r="G436" s="37">
        <v>1.8</v>
      </c>
      <c r="H436" s="56">
        <v>4.5833333333333334E-3</v>
      </c>
      <c r="I436" s="25" t="s">
        <v>353</v>
      </c>
      <c r="J436" s="46" t="s">
        <v>95</v>
      </c>
      <c r="K436" s="45">
        <f>H436*(2.5/1.8)*0.96</f>
        <v>6.1111111111111106E-3</v>
      </c>
      <c r="L436" s="40">
        <f t="shared" si="50"/>
        <v>2.5462962962962961E-3</v>
      </c>
      <c r="M436" s="34" t="s">
        <v>168</v>
      </c>
      <c r="N436" s="61">
        <f t="shared" si="46"/>
        <v>11</v>
      </c>
      <c r="O436" s="1">
        <f t="shared" si="47"/>
        <v>45</v>
      </c>
      <c r="P436" s="1" t="s">
        <v>302</v>
      </c>
      <c r="Q436" s="1" t="str">
        <f t="shared" si="48"/>
        <v>11月1W</v>
      </c>
      <c r="R436" s="13">
        <f t="shared" si="49"/>
        <v>7.7053140096618351E-3</v>
      </c>
    </row>
    <row r="437" spans="1:18">
      <c r="A437" s="34" t="s">
        <v>43</v>
      </c>
      <c r="B437" s="34" t="s">
        <v>145</v>
      </c>
      <c r="C437" s="54">
        <v>44870</v>
      </c>
      <c r="D437" s="41" t="s">
        <v>253</v>
      </c>
      <c r="E437" s="52" t="s">
        <v>192</v>
      </c>
      <c r="F437" s="42" t="s">
        <v>254</v>
      </c>
      <c r="G437" s="37">
        <v>1.8</v>
      </c>
      <c r="H437" s="56">
        <v>6.2094907407407411E-3</v>
      </c>
      <c r="I437" s="25" t="s">
        <v>353</v>
      </c>
      <c r="J437" s="46" t="s">
        <v>95</v>
      </c>
      <c r="K437" s="45">
        <f>H437*(2.5/1.8)*0.98</f>
        <v>8.4518068415637849E-3</v>
      </c>
      <c r="L437" s="40">
        <f t="shared" si="50"/>
        <v>3.4497170781893007E-3</v>
      </c>
      <c r="M437" s="34" t="s">
        <v>168</v>
      </c>
      <c r="N437" s="61">
        <f t="shared" si="46"/>
        <v>11</v>
      </c>
      <c r="O437" s="1">
        <f t="shared" si="47"/>
        <v>45</v>
      </c>
      <c r="P437" s="1" t="s">
        <v>302</v>
      </c>
      <c r="Q437" s="1" t="str">
        <f t="shared" si="48"/>
        <v>11月1W</v>
      </c>
      <c r="R437" s="13">
        <f t="shared" si="49"/>
        <v>1.0656626017623903E-2</v>
      </c>
    </row>
    <row r="438" spans="1:18">
      <c r="A438" s="34" t="s">
        <v>36</v>
      </c>
      <c r="B438" s="34" t="s">
        <v>145</v>
      </c>
      <c r="C438" s="54">
        <v>44870</v>
      </c>
      <c r="D438" s="41" t="s">
        <v>253</v>
      </c>
      <c r="E438" s="52" t="s">
        <v>192</v>
      </c>
      <c r="F438" s="42" t="s">
        <v>254</v>
      </c>
      <c r="G438" s="37">
        <v>1.8</v>
      </c>
      <c r="H438" s="56">
        <v>5.1080246913580247E-3</v>
      </c>
      <c r="I438" s="25" t="s">
        <v>353</v>
      </c>
      <c r="J438" s="46" t="s">
        <v>95</v>
      </c>
      <c r="K438" s="45">
        <f>H438*(2.5/1.8)*0.96</f>
        <v>6.8106995884773657E-3</v>
      </c>
      <c r="L438" s="40">
        <f t="shared" si="50"/>
        <v>2.8377914951989024E-3</v>
      </c>
      <c r="M438" s="34" t="s">
        <v>168</v>
      </c>
      <c r="N438" s="61">
        <f t="shared" si="46"/>
        <v>11</v>
      </c>
      <c r="O438" s="1">
        <f t="shared" si="47"/>
        <v>45</v>
      </c>
      <c r="P438" s="1" t="s">
        <v>302</v>
      </c>
      <c r="Q438" s="1" t="str">
        <f t="shared" si="48"/>
        <v>11月1W</v>
      </c>
      <c r="R438" s="13">
        <f t="shared" si="49"/>
        <v>8.5874038289497218E-3</v>
      </c>
    </row>
    <row r="439" spans="1:18">
      <c r="A439" s="34" t="s">
        <v>32</v>
      </c>
      <c r="B439" s="34" t="s">
        <v>145</v>
      </c>
      <c r="C439" s="54">
        <v>44870</v>
      </c>
      <c r="D439" s="41" t="s">
        <v>253</v>
      </c>
      <c r="E439" s="52" t="s">
        <v>192</v>
      </c>
      <c r="F439" s="42" t="s">
        <v>254</v>
      </c>
      <c r="G439" s="37">
        <v>1.8</v>
      </c>
      <c r="H439" s="56">
        <v>4.386574074074074E-3</v>
      </c>
      <c r="I439" s="25" t="s">
        <v>353</v>
      </c>
      <c r="J439" s="46" t="s">
        <v>95</v>
      </c>
      <c r="K439" s="45">
        <f>H439*(2.5/1.8)*0.96</f>
        <v>5.8487654320987644E-3</v>
      </c>
      <c r="L439" s="40">
        <f t="shared" si="50"/>
        <v>2.436985596707819E-3</v>
      </c>
      <c r="M439" s="34" t="s">
        <v>168</v>
      </c>
      <c r="N439" s="61">
        <f t="shared" si="46"/>
        <v>11</v>
      </c>
      <c r="O439" s="1">
        <f t="shared" si="47"/>
        <v>45</v>
      </c>
      <c r="P439" s="1" t="s">
        <v>302</v>
      </c>
      <c r="Q439" s="1" t="str">
        <f t="shared" si="48"/>
        <v>11月1W</v>
      </c>
      <c r="R439" s="13">
        <f t="shared" si="49"/>
        <v>7.3745303274288781E-3</v>
      </c>
    </row>
    <row r="440" spans="1:18">
      <c r="A440" s="34" t="s">
        <v>44</v>
      </c>
      <c r="B440" s="34" t="s">
        <v>207</v>
      </c>
      <c r="C440" s="54">
        <v>44870</v>
      </c>
      <c r="D440" s="41" t="s">
        <v>253</v>
      </c>
      <c r="E440" s="52" t="s">
        <v>192</v>
      </c>
      <c r="F440" s="42" t="s">
        <v>254</v>
      </c>
      <c r="G440" s="37">
        <v>1.8</v>
      </c>
      <c r="H440" s="56">
        <v>5.8275462962962959E-3</v>
      </c>
      <c r="I440" s="25" t="s">
        <v>353</v>
      </c>
      <c r="J440" s="46" t="s">
        <v>95</v>
      </c>
      <c r="K440" s="45">
        <f>H440*(2.5/1.8)*0.98</f>
        <v>7.9319380144032905E-3</v>
      </c>
      <c r="L440" s="40">
        <f t="shared" si="50"/>
        <v>3.2375257201646087E-3</v>
      </c>
      <c r="M440" s="34" t="s">
        <v>168</v>
      </c>
      <c r="N440" s="61">
        <f t="shared" si="46"/>
        <v>11</v>
      </c>
      <c r="O440" s="1">
        <f t="shared" si="47"/>
        <v>45</v>
      </c>
      <c r="P440" s="1" t="s">
        <v>302</v>
      </c>
      <c r="Q440" s="1" t="str">
        <f t="shared" si="48"/>
        <v>11月1W</v>
      </c>
      <c r="R440" s="13">
        <f t="shared" si="49"/>
        <v>1.0001139235551976E-2</v>
      </c>
    </row>
    <row r="441" spans="1:18">
      <c r="A441" s="34" t="s">
        <v>250</v>
      </c>
      <c r="B441" s="34" t="s">
        <v>243</v>
      </c>
      <c r="C441" s="54">
        <v>44870</v>
      </c>
      <c r="D441" s="41" t="s">
        <v>253</v>
      </c>
      <c r="E441" s="52" t="s">
        <v>192</v>
      </c>
      <c r="F441" s="42" t="s">
        <v>254</v>
      </c>
      <c r="G441" s="37">
        <v>1.8</v>
      </c>
      <c r="H441" s="56">
        <v>5.665509259259259E-3</v>
      </c>
      <c r="I441" s="25" t="s">
        <v>353</v>
      </c>
      <c r="J441" s="46" t="s">
        <v>95</v>
      </c>
      <c r="K441" s="45">
        <f>H441*(2.5/1.8)*0.98</f>
        <v>7.7113876028806578E-3</v>
      </c>
      <c r="L441" s="40">
        <f t="shared" si="50"/>
        <v>3.1475051440329215E-3</v>
      </c>
      <c r="M441" s="34" t="s">
        <v>168</v>
      </c>
      <c r="N441" s="61">
        <f t="shared" si="46"/>
        <v>11</v>
      </c>
      <c r="O441" s="1">
        <f t="shared" si="47"/>
        <v>45</v>
      </c>
      <c r="P441" s="1" t="s">
        <v>302</v>
      </c>
      <c r="Q441" s="1" t="str">
        <f t="shared" si="48"/>
        <v>11月1W</v>
      </c>
      <c r="R441" s="13">
        <f t="shared" si="49"/>
        <v>9.7230539340669164E-3</v>
      </c>
    </row>
    <row r="442" spans="1:18">
      <c r="A442" s="34" t="s">
        <v>42</v>
      </c>
      <c r="B442" s="34" t="s">
        <v>145</v>
      </c>
      <c r="C442" s="54">
        <v>44870</v>
      </c>
      <c r="D442" s="41" t="s">
        <v>253</v>
      </c>
      <c r="E442" s="52" t="s">
        <v>192</v>
      </c>
      <c r="F442" s="42" t="s">
        <v>254</v>
      </c>
      <c r="G442" s="37">
        <v>1.8</v>
      </c>
      <c r="H442" s="56">
        <v>4.3595679012345678E-3</v>
      </c>
      <c r="I442" s="25" t="s">
        <v>353</v>
      </c>
      <c r="J442" s="46" t="s">
        <v>95</v>
      </c>
      <c r="K442" s="45">
        <f>H442*(2.5/1.8)*0.96</f>
        <v>5.8127572016460904E-3</v>
      </c>
      <c r="L442" s="40">
        <f t="shared" si="50"/>
        <v>2.4219821673525377E-3</v>
      </c>
      <c r="M442" s="34" t="s">
        <v>168</v>
      </c>
      <c r="N442" s="61">
        <f t="shared" si="46"/>
        <v>11</v>
      </c>
      <c r="O442" s="1">
        <f t="shared" si="47"/>
        <v>45</v>
      </c>
      <c r="P442" s="1" t="s">
        <v>302</v>
      </c>
      <c r="Q442" s="1" t="str">
        <f t="shared" si="48"/>
        <v>11月1W</v>
      </c>
      <c r="R442" s="13">
        <f t="shared" si="49"/>
        <v>7.3291286455537657E-3</v>
      </c>
    </row>
    <row r="443" spans="1:18">
      <c r="A443" s="34" t="s">
        <v>45</v>
      </c>
      <c r="B443" s="34" t="s">
        <v>145</v>
      </c>
      <c r="C443" s="54">
        <v>44870</v>
      </c>
      <c r="D443" s="41" t="s">
        <v>253</v>
      </c>
      <c r="E443" s="52" t="s">
        <v>192</v>
      </c>
      <c r="F443" s="42" t="s">
        <v>254</v>
      </c>
      <c r="G443" s="37">
        <v>1.8</v>
      </c>
      <c r="H443" s="56">
        <v>5.4668209876543201E-3</v>
      </c>
      <c r="I443" s="25" t="s">
        <v>353</v>
      </c>
      <c r="J443" s="46" t="s">
        <v>95</v>
      </c>
      <c r="K443" s="45">
        <f>H443*(2.5/1.8)*0.96</f>
        <v>7.2890946502057593E-3</v>
      </c>
      <c r="L443" s="40">
        <f t="shared" si="50"/>
        <v>3.0371227709190666E-3</v>
      </c>
      <c r="M443" s="34" t="s">
        <v>168</v>
      </c>
      <c r="N443" s="61">
        <f t="shared" si="46"/>
        <v>11</v>
      </c>
      <c r="O443" s="1">
        <f t="shared" si="47"/>
        <v>45</v>
      </c>
      <c r="P443" s="1" t="s">
        <v>302</v>
      </c>
      <c r="Q443" s="1" t="str">
        <f t="shared" si="48"/>
        <v>11月1W</v>
      </c>
      <c r="R443" s="13">
        <f t="shared" si="49"/>
        <v>9.190597602433348E-3</v>
      </c>
    </row>
    <row r="444" spans="1:18">
      <c r="A444" s="34" t="s">
        <v>39</v>
      </c>
      <c r="B444" s="34" t="s">
        <v>145</v>
      </c>
      <c r="C444" s="54">
        <v>44870</v>
      </c>
      <c r="D444" s="41" t="s">
        <v>253</v>
      </c>
      <c r="E444" s="52" t="s">
        <v>192</v>
      </c>
      <c r="F444" s="42" t="s">
        <v>254</v>
      </c>
      <c r="G444" s="37">
        <v>1.8</v>
      </c>
      <c r="H444" s="56">
        <v>5.9432870370370369E-3</v>
      </c>
      <c r="I444" s="25" t="s">
        <v>353</v>
      </c>
      <c r="J444" s="46" t="s">
        <v>95</v>
      </c>
      <c r="K444" s="45">
        <f>H444*(2.5/1.8)*0.98</f>
        <v>8.0894740226337431E-3</v>
      </c>
      <c r="L444" s="40">
        <f t="shared" si="50"/>
        <v>3.3018261316872426E-3</v>
      </c>
      <c r="M444" s="34" t="s">
        <v>168</v>
      </c>
      <c r="N444" s="61">
        <f t="shared" si="46"/>
        <v>11</v>
      </c>
      <c r="O444" s="1">
        <f t="shared" si="47"/>
        <v>45</v>
      </c>
      <c r="P444" s="1" t="s">
        <v>302</v>
      </c>
      <c r="Q444" s="1" t="str">
        <f t="shared" si="48"/>
        <v>11月1W</v>
      </c>
      <c r="R444" s="13">
        <f t="shared" si="49"/>
        <v>1.019977159375559E-2</v>
      </c>
    </row>
    <row r="445" spans="1:18">
      <c r="A445" s="34" t="s">
        <v>98</v>
      </c>
      <c r="B445" s="34" t="s">
        <v>145</v>
      </c>
      <c r="C445" s="54">
        <v>44870</v>
      </c>
      <c r="D445" s="41" t="s">
        <v>253</v>
      </c>
      <c r="E445" s="52" t="s">
        <v>192</v>
      </c>
      <c r="F445" s="42" t="s">
        <v>254</v>
      </c>
      <c r="G445" s="37">
        <v>1.8</v>
      </c>
      <c r="H445" s="56">
        <v>6.5451388888888885E-3</v>
      </c>
      <c r="I445" s="25" t="s">
        <v>353</v>
      </c>
      <c r="J445" s="46" t="s">
        <v>95</v>
      </c>
      <c r="K445" s="45">
        <f>H445*(2.5/1.8)*0.98</f>
        <v>8.9086612654320982E-3</v>
      </c>
      <c r="L445" s="40">
        <f t="shared" si="50"/>
        <v>3.636188271604938E-3</v>
      </c>
      <c r="M445" s="34" t="s">
        <v>168</v>
      </c>
      <c r="N445" s="61">
        <f t="shared" si="46"/>
        <v>11</v>
      </c>
      <c r="O445" s="1">
        <f t="shared" si="47"/>
        <v>45</v>
      </c>
      <c r="P445" s="1" t="s">
        <v>302</v>
      </c>
      <c r="Q445" s="1" t="str">
        <f t="shared" si="48"/>
        <v>11月1W</v>
      </c>
      <c r="R445" s="13">
        <f t="shared" si="49"/>
        <v>1.1232659856414385E-2</v>
      </c>
    </row>
    <row r="446" spans="1:18">
      <c r="A446" s="34" t="s">
        <v>31</v>
      </c>
      <c r="B446" s="34" t="s">
        <v>145</v>
      </c>
      <c r="C446" s="54">
        <v>44870</v>
      </c>
      <c r="D446" s="41" t="s">
        <v>253</v>
      </c>
      <c r="E446" s="52" t="s">
        <v>192</v>
      </c>
      <c r="F446" s="42" t="s">
        <v>254</v>
      </c>
      <c r="G446" s="37">
        <v>1.8</v>
      </c>
      <c r="H446" s="56">
        <v>4.2824074074074075E-3</v>
      </c>
      <c r="I446" s="25" t="s">
        <v>353</v>
      </c>
      <c r="J446" s="46" t="s">
        <v>95</v>
      </c>
      <c r="K446" s="45">
        <f>H446*(2.5/1.8)*0.9</f>
        <v>5.3530092592592596E-3</v>
      </c>
      <c r="L446" s="40">
        <f t="shared" si="50"/>
        <v>2.3791152263374486E-3</v>
      </c>
      <c r="M446" s="34" t="s">
        <v>168</v>
      </c>
      <c r="N446" s="61">
        <f t="shared" si="46"/>
        <v>11</v>
      </c>
      <c r="O446" s="1">
        <f t="shared" si="47"/>
        <v>45</v>
      </c>
      <c r="P446" s="1" t="s">
        <v>302</v>
      </c>
      <c r="Q446" s="1" t="str">
        <f t="shared" si="48"/>
        <v>11月1W</v>
      </c>
      <c r="R446" s="13">
        <f t="shared" si="49"/>
        <v>6.7494464573268935E-3</v>
      </c>
    </row>
    <row r="447" spans="1:18">
      <c r="A447" s="34" t="s">
        <v>38</v>
      </c>
      <c r="B447" s="34" t="s">
        <v>145</v>
      </c>
      <c r="C447" s="54">
        <v>44870</v>
      </c>
      <c r="D447" s="41" t="s">
        <v>253</v>
      </c>
      <c r="E447" s="52" t="s">
        <v>192</v>
      </c>
      <c r="F447" s="42" t="s">
        <v>254</v>
      </c>
      <c r="G447" s="37">
        <v>1.8</v>
      </c>
      <c r="H447" s="56">
        <v>5.0810185185185186E-3</v>
      </c>
      <c r="I447" s="25" t="s">
        <v>353</v>
      </c>
      <c r="J447" s="46" t="s">
        <v>95</v>
      </c>
      <c r="K447" s="45">
        <f>H447*(2.5/1.8)*0.96</f>
        <v>6.7746913580246908E-3</v>
      </c>
      <c r="L447" s="40">
        <f t="shared" si="50"/>
        <v>2.8227880658436215E-3</v>
      </c>
      <c r="M447" s="34" t="s">
        <v>168</v>
      </c>
      <c r="N447" s="61">
        <f t="shared" si="46"/>
        <v>11</v>
      </c>
      <c r="O447" s="1">
        <f t="shared" si="47"/>
        <v>45</v>
      </c>
      <c r="P447" s="1" t="s">
        <v>302</v>
      </c>
      <c r="Q447" s="1" t="str">
        <f t="shared" si="48"/>
        <v>11月1W</v>
      </c>
      <c r="R447" s="13">
        <f t="shared" si="49"/>
        <v>8.5420021470746111E-3</v>
      </c>
    </row>
    <row r="448" spans="1:18">
      <c r="A448" s="34" t="s">
        <v>256</v>
      </c>
      <c r="B448" s="34" t="s">
        <v>207</v>
      </c>
      <c r="C448" s="54">
        <v>44870</v>
      </c>
      <c r="D448" s="41" t="s">
        <v>253</v>
      </c>
      <c r="E448" s="52" t="s">
        <v>192</v>
      </c>
      <c r="F448" s="42" t="s">
        <v>254</v>
      </c>
      <c r="G448" s="37">
        <v>1.8</v>
      </c>
      <c r="H448" s="56">
        <v>4.9189814814814816E-3</v>
      </c>
      <c r="I448" s="25" t="s">
        <v>353</v>
      </c>
      <c r="J448" s="46" t="s">
        <v>95</v>
      </c>
      <c r="K448" s="45">
        <f t="shared" si="54"/>
        <v>6.8319187242798351E-3</v>
      </c>
      <c r="L448" s="40">
        <f t="shared" si="50"/>
        <v>2.7327674897119343E-3</v>
      </c>
      <c r="M448" s="34" t="s">
        <v>168</v>
      </c>
      <c r="N448" s="61">
        <f t="shared" si="46"/>
        <v>11</v>
      </c>
      <c r="O448" s="1">
        <f t="shared" si="47"/>
        <v>45</v>
      </c>
      <c r="P448" s="1" t="s">
        <v>302</v>
      </c>
      <c r="Q448" s="1" t="str">
        <f t="shared" si="48"/>
        <v>11月1W</v>
      </c>
      <c r="R448" s="13">
        <f t="shared" si="49"/>
        <v>8.6141583914832696E-3</v>
      </c>
    </row>
    <row r="449" spans="1:18">
      <c r="A449" s="34" t="s">
        <v>16</v>
      </c>
      <c r="B449" s="34" t="s">
        <v>145</v>
      </c>
      <c r="C449" s="54">
        <v>44870</v>
      </c>
      <c r="D449" s="41" t="s">
        <v>253</v>
      </c>
      <c r="E449" s="52" t="s">
        <v>192</v>
      </c>
      <c r="F449" s="42" t="s">
        <v>254</v>
      </c>
      <c r="G449" s="37">
        <v>1.8</v>
      </c>
      <c r="H449" s="56">
        <v>4.4270833333333332E-3</v>
      </c>
      <c r="I449" s="25" t="s">
        <v>353</v>
      </c>
      <c r="J449" s="46" t="s">
        <v>95</v>
      </c>
      <c r="K449" s="45">
        <f>H449*(2.5/1.8)*0.94</f>
        <v>5.7798032407407399E-3</v>
      </c>
      <c r="L449" s="40">
        <f t="shared" si="50"/>
        <v>2.4594907407407408E-3</v>
      </c>
      <c r="M449" s="34" t="s">
        <v>168</v>
      </c>
      <c r="N449" s="61">
        <f t="shared" si="46"/>
        <v>11</v>
      </c>
      <c r="O449" s="1">
        <f t="shared" si="47"/>
        <v>45</v>
      </c>
      <c r="P449" s="1" t="s">
        <v>302</v>
      </c>
      <c r="Q449" s="1" t="str">
        <f t="shared" si="48"/>
        <v>11月1W</v>
      </c>
      <c r="R449" s="13">
        <f t="shared" si="49"/>
        <v>7.2875779991948457E-3</v>
      </c>
    </row>
    <row r="450" spans="1:18">
      <c r="A450" s="34" t="s">
        <v>40</v>
      </c>
      <c r="B450" s="34" t="s">
        <v>145</v>
      </c>
      <c r="C450" s="54">
        <v>44870</v>
      </c>
      <c r="D450" s="41" t="s">
        <v>253</v>
      </c>
      <c r="E450" s="52" t="s">
        <v>192</v>
      </c>
      <c r="F450" s="42" t="s">
        <v>254</v>
      </c>
      <c r="G450" s="37">
        <v>1.8</v>
      </c>
      <c r="H450" s="56">
        <v>5.1427469135802472E-3</v>
      </c>
      <c r="I450" s="25" t="s">
        <v>353</v>
      </c>
      <c r="J450" s="46" t="s">
        <v>95</v>
      </c>
      <c r="K450" s="45">
        <f>H450*(2.5/1.8)*0.96</f>
        <v>6.8569958847736626E-3</v>
      </c>
      <c r="L450" s="40">
        <f t="shared" si="50"/>
        <v>2.8570816186556927E-3</v>
      </c>
      <c r="M450" s="34" t="s">
        <v>168</v>
      </c>
      <c r="N450" s="61">
        <f t="shared" ref="N450:N513" si="55">MONTH(C450)</f>
        <v>11</v>
      </c>
      <c r="O450" s="1">
        <f t="shared" ref="O450:O513" si="56">WEEKNUM(C450)</f>
        <v>45</v>
      </c>
      <c r="P450" s="1" t="s">
        <v>302</v>
      </c>
      <c r="Q450" s="1" t="str">
        <f t="shared" ref="Q450:Q513" si="57">N450&amp;"月"&amp;P450</f>
        <v>11月1W</v>
      </c>
      <c r="R450" s="13">
        <f t="shared" ref="R450:R513" si="58">K450*2.9/2.3</f>
        <v>8.6457774199320096E-3</v>
      </c>
    </row>
    <row r="451" spans="1:18">
      <c r="A451" s="34" t="s">
        <v>41</v>
      </c>
      <c r="B451" s="34" t="s">
        <v>145</v>
      </c>
      <c r="C451" s="54">
        <v>44870</v>
      </c>
      <c r="D451" s="41" t="s">
        <v>253</v>
      </c>
      <c r="E451" s="52" t="s">
        <v>192</v>
      </c>
      <c r="F451" s="42" t="s">
        <v>254</v>
      </c>
      <c r="G451" s="37">
        <v>1.8</v>
      </c>
      <c r="H451" s="56">
        <v>5.4320987654320994E-3</v>
      </c>
      <c r="I451" s="25" t="s">
        <v>353</v>
      </c>
      <c r="J451" s="46" t="s">
        <v>95</v>
      </c>
      <c r="K451" s="45">
        <f>H451*(2.5/1.8)*0.96</f>
        <v>7.242798353909465E-3</v>
      </c>
      <c r="L451" s="40">
        <f t="shared" si="50"/>
        <v>3.0178326474622772E-3</v>
      </c>
      <c r="M451" s="34" t="s">
        <v>168</v>
      </c>
      <c r="N451" s="61">
        <f t="shared" si="55"/>
        <v>11</v>
      </c>
      <c r="O451" s="1">
        <f t="shared" si="56"/>
        <v>45</v>
      </c>
      <c r="P451" s="1" t="s">
        <v>302</v>
      </c>
      <c r="Q451" s="1" t="str">
        <f t="shared" si="57"/>
        <v>11月1W</v>
      </c>
      <c r="R451" s="13">
        <f t="shared" si="58"/>
        <v>9.1322240114510653E-3</v>
      </c>
    </row>
    <row r="452" spans="1:18">
      <c r="A452" s="34" t="s">
        <v>11</v>
      </c>
      <c r="B452" s="34" t="s">
        <v>145</v>
      </c>
      <c r="C452" s="54">
        <v>44871</v>
      </c>
      <c r="D452" s="41" t="s">
        <v>46</v>
      </c>
      <c r="E452" s="52" t="s">
        <v>192</v>
      </c>
      <c r="F452" s="42" t="s">
        <v>258</v>
      </c>
      <c r="G452" s="37">
        <v>5</v>
      </c>
      <c r="H452" s="42">
        <v>2.3958333333333331E-2</v>
      </c>
      <c r="I452" s="47" t="s">
        <v>261</v>
      </c>
      <c r="J452" s="46" t="s">
        <v>67</v>
      </c>
      <c r="K452" s="45">
        <f>(H452/2.5)*(2.3/2.9)</f>
        <v>7.6005747126436764E-3</v>
      </c>
      <c r="L452" s="40">
        <f t="shared" si="50"/>
        <v>4.7916666666666663E-3</v>
      </c>
      <c r="M452" s="34" t="s">
        <v>168</v>
      </c>
      <c r="N452" s="61">
        <f t="shared" si="55"/>
        <v>11</v>
      </c>
      <c r="O452" s="1">
        <f t="shared" si="56"/>
        <v>46</v>
      </c>
      <c r="P452" s="1" t="s">
        <v>302</v>
      </c>
      <c r="Q452" s="1" t="str">
        <f t="shared" si="57"/>
        <v>11月1W</v>
      </c>
      <c r="R452" s="13">
        <f t="shared" si="58"/>
        <v>9.5833333333333309E-3</v>
      </c>
    </row>
    <row r="453" spans="1:18">
      <c r="A453" s="34" t="s">
        <v>38</v>
      </c>
      <c r="B453" s="34" t="s">
        <v>145</v>
      </c>
      <c r="C453" s="54">
        <v>44871</v>
      </c>
      <c r="D453" s="41" t="s">
        <v>46</v>
      </c>
      <c r="E453" s="52" t="s">
        <v>192</v>
      </c>
      <c r="F453" s="42" t="s">
        <v>258</v>
      </c>
      <c r="G453" s="37">
        <v>5</v>
      </c>
      <c r="H453" s="42">
        <v>2.1527777777777781E-2</v>
      </c>
      <c r="I453" s="47" t="s">
        <v>261</v>
      </c>
      <c r="J453" s="46" t="s">
        <v>67</v>
      </c>
      <c r="K453" s="45">
        <f t="shared" ref="K453:K463" si="59">(H453/2.5)*(2.3/2.9)</f>
        <v>6.8295019157088126E-3</v>
      </c>
      <c r="L453" s="40">
        <f t="shared" ref="L453:L463" si="60">H453/G453</f>
        <v>4.3055555555555564E-3</v>
      </c>
      <c r="M453" s="34" t="s">
        <v>168</v>
      </c>
      <c r="N453" s="61">
        <f t="shared" si="55"/>
        <v>11</v>
      </c>
      <c r="O453" s="1">
        <f t="shared" si="56"/>
        <v>46</v>
      </c>
      <c r="P453" s="1" t="s">
        <v>302</v>
      </c>
      <c r="Q453" s="1" t="str">
        <f t="shared" si="57"/>
        <v>11月1W</v>
      </c>
      <c r="R453" s="13">
        <f t="shared" si="58"/>
        <v>8.611111111111111E-3</v>
      </c>
    </row>
    <row r="454" spans="1:18">
      <c r="A454" s="34" t="s">
        <v>42</v>
      </c>
      <c r="B454" s="34" t="s">
        <v>145</v>
      </c>
      <c r="C454" s="54">
        <v>44871</v>
      </c>
      <c r="D454" s="41" t="s">
        <v>46</v>
      </c>
      <c r="E454" s="52" t="s">
        <v>192</v>
      </c>
      <c r="F454" s="42" t="s">
        <v>258</v>
      </c>
      <c r="G454" s="37">
        <v>5</v>
      </c>
      <c r="H454" s="42">
        <v>2.0034722222222221E-2</v>
      </c>
      <c r="I454" s="47" t="s">
        <v>261</v>
      </c>
      <c r="J454" s="46" t="s">
        <v>153</v>
      </c>
      <c r="K454" s="45">
        <f t="shared" si="59"/>
        <v>6.3558429118773935E-3</v>
      </c>
      <c r="L454" s="40">
        <f t="shared" si="60"/>
        <v>4.0069444444444441E-3</v>
      </c>
      <c r="M454" s="34" t="s">
        <v>168</v>
      </c>
      <c r="N454" s="61">
        <f t="shared" si="55"/>
        <v>11</v>
      </c>
      <c r="O454" s="1">
        <f t="shared" si="56"/>
        <v>46</v>
      </c>
      <c r="P454" s="1" t="s">
        <v>302</v>
      </c>
      <c r="Q454" s="1" t="str">
        <f t="shared" si="57"/>
        <v>11月1W</v>
      </c>
      <c r="R454" s="13">
        <f t="shared" si="58"/>
        <v>8.0138888888888881E-3</v>
      </c>
    </row>
    <row r="455" spans="1:18">
      <c r="A455" s="34" t="s">
        <v>41</v>
      </c>
      <c r="B455" s="34" t="s">
        <v>145</v>
      </c>
      <c r="C455" s="54">
        <v>44871</v>
      </c>
      <c r="D455" s="41" t="s">
        <v>46</v>
      </c>
      <c r="E455" s="52" t="s">
        <v>192</v>
      </c>
      <c r="F455" s="42" t="s">
        <v>258</v>
      </c>
      <c r="G455" s="37">
        <v>5</v>
      </c>
      <c r="H455" s="42">
        <v>2.5034722222222222E-2</v>
      </c>
      <c r="I455" s="47" t="s">
        <v>261</v>
      </c>
      <c r="J455" s="46" t="s">
        <v>153</v>
      </c>
      <c r="K455" s="45">
        <f t="shared" si="59"/>
        <v>7.9420498084291167E-3</v>
      </c>
      <c r="L455" s="40">
        <f t="shared" si="60"/>
        <v>5.0069444444444441E-3</v>
      </c>
      <c r="M455" s="34" t="s">
        <v>168</v>
      </c>
      <c r="N455" s="61">
        <f t="shared" si="55"/>
        <v>11</v>
      </c>
      <c r="O455" s="1">
        <f t="shared" si="56"/>
        <v>46</v>
      </c>
      <c r="P455" s="1" t="s">
        <v>302</v>
      </c>
      <c r="Q455" s="1" t="str">
        <f t="shared" si="57"/>
        <v>11月1W</v>
      </c>
      <c r="R455" s="13">
        <f t="shared" si="58"/>
        <v>1.0013888888888886E-2</v>
      </c>
    </row>
    <row r="456" spans="1:18">
      <c r="A456" s="34" t="s">
        <v>32</v>
      </c>
      <c r="B456" s="34" t="s">
        <v>145</v>
      </c>
      <c r="C456" s="54">
        <v>44871</v>
      </c>
      <c r="D456" s="41" t="s">
        <v>46</v>
      </c>
      <c r="E456" s="52" t="s">
        <v>192</v>
      </c>
      <c r="F456" s="42" t="s">
        <v>258</v>
      </c>
      <c r="G456" s="37">
        <v>5</v>
      </c>
      <c r="H456" s="42">
        <v>2.5775462962962962E-2</v>
      </c>
      <c r="I456" s="47" t="s">
        <v>261</v>
      </c>
      <c r="J456" s="46" t="s">
        <v>153</v>
      </c>
      <c r="K456" s="45">
        <f t="shared" si="59"/>
        <v>8.1770434227330761E-3</v>
      </c>
      <c r="L456" s="40">
        <f t="shared" si="60"/>
        <v>5.1550925925925922E-3</v>
      </c>
      <c r="M456" s="34" t="s">
        <v>168</v>
      </c>
      <c r="N456" s="61">
        <f t="shared" si="55"/>
        <v>11</v>
      </c>
      <c r="O456" s="1">
        <f t="shared" si="56"/>
        <v>46</v>
      </c>
      <c r="P456" s="1" t="s">
        <v>302</v>
      </c>
      <c r="Q456" s="1" t="str">
        <f t="shared" si="57"/>
        <v>11月1W</v>
      </c>
      <c r="R456" s="13">
        <f t="shared" si="58"/>
        <v>1.0310185185185183E-2</v>
      </c>
    </row>
    <row r="457" spans="1:18">
      <c r="A457" s="34" t="s">
        <v>44</v>
      </c>
      <c r="B457" s="34" t="s">
        <v>207</v>
      </c>
      <c r="C457" s="54">
        <v>44871</v>
      </c>
      <c r="D457" s="41" t="s">
        <v>46</v>
      </c>
      <c r="E457" s="52" t="s">
        <v>192</v>
      </c>
      <c r="F457" s="42" t="s">
        <v>258</v>
      </c>
      <c r="G457" s="37">
        <v>5</v>
      </c>
      <c r="H457" s="42">
        <v>2.6736111111111113E-2</v>
      </c>
      <c r="I457" s="47" t="s">
        <v>261</v>
      </c>
      <c r="J457" s="46" t="s">
        <v>153</v>
      </c>
      <c r="K457" s="45">
        <f t="shared" si="59"/>
        <v>8.4818007662835256E-3</v>
      </c>
      <c r="L457" s="40">
        <f t="shared" si="60"/>
        <v>5.3472222222222228E-3</v>
      </c>
      <c r="M457" s="34" t="s">
        <v>168</v>
      </c>
      <c r="N457" s="61">
        <f t="shared" si="55"/>
        <v>11</v>
      </c>
      <c r="O457" s="1">
        <f t="shared" si="56"/>
        <v>46</v>
      </c>
      <c r="P457" s="1" t="s">
        <v>302</v>
      </c>
      <c r="Q457" s="1" t="str">
        <f t="shared" si="57"/>
        <v>11月1W</v>
      </c>
      <c r="R457" s="13">
        <f t="shared" si="58"/>
        <v>1.0694444444444447E-2</v>
      </c>
    </row>
    <row r="458" spans="1:18">
      <c r="A458" s="34" t="s">
        <v>45</v>
      </c>
      <c r="B458" s="34" t="s">
        <v>145</v>
      </c>
      <c r="C458" s="54">
        <v>44871</v>
      </c>
      <c r="D458" s="41" t="s">
        <v>46</v>
      </c>
      <c r="E458" s="52" t="s">
        <v>192</v>
      </c>
      <c r="F458" s="42" t="s">
        <v>258</v>
      </c>
      <c r="G458" s="37">
        <v>5</v>
      </c>
      <c r="H458" s="42">
        <v>2.7835648148148151E-2</v>
      </c>
      <c r="I458" s="47" t="s">
        <v>261</v>
      </c>
      <c r="J458" s="46" t="s">
        <v>153</v>
      </c>
      <c r="K458" s="45">
        <f t="shared" si="59"/>
        <v>8.8306194125159637E-3</v>
      </c>
      <c r="L458" s="40">
        <f t="shared" si="60"/>
        <v>5.5671296296296302E-3</v>
      </c>
      <c r="M458" s="34" t="s">
        <v>168</v>
      </c>
      <c r="N458" s="61">
        <f t="shared" si="55"/>
        <v>11</v>
      </c>
      <c r="O458" s="1">
        <f t="shared" si="56"/>
        <v>46</v>
      </c>
      <c r="P458" s="1" t="s">
        <v>302</v>
      </c>
      <c r="Q458" s="1" t="str">
        <f t="shared" si="57"/>
        <v>11月1W</v>
      </c>
      <c r="R458" s="13">
        <f t="shared" si="58"/>
        <v>1.1134259259259259E-2</v>
      </c>
    </row>
    <row r="459" spans="1:18">
      <c r="A459" s="34" t="s">
        <v>39</v>
      </c>
      <c r="B459" s="34" t="s">
        <v>145</v>
      </c>
      <c r="C459" s="54">
        <v>44871</v>
      </c>
      <c r="D459" s="41" t="s">
        <v>46</v>
      </c>
      <c r="E459" s="52" t="s">
        <v>192</v>
      </c>
      <c r="F459" s="42" t="s">
        <v>258</v>
      </c>
      <c r="G459" s="37">
        <v>5</v>
      </c>
      <c r="H459" s="42">
        <v>2.9456018518518517E-2</v>
      </c>
      <c r="I459" s="47" t="s">
        <v>261</v>
      </c>
      <c r="J459" s="46" t="s">
        <v>153</v>
      </c>
      <c r="K459" s="45">
        <f t="shared" si="59"/>
        <v>9.3446679438058729E-3</v>
      </c>
      <c r="L459" s="40">
        <f t="shared" si="60"/>
        <v>5.8912037037037032E-3</v>
      </c>
      <c r="M459" s="34" t="s">
        <v>168</v>
      </c>
      <c r="N459" s="61">
        <f t="shared" si="55"/>
        <v>11</v>
      </c>
      <c r="O459" s="1">
        <f t="shared" si="56"/>
        <v>46</v>
      </c>
      <c r="P459" s="1" t="s">
        <v>302</v>
      </c>
      <c r="Q459" s="1" t="str">
        <f t="shared" si="57"/>
        <v>11月1W</v>
      </c>
      <c r="R459" s="13">
        <f t="shared" si="58"/>
        <v>1.1782407407407405E-2</v>
      </c>
    </row>
    <row r="460" spans="1:18">
      <c r="A460" s="34" t="s">
        <v>256</v>
      </c>
      <c r="B460" s="34" t="s">
        <v>207</v>
      </c>
      <c r="C460" s="54">
        <v>44871</v>
      </c>
      <c r="D460" s="41" t="s">
        <v>46</v>
      </c>
      <c r="E460" s="52" t="s">
        <v>192</v>
      </c>
      <c r="F460" s="42" t="s">
        <v>258</v>
      </c>
      <c r="G460" s="37">
        <v>5</v>
      </c>
      <c r="H460" s="42">
        <v>2.0833333333333332E-2</v>
      </c>
      <c r="I460" s="47" t="s">
        <v>261</v>
      </c>
      <c r="J460" s="46" t="s">
        <v>153</v>
      </c>
      <c r="K460" s="45">
        <f t="shared" si="59"/>
        <v>6.6091954022988496E-3</v>
      </c>
      <c r="L460" s="40">
        <f t="shared" si="60"/>
        <v>4.1666666666666666E-3</v>
      </c>
      <c r="M460" s="34" t="s">
        <v>168</v>
      </c>
      <c r="N460" s="61">
        <f t="shared" si="55"/>
        <v>11</v>
      </c>
      <c r="O460" s="1">
        <f t="shared" si="56"/>
        <v>46</v>
      </c>
      <c r="P460" s="1" t="s">
        <v>302</v>
      </c>
      <c r="Q460" s="1" t="str">
        <f t="shared" si="57"/>
        <v>11月1W</v>
      </c>
      <c r="R460" s="13">
        <f t="shared" si="58"/>
        <v>8.3333333333333315E-3</v>
      </c>
    </row>
    <row r="461" spans="1:18">
      <c r="A461" s="34" t="s">
        <v>43</v>
      </c>
      <c r="B461" s="34" t="s">
        <v>145</v>
      </c>
      <c r="C461" s="54">
        <v>44871</v>
      </c>
      <c r="D461" s="41" t="s">
        <v>46</v>
      </c>
      <c r="E461" s="52" t="s">
        <v>192</v>
      </c>
      <c r="F461" s="42" t="s">
        <v>258</v>
      </c>
      <c r="G461" s="37">
        <v>5</v>
      </c>
      <c r="H461" s="42">
        <v>3.5300925925925923E-2</v>
      </c>
      <c r="I461" s="47" t="s">
        <v>261</v>
      </c>
      <c r="J461" s="46" t="s">
        <v>153</v>
      </c>
      <c r="K461" s="45">
        <f t="shared" si="59"/>
        <v>1.1198914431673051E-2</v>
      </c>
      <c r="L461" s="40">
        <f t="shared" si="60"/>
        <v>7.060185185185185E-3</v>
      </c>
      <c r="M461" s="34" t="s">
        <v>168</v>
      </c>
      <c r="N461" s="61">
        <f t="shared" si="55"/>
        <v>11</v>
      </c>
      <c r="O461" s="1">
        <f t="shared" si="56"/>
        <v>46</v>
      </c>
      <c r="P461" s="1" t="s">
        <v>302</v>
      </c>
      <c r="Q461" s="1" t="str">
        <f t="shared" si="57"/>
        <v>11月1W</v>
      </c>
      <c r="R461" s="13">
        <f t="shared" si="58"/>
        <v>1.412037037037037E-2</v>
      </c>
    </row>
    <row r="462" spans="1:18">
      <c r="A462" s="34" t="s">
        <v>257</v>
      </c>
      <c r="B462" s="34" t="s">
        <v>145</v>
      </c>
      <c r="C462" s="54">
        <v>44871</v>
      </c>
      <c r="D462" s="41" t="s">
        <v>46</v>
      </c>
      <c r="E462" s="52" t="s">
        <v>192</v>
      </c>
      <c r="F462" s="42" t="s">
        <v>258</v>
      </c>
      <c r="G462" s="37">
        <v>5</v>
      </c>
      <c r="H462" s="42">
        <v>1.7881944444444443E-2</v>
      </c>
      <c r="I462" s="47" t="s">
        <v>261</v>
      </c>
      <c r="J462" s="46" t="s">
        <v>153</v>
      </c>
      <c r="K462" s="45">
        <f t="shared" si="59"/>
        <v>5.672892720306512E-3</v>
      </c>
      <c r="L462" s="40">
        <f t="shared" si="60"/>
        <v>3.5763888888888885E-3</v>
      </c>
      <c r="M462" s="34" t="s">
        <v>168</v>
      </c>
      <c r="N462" s="61">
        <f t="shared" si="55"/>
        <v>11</v>
      </c>
      <c r="O462" s="1">
        <f t="shared" si="56"/>
        <v>46</v>
      </c>
      <c r="P462" s="1" t="s">
        <v>302</v>
      </c>
      <c r="Q462" s="1" t="str">
        <f t="shared" si="57"/>
        <v>11月1W</v>
      </c>
      <c r="R462" s="13">
        <f t="shared" si="58"/>
        <v>7.1527777777777761E-3</v>
      </c>
    </row>
    <row r="463" spans="1:18">
      <c r="A463" s="34" t="s">
        <v>31</v>
      </c>
      <c r="B463" s="34" t="s">
        <v>145</v>
      </c>
      <c r="C463" s="54">
        <v>44871</v>
      </c>
      <c r="D463" s="41" t="s">
        <v>46</v>
      </c>
      <c r="E463" s="52" t="s">
        <v>192</v>
      </c>
      <c r="F463" s="42" t="s">
        <v>258</v>
      </c>
      <c r="G463" s="37">
        <v>5</v>
      </c>
      <c r="H463" s="42">
        <v>1.7037037037037038E-2</v>
      </c>
      <c r="I463" s="47" t="s">
        <v>261</v>
      </c>
      <c r="J463" s="46" t="s">
        <v>153</v>
      </c>
      <c r="K463" s="45">
        <f t="shared" si="59"/>
        <v>5.4048531289910594E-3</v>
      </c>
      <c r="L463" s="40">
        <f t="shared" si="60"/>
        <v>3.4074074074074076E-3</v>
      </c>
      <c r="M463" s="34" t="s">
        <v>168</v>
      </c>
      <c r="N463" s="61">
        <f t="shared" si="55"/>
        <v>11</v>
      </c>
      <c r="O463" s="1">
        <f t="shared" si="56"/>
        <v>46</v>
      </c>
      <c r="P463" s="1" t="s">
        <v>302</v>
      </c>
      <c r="Q463" s="1" t="str">
        <f t="shared" si="57"/>
        <v>11月1W</v>
      </c>
      <c r="R463" s="13">
        <f t="shared" si="58"/>
        <v>6.8148148148148152E-3</v>
      </c>
    </row>
    <row r="464" spans="1:18">
      <c r="A464" s="34" t="s">
        <v>33</v>
      </c>
      <c r="B464" s="34" t="s">
        <v>145</v>
      </c>
      <c r="C464" s="54">
        <v>44874</v>
      </c>
      <c r="D464" s="41" t="s">
        <v>34</v>
      </c>
      <c r="E464" s="52" t="s">
        <v>192</v>
      </c>
      <c r="F464" s="42" t="s">
        <v>35</v>
      </c>
      <c r="G464" s="37">
        <v>4</v>
      </c>
      <c r="H464" s="42">
        <v>9.0740740740740729E-3</v>
      </c>
      <c r="I464" s="47" t="s">
        <v>262</v>
      </c>
      <c r="J464" s="46" t="s">
        <v>134</v>
      </c>
      <c r="K464" s="45">
        <f>(0.779661016949152*H464)*(3/4)*(2.21/2.3)</f>
        <v>5.098399246704328E-3</v>
      </c>
      <c r="L464" s="45">
        <v>2.2685185185185182E-3</v>
      </c>
      <c r="M464" s="34" t="s">
        <v>168</v>
      </c>
      <c r="N464" s="61">
        <f t="shared" si="55"/>
        <v>11</v>
      </c>
      <c r="O464" s="1">
        <f t="shared" si="56"/>
        <v>46</v>
      </c>
      <c r="P464" s="1" t="s">
        <v>303</v>
      </c>
      <c r="Q464" s="1" t="str">
        <f t="shared" si="57"/>
        <v>11月2W</v>
      </c>
      <c r="R464" s="13">
        <f t="shared" si="58"/>
        <v>6.4284164414967621E-3</v>
      </c>
    </row>
    <row r="465" spans="1:18">
      <c r="A465" s="34" t="s">
        <v>11</v>
      </c>
      <c r="B465" s="34" t="s">
        <v>145</v>
      </c>
      <c r="C465" s="54">
        <v>44874</v>
      </c>
      <c r="D465" s="41" t="s">
        <v>34</v>
      </c>
      <c r="E465" s="52" t="s">
        <v>192</v>
      </c>
      <c r="F465" s="42" t="s">
        <v>35</v>
      </c>
      <c r="G465" s="37">
        <v>3</v>
      </c>
      <c r="H465" s="42">
        <v>7.7546296296296287E-3</v>
      </c>
      <c r="I465" s="22" t="s">
        <v>3</v>
      </c>
      <c r="J465" s="19" t="s">
        <v>149</v>
      </c>
      <c r="K465" s="45">
        <f t="shared" ref="K465:K473" si="61">0.779661016949152*H465</f>
        <v>6.0459824231010621E-3</v>
      </c>
      <c r="L465" s="45">
        <v>2.5848765432098762E-3</v>
      </c>
      <c r="M465" s="34" t="s">
        <v>168</v>
      </c>
      <c r="N465" s="61">
        <f t="shared" si="55"/>
        <v>11</v>
      </c>
      <c r="O465" s="1">
        <f t="shared" si="56"/>
        <v>46</v>
      </c>
      <c r="P465" s="1" t="s">
        <v>303</v>
      </c>
      <c r="Q465" s="1" t="str">
        <f t="shared" si="57"/>
        <v>11月2W</v>
      </c>
      <c r="R465" s="13">
        <f t="shared" si="58"/>
        <v>7.6231952291274255E-3</v>
      </c>
    </row>
    <row r="466" spans="1:18">
      <c r="A466" s="34" t="s">
        <v>92</v>
      </c>
      <c r="B466" s="34" t="s">
        <v>145</v>
      </c>
      <c r="C466" s="54">
        <v>44874</v>
      </c>
      <c r="D466" s="41" t="s">
        <v>34</v>
      </c>
      <c r="E466" s="52" t="s">
        <v>192</v>
      </c>
      <c r="F466" s="42" t="s">
        <v>35</v>
      </c>
      <c r="G466" s="37">
        <v>3</v>
      </c>
      <c r="H466" s="42">
        <v>7.6851851851851847E-3</v>
      </c>
      <c r="I466" s="22" t="s">
        <v>3</v>
      </c>
      <c r="J466" s="19" t="s">
        <v>149</v>
      </c>
      <c r="K466" s="45">
        <f t="shared" si="61"/>
        <v>5.991839296924038E-3</v>
      </c>
      <c r="L466" s="45">
        <v>2.5617283950617282E-3</v>
      </c>
      <c r="M466" s="34" t="s">
        <v>168</v>
      </c>
      <c r="N466" s="61">
        <f t="shared" si="55"/>
        <v>11</v>
      </c>
      <c r="O466" s="1">
        <f t="shared" si="56"/>
        <v>46</v>
      </c>
      <c r="P466" s="1" t="s">
        <v>303</v>
      </c>
      <c r="Q466" s="1" t="str">
        <f t="shared" si="57"/>
        <v>11月2W</v>
      </c>
      <c r="R466" s="13">
        <f t="shared" si="58"/>
        <v>7.554927809165092E-3</v>
      </c>
    </row>
    <row r="467" spans="1:18">
      <c r="A467" s="34" t="s">
        <v>42</v>
      </c>
      <c r="B467" s="34" t="s">
        <v>145</v>
      </c>
      <c r="C467" s="54">
        <v>44874</v>
      </c>
      <c r="D467" s="41" t="s">
        <v>34</v>
      </c>
      <c r="E467" s="52" t="s">
        <v>192</v>
      </c>
      <c r="F467" s="42" t="s">
        <v>35</v>
      </c>
      <c r="G467" s="37">
        <v>3</v>
      </c>
      <c r="H467" s="42">
        <v>7.4884259259259262E-3</v>
      </c>
      <c r="I467" s="22" t="s">
        <v>3</v>
      </c>
      <c r="J467" s="19" t="s">
        <v>149</v>
      </c>
      <c r="K467" s="45">
        <f t="shared" si="61"/>
        <v>5.8384337727558026E-3</v>
      </c>
      <c r="L467" s="45">
        <v>2.4961419753086419E-3</v>
      </c>
      <c r="M467" s="34" t="s">
        <v>168</v>
      </c>
      <c r="N467" s="61">
        <f t="shared" si="55"/>
        <v>11</v>
      </c>
      <c r="O467" s="1">
        <f t="shared" si="56"/>
        <v>46</v>
      </c>
      <c r="P467" s="1" t="s">
        <v>303</v>
      </c>
      <c r="Q467" s="1" t="str">
        <f t="shared" si="57"/>
        <v>11月2W</v>
      </c>
      <c r="R467" s="13">
        <f t="shared" si="58"/>
        <v>7.3615034526051427E-3</v>
      </c>
    </row>
    <row r="468" spans="1:18">
      <c r="A468" s="34" t="s">
        <v>37</v>
      </c>
      <c r="B468" s="34" t="s">
        <v>145</v>
      </c>
      <c r="C468" s="54">
        <v>44874</v>
      </c>
      <c r="D468" s="41" t="s">
        <v>34</v>
      </c>
      <c r="E468" s="52" t="s">
        <v>192</v>
      </c>
      <c r="F468" s="42" t="s">
        <v>35</v>
      </c>
      <c r="G468" s="37">
        <v>3</v>
      </c>
      <c r="H468" s="42">
        <v>8.7962962962962968E-3</v>
      </c>
      <c r="I468" s="22" t="s">
        <v>3</v>
      </c>
      <c r="J468" s="19" t="s">
        <v>149</v>
      </c>
      <c r="K468" s="45">
        <f t="shared" si="61"/>
        <v>6.8581293157564298E-3</v>
      </c>
      <c r="L468" s="45">
        <v>2.9320987654320989E-3</v>
      </c>
      <c r="M468" s="34" t="s">
        <v>168</v>
      </c>
      <c r="N468" s="61">
        <f t="shared" si="55"/>
        <v>11</v>
      </c>
      <c r="O468" s="1">
        <f t="shared" si="56"/>
        <v>46</v>
      </c>
      <c r="P468" s="1" t="s">
        <v>303</v>
      </c>
      <c r="Q468" s="1" t="str">
        <f t="shared" si="57"/>
        <v>11月2W</v>
      </c>
      <c r="R468" s="13">
        <f t="shared" si="58"/>
        <v>8.6472065285624553E-3</v>
      </c>
    </row>
    <row r="469" spans="1:18">
      <c r="A469" s="34" t="s">
        <v>36</v>
      </c>
      <c r="B469" s="34" t="s">
        <v>145</v>
      </c>
      <c r="C469" s="54">
        <v>44874</v>
      </c>
      <c r="D469" s="41" t="s">
        <v>34</v>
      </c>
      <c r="E469" s="52" t="s">
        <v>192</v>
      </c>
      <c r="F469" s="42" t="s">
        <v>35</v>
      </c>
      <c r="G469" s="37">
        <v>3</v>
      </c>
      <c r="H469" s="42">
        <v>8.9004629629629625E-3</v>
      </c>
      <c r="I469" s="22" t="s">
        <v>3</v>
      </c>
      <c r="J469" s="19" t="s">
        <v>149</v>
      </c>
      <c r="K469" s="45">
        <f t="shared" si="61"/>
        <v>6.9393440050219664E-3</v>
      </c>
      <c r="L469" s="45">
        <v>2.966820987654321E-3</v>
      </c>
      <c r="M469" s="34" t="s">
        <v>168</v>
      </c>
      <c r="N469" s="61">
        <f t="shared" si="55"/>
        <v>11</v>
      </c>
      <c r="O469" s="1">
        <f t="shared" si="56"/>
        <v>46</v>
      </c>
      <c r="P469" s="1" t="s">
        <v>303</v>
      </c>
      <c r="Q469" s="1" t="str">
        <f t="shared" si="57"/>
        <v>11月2W</v>
      </c>
      <c r="R469" s="13">
        <f t="shared" si="58"/>
        <v>8.7496076585059576E-3</v>
      </c>
    </row>
    <row r="470" spans="1:18">
      <c r="A470" s="34" t="s">
        <v>40</v>
      </c>
      <c r="B470" s="34" t="s">
        <v>145</v>
      </c>
      <c r="C470" s="54">
        <v>44874</v>
      </c>
      <c r="D470" s="41" t="s">
        <v>34</v>
      </c>
      <c r="E470" s="52" t="s">
        <v>192</v>
      </c>
      <c r="F470" s="42" t="s">
        <v>35</v>
      </c>
      <c r="G470" s="37">
        <v>3</v>
      </c>
      <c r="H470" s="42">
        <v>9.8263888888888897E-3</v>
      </c>
      <c r="I470" s="22" t="s">
        <v>3</v>
      </c>
      <c r="J470" s="19" t="s">
        <v>149</v>
      </c>
      <c r="K470" s="45">
        <f t="shared" si="61"/>
        <v>7.6612523540489598E-3</v>
      </c>
      <c r="L470" s="45">
        <v>3.2754629629629631E-3</v>
      </c>
      <c r="M470" s="34" t="s">
        <v>168</v>
      </c>
      <c r="N470" s="61">
        <f t="shared" si="55"/>
        <v>11</v>
      </c>
      <c r="O470" s="1">
        <f t="shared" si="56"/>
        <v>46</v>
      </c>
      <c r="P470" s="1" t="s">
        <v>303</v>
      </c>
      <c r="Q470" s="1" t="str">
        <f t="shared" si="57"/>
        <v>11月2W</v>
      </c>
      <c r="R470" s="13">
        <f t="shared" si="58"/>
        <v>9.659839924670427E-3</v>
      </c>
    </row>
    <row r="471" spans="1:18">
      <c r="A471" s="34" t="s">
        <v>250</v>
      </c>
      <c r="B471" s="34" t="s">
        <v>260</v>
      </c>
      <c r="C471" s="54">
        <v>44874</v>
      </c>
      <c r="D471" s="41" t="s">
        <v>34</v>
      </c>
      <c r="E471" s="52" t="s">
        <v>192</v>
      </c>
      <c r="F471" s="42" t="s">
        <v>35</v>
      </c>
      <c r="G471" s="37">
        <v>3</v>
      </c>
      <c r="H471" s="42">
        <v>1.0138888888888888E-2</v>
      </c>
      <c r="I471" s="22" t="s">
        <v>3</v>
      </c>
      <c r="J471" s="19" t="s">
        <v>149</v>
      </c>
      <c r="K471" s="45">
        <f t="shared" si="61"/>
        <v>7.9048964218455687E-3</v>
      </c>
      <c r="L471" s="45">
        <v>3.3796296296296296E-3</v>
      </c>
      <c r="M471" s="34" t="s">
        <v>168</v>
      </c>
      <c r="N471" s="61">
        <f t="shared" si="55"/>
        <v>11</v>
      </c>
      <c r="O471" s="1">
        <f t="shared" si="56"/>
        <v>46</v>
      </c>
      <c r="P471" s="1" t="s">
        <v>303</v>
      </c>
      <c r="Q471" s="1" t="str">
        <f t="shared" si="57"/>
        <v>11月2W</v>
      </c>
      <c r="R471" s="13">
        <f t="shared" si="58"/>
        <v>9.9670433145009341E-3</v>
      </c>
    </row>
    <row r="472" spans="1:18">
      <c r="A472" s="34" t="s">
        <v>251</v>
      </c>
      <c r="B472" s="34" t="s">
        <v>260</v>
      </c>
      <c r="C472" s="54">
        <v>44874</v>
      </c>
      <c r="D472" s="41" t="s">
        <v>34</v>
      </c>
      <c r="E472" s="52" t="s">
        <v>192</v>
      </c>
      <c r="F472" s="42" t="s">
        <v>35</v>
      </c>
      <c r="G472" s="37">
        <v>3</v>
      </c>
      <c r="H472" s="42">
        <v>1.1087962962962964E-2</v>
      </c>
      <c r="I472" s="22" t="s">
        <v>3</v>
      </c>
      <c r="J472" s="19" t="s">
        <v>149</v>
      </c>
      <c r="K472" s="45">
        <f t="shared" si="61"/>
        <v>8.6448524795982376E-3</v>
      </c>
      <c r="L472" s="45">
        <v>3.695987654320988E-3</v>
      </c>
      <c r="M472" s="34" t="s">
        <v>168</v>
      </c>
      <c r="N472" s="61">
        <f t="shared" si="55"/>
        <v>11</v>
      </c>
      <c r="O472" s="1">
        <f t="shared" si="56"/>
        <v>46</v>
      </c>
      <c r="P472" s="1" t="s">
        <v>303</v>
      </c>
      <c r="Q472" s="1" t="str">
        <f t="shared" si="57"/>
        <v>11月2W</v>
      </c>
      <c r="R472" s="13">
        <f t="shared" si="58"/>
        <v>1.0900031387319518E-2</v>
      </c>
    </row>
    <row r="473" spans="1:18">
      <c r="A473" s="34" t="s">
        <v>259</v>
      </c>
      <c r="B473" s="34" t="s">
        <v>260</v>
      </c>
      <c r="C473" s="54">
        <v>44874</v>
      </c>
      <c r="D473" s="41" t="s">
        <v>34</v>
      </c>
      <c r="E473" s="52" t="s">
        <v>192</v>
      </c>
      <c r="F473" s="42" t="s">
        <v>35</v>
      </c>
      <c r="G473" s="37">
        <v>3</v>
      </c>
      <c r="H473" s="42">
        <v>1.3171296296296294E-2</v>
      </c>
      <c r="I473" s="22" t="s">
        <v>3</v>
      </c>
      <c r="J473" s="19" t="s">
        <v>149</v>
      </c>
      <c r="K473" s="45">
        <f t="shared" si="61"/>
        <v>1.0269146264908968E-2</v>
      </c>
      <c r="L473" s="45">
        <v>4.3904320987654313E-3</v>
      </c>
      <c r="M473" s="34" t="s">
        <v>168</v>
      </c>
      <c r="N473" s="61">
        <f t="shared" si="55"/>
        <v>11</v>
      </c>
      <c r="O473" s="1">
        <f t="shared" si="56"/>
        <v>46</v>
      </c>
      <c r="P473" s="1" t="s">
        <v>303</v>
      </c>
      <c r="Q473" s="1" t="str">
        <f t="shared" si="57"/>
        <v>11月2W</v>
      </c>
      <c r="R473" s="13">
        <f t="shared" si="58"/>
        <v>1.2948053986189569E-2</v>
      </c>
    </row>
    <row r="474" spans="1:18">
      <c r="A474" s="1" t="s">
        <v>264</v>
      </c>
      <c r="B474" s="34" t="s">
        <v>224</v>
      </c>
      <c r="C474" s="48">
        <v>44877</v>
      </c>
      <c r="D474" t="s">
        <v>265</v>
      </c>
      <c r="E474" s="52" t="s">
        <v>192</v>
      </c>
      <c r="F474" s="12" t="s">
        <v>266</v>
      </c>
      <c r="G474" s="37">
        <v>4.5999999999999996</v>
      </c>
      <c r="H474" s="12">
        <v>1.5995370370370372E-2</v>
      </c>
      <c r="I474" s="10" t="s">
        <v>266</v>
      </c>
      <c r="J474" s="46" t="s">
        <v>67</v>
      </c>
      <c r="K474" s="45">
        <v>7.05811010726536E-3</v>
      </c>
      <c r="L474" s="45">
        <f>H474/G474</f>
        <v>3.4772544283413853E-3</v>
      </c>
      <c r="M474" s="34" t="s">
        <v>168</v>
      </c>
      <c r="N474" s="61">
        <f t="shared" si="55"/>
        <v>11</v>
      </c>
      <c r="O474" s="1">
        <f t="shared" si="56"/>
        <v>46</v>
      </c>
      <c r="P474" s="1" t="s">
        <v>303</v>
      </c>
      <c r="Q474" s="1" t="str">
        <f t="shared" si="57"/>
        <v>11月2W</v>
      </c>
      <c r="R474" s="13">
        <f t="shared" si="58"/>
        <v>8.8993562222041498E-3</v>
      </c>
    </row>
    <row r="475" spans="1:18">
      <c r="A475" s="1" t="s">
        <v>204</v>
      </c>
      <c r="B475" s="34" t="s">
        <v>224</v>
      </c>
      <c r="C475" s="48">
        <v>44877</v>
      </c>
      <c r="D475" t="s">
        <v>265</v>
      </c>
      <c r="E475" s="52" t="s">
        <v>192</v>
      </c>
      <c r="F475" s="12" t="s">
        <v>266</v>
      </c>
      <c r="G475" s="37">
        <v>4.5999999999999996</v>
      </c>
      <c r="H475" s="12">
        <v>1.5995370370370372E-2</v>
      </c>
      <c r="I475" s="10" t="s">
        <v>266</v>
      </c>
      <c r="J475" s="39" t="s">
        <v>67</v>
      </c>
      <c r="K475" s="45">
        <v>7.05811010726536E-3</v>
      </c>
      <c r="L475" s="45">
        <f t="shared" ref="L475:L519" si="62">H475/G475</f>
        <v>3.4772544283413853E-3</v>
      </c>
      <c r="M475" s="34" t="s">
        <v>168</v>
      </c>
      <c r="N475" s="61">
        <f t="shared" si="55"/>
        <v>11</v>
      </c>
      <c r="O475" s="1">
        <f t="shared" si="56"/>
        <v>46</v>
      </c>
      <c r="P475" s="1" t="s">
        <v>303</v>
      </c>
      <c r="Q475" s="1" t="str">
        <f t="shared" si="57"/>
        <v>11月2W</v>
      </c>
      <c r="R475" s="13">
        <f t="shared" si="58"/>
        <v>8.8993562222041498E-3</v>
      </c>
    </row>
    <row r="476" spans="1:18">
      <c r="A476" s="1" t="s">
        <v>267</v>
      </c>
      <c r="B476" s="34" t="s">
        <v>224</v>
      </c>
      <c r="C476" s="48">
        <v>44877</v>
      </c>
      <c r="D476" t="s">
        <v>265</v>
      </c>
      <c r="E476" s="52" t="s">
        <v>192</v>
      </c>
      <c r="F476" s="12" t="s">
        <v>270</v>
      </c>
      <c r="G476" s="37">
        <v>2.2999999999999998</v>
      </c>
      <c r="H476" s="12">
        <v>6.9097222222222225E-3</v>
      </c>
      <c r="I476" s="10" t="s">
        <v>270</v>
      </c>
      <c r="J476" s="46" t="s">
        <v>69</v>
      </c>
      <c r="K476" s="45">
        <f>0.96551*G476</f>
        <v>2.2206729999999997</v>
      </c>
      <c r="L476" s="45">
        <f t="shared" si="62"/>
        <v>3.0042270531400969E-3</v>
      </c>
      <c r="M476" s="34" t="s">
        <v>168</v>
      </c>
      <c r="N476" s="61">
        <f t="shared" si="55"/>
        <v>11</v>
      </c>
      <c r="O476" s="1">
        <f t="shared" si="56"/>
        <v>46</v>
      </c>
      <c r="P476" s="1" t="s">
        <v>303</v>
      </c>
      <c r="Q476" s="1" t="str">
        <f t="shared" si="57"/>
        <v>11月2W</v>
      </c>
      <c r="R476" s="13">
        <f t="shared" si="58"/>
        <v>2.799979</v>
      </c>
    </row>
    <row r="477" spans="1:18">
      <c r="A477" s="1" t="s">
        <v>268</v>
      </c>
      <c r="B477" s="34" t="s">
        <v>224</v>
      </c>
      <c r="C477" s="48">
        <v>44877</v>
      </c>
      <c r="D477" t="s">
        <v>265</v>
      </c>
      <c r="E477" s="14" t="s">
        <v>346</v>
      </c>
      <c r="F477" s="12" t="s">
        <v>269</v>
      </c>
      <c r="G477" s="37">
        <v>9.1999999999999993</v>
      </c>
      <c r="H477" s="12">
        <v>2.5636574074074072E-2</v>
      </c>
      <c r="I477" s="10" t="s">
        <v>269</v>
      </c>
      <c r="J477" s="39" t="s">
        <v>63</v>
      </c>
      <c r="K477" s="45" t="s">
        <v>95</v>
      </c>
      <c r="L477" s="45">
        <f t="shared" si="62"/>
        <v>2.7865841384863122E-3</v>
      </c>
      <c r="M477" s="34" t="s">
        <v>168</v>
      </c>
      <c r="N477" s="61">
        <f t="shared" si="55"/>
        <v>11</v>
      </c>
      <c r="O477" s="1">
        <f t="shared" si="56"/>
        <v>46</v>
      </c>
      <c r="P477" s="1" t="s">
        <v>303</v>
      </c>
      <c r="Q477" s="1" t="str">
        <f t="shared" si="57"/>
        <v>11月2W</v>
      </c>
      <c r="R477" s="13" t="s">
        <v>346</v>
      </c>
    </row>
    <row r="478" spans="1:18">
      <c r="A478" s="1" t="s">
        <v>33</v>
      </c>
      <c r="B478" s="34" t="s">
        <v>224</v>
      </c>
      <c r="C478" s="48">
        <v>44881</v>
      </c>
      <c r="D478" t="s">
        <v>286</v>
      </c>
      <c r="E478" s="1" t="s">
        <v>140</v>
      </c>
      <c r="F478" t="s">
        <v>286</v>
      </c>
      <c r="G478" s="37">
        <v>2.8</v>
      </c>
      <c r="H478" s="12">
        <v>6.2268518518518515E-3</v>
      </c>
      <c r="I478" s="10" t="s">
        <v>286</v>
      </c>
      <c r="J478" s="46" t="s">
        <v>68</v>
      </c>
      <c r="K478" s="45">
        <f>H478*2.3/2.9</f>
        <v>4.9385376756066407E-3</v>
      </c>
      <c r="L478" s="45">
        <f t="shared" si="62"/>
        <v>2.2238756613756614E-3</v>
      </c>
      <c r="M478" s="34" t="s">
        <v>168</v>
      </c>
      <c r="N478" s="61">
        <f t="shared" si="55"/>
        <v>11</v>
      </c>
      <c r="O478" s="1">
        <f t="shared" si="56"/>
        <v>47</v>
      </c>
      <c r="P478" s="1" t="s">
        <v>304</v>
      </c>
      <c r="Q478" s="1" t="str">
        <f t="shared" si="57"/>
        <v>11月3W</v>
      </c>
      <c r="R478" s="13">
        <f t="shared" si="58"/>
        <v>6.2268518518518515E-3</v>
      </c>
    </row>
    <row r="479" spans="1:18">
      <c r="A479" s="1" t="s">
        <v>42</v>
      </c>
      <c r="B479" s="34" t="s">
        <v>224</v>
      </c>
      <c r="C479" s="48">
        <v>44881</v>
      </c>
      <c r="D479" t="s">
        <v>286</v>
      </c>
      <c r="E479" s="1" t="s">
        <v>140</v>
      </c>
      <c r="F479" t="s">
        <v>286</v>
      </c>
      <c r="G479" s="37">
        <v>2.8</v>
      </c>
      <c r="H479" s="12">
        <v>7.1180555555555554E-3</v>
      </c>
      <c r="I479" s="10" t="s">
        <v>286</v>
      </c>
      <c r="J479" s="46" t="s">
        <v>68</v>
      </c>
      <c r="K479" s="45">
        <f t="shared" ref="K479:K498" si="63">H479*2.3/2.9</f>
        <v>5.6453544061302683E-3</v>
      </c>
      <c r="L479" s="45">
        <f t="shared" si="62"/>
        <v>2.5421626984126985E-3</v>
      </c>
      <c r="M479" s="34" t="s">
        <v>168</v>
      </c>
      <c r="N479" s="61">
        <f t="shared" si="55"/>
        <v>11</v>
      </c>
      <c r="O479" s="1">
        <f t="shared" si="56"/>
        <v>47</v>
      </c>
      <c r="P479" s="1" t="s">
        <v>304</v>
      </c>
      <c r="Q479" s="1" t="str">
        <f t="shared" si="57"/>
        <v>11月3W</v>
      </c>
      <c r="R479" s="13">
        <f t="shared" si="58"/>
        <v>7.1180555555555554E-3</v>
      </c>
    </row>
    <row r="480" spans="1:18">
      <c r="A480" s="1" t="s">
        <v>204</v>
      </c>
      <c r="B480" s="34" t="s">
        <v>224</v>
      </c>
      <c r="C480" s="48">
        <v>44881</v>
      </c>
      <c r="D480" t="s">
        <v>285</v>
      </c>
      <c r="E480" s="1" t="s">
        <v>140</v>
      </c>
      <c r="F480" t="s">
        <v>285</v>
      </c>
      <c r="G480" s="37">
        <v>2.8</v>
      </c>
      <c r="H480" s="12">
        <v>7.3263888888888892E-3</v>
      </c>
      <c r="I480" s="10" t="s">
        <v>285</v>
      </c>
      <c r="J480" s="46" t="s">
        <v>68</v>
      </c>
      <c r="K480" s="45">
        <f t="shared" si="63"/>
        <v>5.8105842911877386E-3</v>
      </c>
      <c r="L480" s="45">
        <f t="shared" si="62"/>
        <v>2.6165674603174606E-3</v>
      </c>
      <c r="M480" s="34" t="s">
        <v>168</v>
      </c>
      <c r="N480" s="61">
        <f t="shared" si="55"/>
        <v>11</v>
      </c>
      <c r="O480" s="1">
        <f t="shared" si="56"/>
        <v>47</v>
      </c>
      <c r="P480" s="1" t="s">
        <v>304</v>
      </c>
      <c r="Q480" s="1" t="str">
        <f t="shared" si="57"/>
        <v>11月3W</v>
      </c>
      <c r="R480" s="13">
        <f t="shared" si="58"/>
        <v>7.3263888888888884E-3</v>
      </c>
    </row>
    <row r="481" spans="1:18">
      <c r="A481" s="1" t="s">
        <v>271</v>
      </c>
      <c r="B481" s="34" t="s">
        <v>224</v>
      </c>
      <c r="C481" s="48">
        <v>44881</v>
      </c>
      <c r="D481" t="s">
        <v>285</v>
      </c>
      <c r="E481" s="1" t="s">
        <v>140</v>
      </c>
      <c r="F481" t="s">
        <v>285</v>
      </c>
      <c r="G481" s="37">
        <v>2.8</v>
      </c>
      <c r="H481" s="12">
        <v>7.4537037037037028E-3</v>
      </c>
      <c r="I481" s="10" t="s">
        <v>285</v>
      </c>
      <c r="J481" s="46" t="s">
        <v>68</v>
      </c>
      <c r="K481" s="45">
        <f t="shared" si="63"/>
        <v>5.9115581098339717E-3</v>
      </c>
      <c r="L481" s="45">
        <f t="shared" si="62"/>
        <v>2.662037037037037E-3</v>
      </c>
      <c r="M481" s="34" t="s">
        <v>168</v>
      </c>
      <c r="N481" s="61">
        <f t="shared" si="55"/>
        <v>11</v>
      </c>
      <c r="O481" s="1">
        <f t="shared" si="56"/>
        <v>47</v>
      </c>
      <c r="P481" s="1" t="s">
        <v>304</v>
      </c>
      <c r="Q481" s="1" t="str">
        <f t="shared" si="57"/>
        <v>11月3W</v>
      </c>
      <c r="R481" s="13">
        <f t="shared" si="58"/>
        <v>7.4537037037037037E-3</v>
      </c>
    </row>
    <row r="482" spans="1:18">
      <c r="A482" s="1" t="s">
        <v>275</v>
      </c>
      <c r="B482" s="34" t="s">
        <v>224</v>
      </c>
      <c r="C482" s="48">
        <v>44881</v>
      </c>
      <c r="D482" t="s">
        <v>285</v>
      </c>
      <c r="E482" s="1" t="s">
        <v>140</v>
      </c>
      <c r="F482" t="s">
        <v>285</v>
      </c>
      <c r="G482" s="37">
        <v>2.8</v>
      </c>
      <c r="H482" s="12">
        <v>7.7546296296296287E-3</v>
      </c>
      <c r="I482" s="10" t="s">
        <v>285</v>
      </c>
      <c r="J482" s="46" t="s">
        <v>68</v>
      </c>
      <c r="K482" s="45">
        <f t="shared" si="63"/>
        <v>6.1502234993614296E-3</v>
      </c>
      <c r="L482" s="45">
        <f t="shared" si="62"/>
        <v>2.7695105820105819E-3</v>
      </c>
      <c r="M482" s="34" t="s">
        <v>168</v>
      </c>
      <c r="N482" s="61">
        <f t="shared" si="55"/>
        <v>11</v>
      </c>
      <c r="O482" s="1">
        <f t="shared" si="56"/>
        <v>47</v>
      </c>
      <c r="P482" s="1" t="s">
        <v>304</v>
      </c>
      <c r="Q482" s="1" t="str">
        <f t="shared" si="57"/>
        <v>11月3W</v>
      </c>
      <c r="R482" s="13">
        <f t="shared" si="58"/>
        <v>7.7546296296296295E-3</v>
      </c>
    </row>
    <row r="483" spans="1:18">
      <c r="A483" s="1" t="s">
        <v>272</v>
      </c>
      <c r="B483" s="34" t="s">
        <v>224</v>
      </c>
      <c r="C483" s="48">
        <v>44881</v>
      </c>
      <c r="D483" t="s">
        <v>285</v>
      </c>
      <c r="E483" s="1" t="s">
        <v>140</v>
      </c>
      <c r="F483" t="s">
        <v>285</v>
      </c>
      <c r="G483" s="37">
        <v>2.8</v>
      </c>
      <c r="H483" s="12">
        <v>8.0092592592592594E-3</v>
      </c>
      <c r="I483" s="10" t="s">
        <v>285</v>
      </c>
      <c r="J483" s="46" t="s">
        <v>68</v>
      </c>
      <c r="K483" s="45">
        <f t="shared" si="63"/>
        <v>6.3521711366538959E-3</v>
      </c>
      <c r="L483" s="45">
        <f t="shared" si="62"/>
        <v>2.8604497354497356E-3</v>
      </c>
      <c r="M483" s="34" t="s">
        <v>168</v>
      </c>
      <c r="N483" s="61">
        <f t="shared" si="55"/>
        <v>11</v>
      </c>
      <c r="O483" s="1">
        <f t="shared" si="56"/>
        <v>47</v>
      </c>
      <c r="P483" s="1" t="s">
        <v>304</v>
      </c>
      <c r="Q483" s="1" t="str">
        <f t="shared" si="57"/>
        <v>11月3W</v>
      </c>
      <c r="R483" s="13">
        <f t="shared" si="58"/>
        <v>8.0092592592592594E-3</v>
      </c>
    </row>
    <row r="484" spans="1:18">
      <c r="A484" s="1" t="s">
        <v>38</v>
      </c>
      <c r="B484" s="34" t="s">
        <v>224</v>
      </c>
      <c r="C484" s="48">
        <v>44881</v>
      </c>
      <c r="D484" t="s">
        <v>285</v>
      </c>
      <c r="E484" s="1" t="s">
        <v>140</v>
      </c>
      <c r="F484" t="s">
        <v>285</v>
      </c>
      <c r="G484" s="37">
        <v>2.8</v>
      </c>
      <c r="H484" s="12">
        <v>8.2986111111111108E-3</v>
      </c>
      <c r="I484" s="10" t="s">
        <v>285</v>
      </c>
      <c r="J484" s="46" t="s">
        <v>68</v>
      </c>
      <c r="K484" s="45">
        <f t="shared" si="63"/>
        <v>6.581657088122605E-3</v>
      </c>
      <c r="L484" s="45">
        <f t="shared" si="62"/>
        <v>2.9637896825396824E-3</v>
      </c>
      <c r="M484" s="34" t="s">
        <v>168</v>
      </c>
      <c r="N484" s="61">
        <f t="shared" si="55"/>
        <v>11</v>
      </c>
      <c r="O484" s="1">
        <f t="shared" si="56"/>
        <v>47</v>
      </c>
      <c r="P484" s="1" t="s">
        <v>304</v>
      </c>
      <c r="Q484" s="1" t="str">
        <f t="shared" si="57"/>
        <v>11月3W</v>
      </c>
      <c r="R484" s="13">
        <f t="shared" si="58"/>
        <v>8.2986111111111108E-3</v>
      </c>
    </row>
    <row r="485" spans="1:18">
      <c r="A485" s="1" t="s">
        <v>274</v>
      </c>
      <c r="B485" s="34" t="s">
        <v>207</v>
      </c>
      <c r="C485" s="48">
        <v>44881</v>
      </c>
      <c r="D485" t="s">
        <v>285</v>
      </c>
      <c r="E485" s="1" t="s">
        <v>140</v>
      </c>
      <c r="F485" t="s">
        <v>285</v>
      </c>
      <c r="G485" s="37">
        <v>2.8</v>
      </c>
      <c r="H485" s="12">
        <v>8.4722222222222213E-3</v>
      </c>
      <c r="I485" s="10" t="s">
        <v>285</v>
      </c>
      <c r="J485" s="46" t="s">
        <v>68</v>
      </c>
      <c r="K485" s="45">
        <f t="shared" si="63"/>
        <v>6.7193486590038298E-3</v>
      </c>
      <c r="L485" s="45">
        <f t="shared" si="62"/>
        <v>3.0257936507936505E-3</v>
      </c>
      <c r="M485" s="34" t="s">
        <v>168</v>
      </c>
      <c r="N485" s="61">
        <f t="shared" si="55"/>
        <v>11</v>
      </c>
      <c r="O485" s="1">
        <f t="shared" si="56"/>
        <v>47</v>
      </c>
      <c r="P485" s="1" t="s">
        <v>304</v>
      </c>
      <c r="Q485" s="1" t="str">
        <f t="shared" si="57"/>
        <v>11月3W</v>
      </c>
      <c r="R485" s="13">
        <f t="shared" si="58"/>
        <v>8.4722222222222213E-3</v>
      </c>
    </row>
    <row r="486" spans="1:18">
      <c r="A486" s="1" t="s">
        <v>273</v>
      </c>
      <c r="B486" s="34" t="s">
        <v>224</v>
      </c>
      <c r="C486" s="48">
        <v>44881</v>
      </c>
      <c r="D486" t="s">
        <v>285</v>
      </c>
      <c r="E486" s="1" t="s">
        <v>140</v>
      </c>
      <c r="F486" t="s">
        <v>285</v>
      </c>
      <c r="G486" s="37">
        <v>2.8</v>
      </c>
      <c r="H486" s="12">
        <v>8.6921296296296312E-3</v>
      </c>
      <c r="I486" s="10" t="s">
        <v>285</v>
      </c>
      <c r="J486" s="46" t="s">
        <v>68</v>
      </c>
      <c r="K486" s="45">
        <f t="shared" si="63"/>
        <v>6.8937579821200523E-3</v>
      </c>
      <c r="L486" s="45">
        <f t="shared" si="62"/>
        <v>3.1043320105820114E-3</v>
      </c>
      <c r="M486" s="34" t="s">
        <v>168</v>
      </c>
      <c r="N486" s="61">
        <f t="shared" si="55"/>
        <v>11</v>
      </c>
      <c r="O486" s="1">
        <f t="shared" si="56"/>
        <v>47</v>
      </c>
      <c r="P486" s="1" t="s">
        <v>304</v>
      </c>
      <c r="Q486" s="1" t="str">
        <f t="shared" si="57"/>
        <v>11月3W</v>
      </c>
      <c r="R486" s="13">
        <f t="shared" si="58"/>
        <v>8.6921296296296312E-3</v>
      </c>
    </row>
    <row r="487" spans="1:18">
      <c r="A487" s="1" t="s">
        <v>205</v>
      </c>
      <c r="B487" s="34" t="s">
        <v>207</v>
      </c>
      <c r="C487" s="48">
        <v>44881</v>
      </c>
      <c r="D487" t="s">
        <v>285</v>
      </c>
      <c r="E487" s="1" t="s">
        <v>140</v>
      </c>
      <c r="F487" t="s">
        <v>285</v>
      </c>
      <c r="G487" s="37">
        <v>2.8</v>
      </c>
      <c r="H487" s="12">
        <v>9.1203703703703707E-3</v>
      </c>
      <c r="I487" s="10" t="s">
        <v>285</v>
      </c>
      <c r="J487" s="46" t="s">
        <v>68</v>
      </c>
      <c r="K487" s="45">
        <f t="shared" si="63"/>
        <v>7.2333971902937416E-3</v>
      </c>
      <c r="L487" s="45">
        <f t="shared" si="62"/>
        <v>3.2572751322751327E-3</v>
      </c>
      <c r="M487" s="34" t="s">
        <v>168</v>
      </c>
      <c r="N487" s="61">
        <f t="shared" si="55"/>
        <v>11</v>
      </c>
      <c r="O487" s="1">
        <f t="shared" si="56"/>
        <v>47</v>
      </c>
      <c r="P487" s="1" t="s">
        <v>304</v>
      </c>
      <c r="Q487" s="1" t="str">
        <f t="shared" si="57"/>
        <v>11月3W</v>
      </c>
      <c r="R487" s="13">
        <f t="shared" si="58"/>
        <v>9.1203703703703707E-3</v>
      </c>
    </row>
    <row r="488" spans="1:18">
      <c r="A488" s="1" t="s">
        <v>45</v>
      </c>
      <c r="B488" s="34" t="s">
        <v>224</v>
      </c>
      <c r="C488" s="48">
        <v>44881</v>
      </c>
      <c r="D488" t="s">
        <v>285</v>
      </c>
      <c r="E488" s="1" t="s">
        <v>140</v>
      </c>
      <c r="F488" t="s">
        <v>285</v>
      </c>
      <c r="G488" s="37">
        <v>2.8</v>
      </c>
      <c r="H488" s="12">
        <v>9.2013888888888892E-3</v>
      </c>
      <c r="I488" s="10" t="s">
        <v>285</v>
      </c>
      <c r="J488" s="46" t="s">
        <v>68</v>
      </c>
      <c r="K488" s="45">
        <f t="shared" si="63"/>
        <v>7.2976532567049805E-3</v>
      </c>
      <c r="L488" s="45">
        <f t="shared" si="62"/>
        <v>3.2862103174603179E-3</v>
      </c>
      <c r="M488" s="34" t="s">
        <v>168</v>
      </c>
      <c r="N488" s="61">
        <f t="shared" si="55"/>
        <v>11</v>
      </c>
      <c r="O488" s="1">
        <f t="shared" si="56"/>
        <v>47</v>
      </c>
      <c r="P488" s="1" t="s">
        <v>304</v>
      </c>
      <c r="Q488" s="1" t="str">
        <f t="shared" si="57"/>
        <v>11月3W</v>
      </c>
      <c r="R488" s="13">
        <f t="shared" si="58"/>
        <v>9.2013888888888892E-3</v>
      </c>
    </row>
    <row r="489" spans="1:18">
      <c r="A489" s="1" t="s">
        <v>250</v>
      </c>
      <c r="B489" s="34" t="s">
        <v>260</v>
      </c>
      <c r="C489" s="48">
        <v>44881</v>
      </c>
      <c r="D489" t="s">
        <v>285</v>
      </c>
      <c r="E489" s="1" t="s">
        <v>140</v>
      </c>
      <c r="F489" t="s">
        <v>285</v>
      </c>
      <c r="G489" s="37">
        <v>2.8</v>
      </c>
      <c r="H489" s="12">
        <v>9.4907407407407406E-3</v>
      </c>
      <c r="I489" s="10" t="s">
        <v>285</v>
      </c>
      <c r="J489" s="46" t="s">
        <v>68</v>
      </c>
      <c r="K489" s="45">
        <f t="shared" si="63"/>
        <v>7.5271392081736905E-3</v>
      </c>
      <c r="L489" s="45">
        <f t="shared" si="62"/>
        <v>3.3895502645502648E-3</v>
      </c>
      <c r="M489" s="34" t="s">
        <v>168</v>
      </c>
      <c r="N489" s="61">
        <f t="shared" si="55"/>
        <v>11</v>
      </c>
      <c r="O489" s="1">
        <f t="shared" si="56"/>
        <v>47</v>
      </c>
      <c r="P489" s="1" t="s">
        <v>304</v>
      </c>
      <c r="Q489" s="1" t="str">
        <f t="shared" si="57"/>
        <v>11月3W</v>
      </c>
      <c r="R489" s="13">
        <f t="shared" si="58"/>
        <v>9.4907407407407406E-3</v>
      </c>
    </row>
    <row r="490" spans="1:18">
      <c r="A490" s="1" t="s">
        <v>276</v>
      </c>
      <c r="B490" s="34" t="s">
        <v>207</v>
      </c>
      <c r="C490" s="48">
        <v>44881</v>
      </c>
      <c r="D490" t="s">
        <v>285</v>
      </c>
      <c r="E490" s="1" t="s">
        <v>140</v>
      </c>
      <c r="F490" t="s">
        <v>285</v>
      </c>
      <c r="G490" s="37">
        <v>2.8</v>
      </c>
      <c r="H490" s="12">
        <v>9.5601851851851855E-3</v>
      </c>
      <c r="I490" s="10" t="s">
        <v>285</v>
      </c>
      <c r="J490" s="46" t="s">
        <v>68</v>
      </c>
      <c r="K490" s="45">
        <f t="shared" si="63"/>
        <v>7.5822158365261814E-3</v>
      </c>
      <c r="L490" s="45">
        <f t="shared" si="62"/>
        <v>3.414351851851852E-3</v>
      </c>
      <c r="M490" s="34" t="s">
        <v>168</v>
      </c>
      <c r="N490" s="61">
        <f t="shared" si="55"/>
        <v>11</v>
      </c>
      <c r="O490" s="1">
        <f t="shared" si="56"/>
        <v>47</v>
      </c>
      <c r="P490" s="1" t="s">
        <v>304</v>
      </c>
      <c r="Q490" s="1" t="str">
        <f t="shared" si="57"/>
        <v>11月3W</v>
      </c>
      <c r="R490" s="13">
        <f t="shared" si="58"/>
        <v>9.5601851851851855E-3</v>
      </c>
    </row>
    <row r="491" spans="1:18">
      <c r="A491" s="1" t="s">
        <v>277</v>
      </c>
      <c r="B491" s="34" t="s">
        <v>260</v>
      </c>
      <c r="C491" s="48">
        <v>44881</v>
      </c>
      <c r="D491" t="s">
        <v>285</v>
      </c>
      <c r="E491" s="1" t="s">
        <v>140</v>
      </c>
      <c r="F491" t="s">
        <v>285</v>
      </c>
      <c r="G491" s="37">
        <v>2.8</v>
      </c>
      <c r="H491" s="12">
        <v>9.9768518518518531E-3</v>
      </c>
      <c r="I491" s="10" t="s">
        <v>285</v>
      </c>
      <c r="J491" s="46" t="s">
        <v>68</v>
      </c>
      <c r="K491" s="45">
        <f t="shared" si="63"/>
        <v>7.9126756066411237E-3</v>
      </c>
      <c r="L491" s="45">
        <f t="shared" si="62"/>
        <v>3.5631613756613762E-3</v>
      </c>
      <c r="M491" s="34" t="s">
        <v>168</v>
      </c>
      <c r="N491" s="61">
        <f t="shared" si="55"/>
        <v>11</v>
      </c>
      <c r="O491" s="1">
        <f t="shared" si="56"/>
        <v>47</v>
      </c>
      <c r="P491" s="1" t="s">
        <v>304</v>
      </c>
      <c r="Q491" s="1" t="str">
        <f t="shared" si="57"/>
        <v>11月3W</v>
      </c>
      <c r="R491" s="13">
        <f t="shared" si="58"/>
        <v>9.9768518518518513E-3</v>
      </c>
    </row>
    <row r="492" spans="1:18">
      <c r="A492" s="1" t="s">
        <v>278</v>
      </c>
      <c r="B492" s="34" t="s">
        <v>260</v>
      </c>
      <c r="C492" s="48">
        <v>44881</v>
      </c>
      <c r="D492" t="s">
        <v>285</v>
      </c>
      <c r="E492" s="1" t="s">
        <v>140</v>
      </c>
      <c r="F492" t="s">
        <v>285</v>
      </c>
      <c r="G492" s="37">
        <v>2.8</v>
      </c>
      <c r="H492" s="12">
        <v>1.0023148148148147E-2</v>
      </c>
      <c r="I492" s="10" t="s">
        <v>285</v>
      </c>
      <c r="J492" s="46" t="s">
        <v>68</v>
      </c>
      <c r="K492" s="45">
        <f t="shared" si="63"/>
        <v>7.9493933588761171E-3</v>
      </c>
      <c r="L492" s="45">
        <f t="shared" si="62"/>
        <v>3.5796957671957673E-3</v>
      </c>
      <c r="M492" s="34" t="s">
        <v>168</v>
      </c>
      <c r="N492" s="61">
        <f t="shared" si="55"/>
        <v>11</v>
      </c>
      <c r="O492" s="1">
        <f t="shared" si="56"/>
        <v>47</v>
      </c>
      <c r="P492" s="1" t="s">
        <v>304</v>
      </c>
      <c r="Q492" s="1" t="str">
        <f t="shared" si="57"/>
        <v>11月3W</v>
      </c>
      <c r="R492" s="13">
        <f t="shared" si="58"/>
        <v>1.0023148148148147E-2</v>
      </c>
    </row>
    <row r="493" spans="1:18">
      <c r="A493" s="1" t="s">
        <v>279</v>
      </c>
      <c r="B493" s="34" t="s">
        <v>260</v>
      </c>
      <c r="C493" s="48">
        <v>44881</v>
      </c>
      <c r="D493" t="s">
        <v>285</v>
      </c>
      <c r="E493" s="1" t="s">
        <v>140</v>
      </c>
      <c r="F493" t="s">
        <v>285</v>
      </c>
      <c r="G493" s="37">
        <v>2.8</v>
      </c>
      <c r="H493" s="12">
        <v>1.0694444444444444E-2</v>
      </c>
      <c r="I493" s="10" t="s">
        <v>285</v>
      </c>
      <c r="J493" s="46" t="s">
        <v>68</v>
      </c>
      <c r="K493" s="45">
        <f t="shared" si="63"/>
        <v>8.4818007662835239E-3</v>
      </c>
      <c r="L493" s="45">
        <f t="shared" si="62"/>
        <v>3.8194444444444443E-3</v>
      </c>
      <c r="M493" s="34" t="s">
        <v>168</v>
      </c>
      <c r="N493" s="61">
        <f t="shared" si="55"/>
        <v>11</v>
      </c>
      <c r="O493" s="1">
        <f t="shared" si="56"/>
        <v>47</v>
      </c>
      <c r="P493" s="1" t="s">
        <v>304</v>
      </c>
      <c r="Q493" s="1" t="str">
        <f t="shared" si="57"/>
        <v>11月3W</v>
      </c>
      <c r="R493" s="13">
        <f t="shared" si="58"/>
        <v>1.0694444444444444E-2</v>
      </c>
    </row>
    <row r="494" spans="1:18">
      <c r="A494" s="1" t="s">
        <v>280</v>
      </c>
      <c r="B494" s="34" t="s">
        <v>224</v>
      </c>
      <c r="C494" s="48">
        <v>44881</v>
      </c>
      <c r="D494" t="s">
        <v>285</v>
      </c>
      <c r="E494" s="1" t="s">
        <v>140</v>
      </c>
      <c r="F494" t="s">
        <v>285</v>
      </c>
      <c r="G494" s="37">
        <v>2.8</v>
      </c>
      <c r="H494" s="12">
        <v>1.0706018518518517E-2</v>
      </c>
      <c r="I494" s="10" t="s">
        <v>285</v>
      </c>
      <c r="J494" s="46" t="s">
        <v>68</v>
      </c>
      <c r="K494" s="45">
        <f t="shared" si="63"/>
        <v>8.4909802043422727E-3</v>
      </c>
      <c r="L494" s="45">
        <f t="shared" si="62"/>
        <v>3.8235780423280423E-3</v>
      </c>
      <c r="M494" s="34" t="s">
        <v>168</v>
      </c>
      <c r="N494" s="61">
        <f t="shared" si="55"/>
        <v>11</v>
      </c>
      <c r="O494" s="1">
        <f t="shared" si="56"/>
        <v>47</v>
      </c>
      <c r="P494" s="1" t="s">
        <v>304</v>
      </c>
      <c r="Q494" s="1" t="str">
        <f t="shared" si="57"/>
        <v>11月3W</v>
      </c>
      <c r="R494" s="13">
        <f t="shared" si="58"/>
        <v>1.0706018518518517E-2</v>
      </c>
    </row>
    <row r="495" spans="1:18">
      <c r="A495" s="1" t="s">
        <v>281</v>
      </c>
      <c r="B495" s="34" t="s">
        <v>260</v>
      </c>
      <c r="C495" s="48">
        <v>44881</v>
      </c>
      <c r="D495" t="s">
        <v>285</v>
      </c>
      <c r="E495" s="1" t="s">
        <v>140</v>
      </c>
      <c r="F495" t="s">
        <v>285</v>
      </c>
      <c r="G495" s="37">
        <v>2.8</v>
      </c>
      <c r="H495" s="12">
        <v>1.1331018518518518E-2</v>
      </c>
      <c r="I495" s="10" t="s">
        <v>285</v>
      </c>
      <c r="J495" s="46" t="s">
        <v>68</v>
      </c>
      <c r="K495" s="45">
        <f t="shared" si="63"/>
        <v>8.9866698595146861E-3</v>
      </c>
      <c r="L495" s="45">
        <f t="shared" si="62"/>
        <v>4.0467923280423281E-3</v>
      </c>
      <c r="M495" s="34" t="s">
        <v>168</v>
      </c>
      <c r="N495" s="61">
        <f t="shared" si="55"/>
        <v>11</v>
      </c>
      <c r="O495" s="1">
        <f t="shared" si="56"/>
        <v>47</v>
      </c>
      <c r="P495" s="1" t="s">
        <v>304</v>
      </c>
      <c r="Q495" s="1" t="str">
        <f t="shared" si="57"/>
        <v>11月3W</v>
      </c>
      <c r="R495" s="13">
        <f t="shared" si="58"/>
        <v>1.1331018518518516E-2</v>
      </c>
    </row>
    <row r="496" spans="1:18">
      <c r="A496" s="1" t="s">
        <v>282</v>
      </c>
      <c r="B496" s="34" t="s">
        <v>260</v>
      </c>
      <c r="C496" s="48">
        <v>44881</v>
      </c>
      <c r="D496" t="s">
        <v>285</v>
      </c>
      <c r="E496" s="1" t="s">
        <v>140</v>
      </c>
      <c r="F496" t="s">
        <v>285</v>
      </c>
      <c r="G496" s="37">
        <v>2.8</v>
      </c>
      <c r="H496" s="12">
        <v>1.1701388888888891E-2</v>
      </c>
      <c r="I496" s="10" t="s">
        <v>285</v>
      </c>
      <c r="J496" s="46" t="s">
        <v>68</v>
      </c>
      <c r="K496" s="45">
        <f t="shared" si="63"/>
        <v>9.2804118773946367E-3</v>
      </c>
      <c r="L496" s="45">
        <f t="shared" si="62"/>
        <v>4.1790674603174611E-3</v>
      </c>
      <c r="M496" s="34" t="s">
        <v>168</v>
      </c>
      <c r="N496" s="61">
        <f t="shared" si="55"/>
        <v>11</v>
      </c>
      <c r="O496" s="1">
        <f t="shared" si="56"/>
        <v>47</v>
      </c>
      <c r="P496" s="1" t="s">
        <v>304</v>
      </c>
      <c r="Q496" s="1" t="str">
        <f t="shared" si="57"/>
        <v>11月3W</v>
      </c>
      <c r="R496" s="13">
        <f t="shared" si="58"/>
        <v>1.170138888888889E-2</v>
      </c>
    </row>
    <row r="497" spans="1:18">
      <c r="A497" s="1" t="s">
        <v>259</v>
      </c>
      <c r="B497" s="34" t="s">
        <v>260</v>
      </c>
      <c r="C497" s="48">
        <v>44881</v>
      </c>
      <c r="D497" t="s">
        <v>285</v>
      </c>
      <c r="E497" s="1" t="s">
        <v>140</v>
      </c>
      <c r="F497" t="s">
        <v>285</v>
      </c>
      <c r="G497" s="37">
        <v>2.8</v>
      </c>
      <c r="H497" s="12">
        <v>1.2395833333333335E-2</v>
      </c>
      <c r="I497" s="10" t="s">
        <v>285</v>
      </c>
      <c r="J497" s="46" t="s">
        <v>68</v>
      </c>
      <c r="K497" s="45">
        <f t="shared" si="63"/>
        <v>9.831178160919541E-3</v>
      </c>
      <c r="L497" s="45">
        <f t="shared" si="62"/>
        <v>4.4270833333333341E-3</v>
      </c>
      <c r="M497" s="34" t="s">
        <v>168</v>
      </c>
      <c r="N497" s="61">
        <f t="shared" si="55"/>
        <v>11</v>
      </c>
      <c r="O497" s="1">
        <f t="shared" si="56"/>
        <v>47</v>
      </c>
      <c r="P497" s="1" t="s">
        <v>304</v>
      </c>
      <c r="Q497" s="1" t="str">
        <f t="shared" si="57"/>
        <v>11月3W</v>
      </c>
      <c r="R497" s="13">
        <f t="shared" si="58"/>
        <v>1.2395833333333335E-2</v>
      </c>
    </row>
    <row r="498" spans="1:18">
      <c r="A498" s="1" t="s">
        <v>283</v>
      </c>
      <c r="B498" s="34" t="s">
        <v>260</v>
      </c>
      <c r="C498" s="48">
        <v>44881</v>
      </c>
      <c r="D498" t="s">
        <v>285</v>
      </c>
      <c r="E498" s="1" t="s">
        <v>140</v>
      </c>
      <c r="F498" t="s">
        <v>285</v>
      </c>
      <c r="G498" s="37">
        <v>2.8</v>
      </c>
      <c r="H498" s="12">
        <v>1.2870370370370372E-2</v>
      </c>
      <c r="I498" s="10" t="s">
        <v>285</v>
      </c>
      <c r="J498" s="46" t="s">
        <v>68</v>
      </c>
      <c r="K498" s="45">
        <f t="shared" si="63"/>
        <v>1.0207535121328225E-2</v>
      </c>
      <c r="L498" s="45">
        <f t="shared" si="62"/>
        <v>4.5965608465608479E-3</v>
      </c>
      <c r="M498" s="34" t="s">
        <v>168</v>
      </c>
      <c r="N498" s="61">
        <f t="shared" si="55"/>
        <v>11</v>
      </c>
      <c r="O498" s="1">
        <f t="shared" si="56"/>
        <v>47</v>
      </c>
      <c r="P498" s="1" t="s">
        <v>304</v>
      </c>
      <c r="Q498" s="1" t="str">
        <f t="shared" si="57"/>
        <v>11月3W</v>
      </c>
      <c r="R498" s="13">
        <f t="shared" si="58"/>
        <v>1.2870370370370371E-2</v>
      </c>
    </row>
    <row r="499" spans="1:18">
      <c r="A499" s="1" t="s">
        <v>284</v>
      </c>
      <c r="B499" s="34" t="s">
        <v>224</v>
      </c>
      <c r="C499" s="48">
        <v>44881</v>
      </c>
      <c r="D499" t="s">
        <v>287</v>
      </c>
      <c r="E499" s="1" t="s">
        <v>140</v>
      </c>
      <c r="F499" t="s">
        <v>287</v>
      </c>
      <c r="G499" s="37">
        <v>5.2</v>
      </c>
      <c r="H499" s="12">
        <v>1.2847222222222223E-2</v>
      </c>
      <c r="I499" s="10" t="s">
        <v>287</v>
      </c>
      <c r="J499" s="46" t="s">
        <v>67</v>
      </c>
      <c r="K499" s="45">
        <f>H499*2.3/1.92/2.9</f>
        <v>5.3068626277139215E-3</v>
      </c>
      <c r="L499" s="45">
        <f t="shared" si="62"/>
        <v>2.4706196581196584E-3</v>
      </c>
      <c r="M499" s="34" t="s">
        <v>168</v>
      </c>
      <c r="N499" s="61">
        <f t="shared" si="55"/>
        <v>11</v>
      </c>
      <c r="O499" s="1">
        <f t="shared" si="56"/>
        <v>47</v>
      </c>
      <c r="P499" s="1" t="s">
        <v>304</v>
      </c>
      <c r="Q499" s="1" t="str">
        <f t="shared" si="57"/>
        <v>11月3W</v>
      </c>
      <c r="R499" s="13">
        <f t="shared" si="58"/>
        <v>6.6912615740740752E-3</v>
      </c>
    </row>
    <row r="500" spans="1:18">
      <c r="A500" s="1" t="s">
        <v>264</v>
      </c>
      <c r="B500" s="34" t="s">
        <v>224</v>
      </c>
      <c r="C500" s="48">
        <v>44884</v>
      </c>
      <c r="D500" t="s">
        <v>285</v>
      </c>
      <c r="E500" s="1" t="s">
        <v>140</v>
      </c>
      <c r="F500" t="s">
        <v>285</v>
      </c>
      <c r="G500" s="37">
        <v>2.8</v>
      </c>
      <c r="H500" s="12">
        <v>6.2731481481481484E-3</v>
      </c>
      <c r="I500" s="10" t="s">
        <v>285</v>
      </c>
      <c r="J500" s="46" t="s">
        <v>68</v>
      </c>
      <c r="K500" s="45">
        <f>H500*2.3/2.9</f>
        <v>4.9752554278416341E-3</v>
      </c>
      <c r="L500" s="45">
        <f t="shared" si="62"/>
        <v>2.240410052910053E-3</v>
      </c>
      <c r="M500" s="34" t="s">
        <v>168</v>
      </c>
      <c r="N500" s="61">
        <f t="shared" si="55"/>
        <v>11</v>
      </c>
      <c r="O500" s="1">
        <f t="shared" si="56"/>
        <v>47</v>
      </c>
      <c r="P500" s="1" t="s">
        <v>304</v>
      </c>
      <c r="Q500" s="1" t="str">
        <f t="shared" si="57"/>
        <v>11月3W</v>
      </c>
      <c r="R500" s="13">
        <f t="shared" si="58"/>
        <v>6.2731481481481475E-3</v>
      </c>
    </row>
    <row r="501" spans="1:18">
      <c r="A501" s="1" t="s">
        <v>288</v>
      </c>
      <c r="B501" s="34" t="s">
        <v>224</v>
      </c>
      <c r="C501" s="48">
        <v>44884</v>
      </c>
      <c r="D501" t="s">
        <v>285</v>
      </c>
      <c r="E501" s="1" t="s">
        <v>140</v>
      </c>
      <c r="F501" t="s">
        <v>285</v>
      </c>
      <c r="G501" s="37">
        <v>2.8</v>
      </c>
      <c r="H501" s="12">
        <v>8.0555555555555554E-3</v>
      </c>
      <c r="I501" s="10" t="s">
        <v>285</v>
      </c>
      <c r="J501" s="46" t="s">
        <v>68</v>
      </c>
      <c r="K501" s="45">
        <f t="shared" ref="K501:K513" si="64">H501*2.3/2.9</f>
        <v>6.3888888888888884E-3</v>
      </c>
      <c r="L501" s="45">
        <f t="shared" si="62"/>
        <v>2.8769841269841272E-3</v>
      </c>
      <c r="M501" s="34" t="s">
        <v>168</v>
      </c>
      <c r="N501" s="61">
        <f t="shared" si="55"/>
        <v>11</v>
      </c>
      <c r="O501" s="1">
        <f t="shared" si="56"/>
        <v>47</v>
      </c>
      <c r="P501" s="1" t="s">
        <v>304</v>
      </c>
      <c r="Q501" s="1" t="str">
        <f t="shared" si="57"/>
        <v>11月3W</v>
      </c>
      <c r="R501" s="13">
        <f t="shared" si="58"/>
        <v>8.0555555555555554E-3</v>
      </c>
    </row>
    <row r="502" spans="1:18">
      <c r="A502" s="1" t="s">
        <v>289</v>
      </c>
      <c r="B502" s="34" t="s">
        <v>207</v>
      </c>
      <c r="C502" s="48">
        <v>44884</v>
      </c>
      <c r="D502" t="s">
        <v>285</v>
      </c>
      <c r="E502" s="1" t="s">
        <v>140</v>
      </c>
      <c r="F502" t="s">
        <v>285</v>
      </c>
      <c r="G502" s="37">
        <v>2.8</v>
      </c>
      <c r="H502" s="12">
        <v>9.5138888888888894E-3</v>
      </c>
      <c r="I502" s="10" t="s">
        <v>285</v>
      </c>
      <c r="J502" s="46" t="s">
        <v>68</v>
      </c>
      <c r="K502" s="45">
        <f t="shared" si="64"/>
        <v>7.5454980842911881E-3</v>
      </c>
      <c r="L502" s="45">
        <f t="shared" si="62"/>
        <v>3.3978174603174608E-3</v>
      </c>
      <c r="M502" s="34" t="s">
        <v>168</v>
      </c>
      <c r="N502" s="61">
        <f t="shared" si="55"/>
        <v>11</v>
      </c>
      <c r="O502" s="1">
        <f t="shared" si="56"/>
        <v>47</v>
      </c>
      <c r="P502" s="1" t="s">
        <v>304</v>
      </c>
      <c r="Q502" s="1" t="str">
        <f t="shared" si="57"/>
        <v>11月3W</v>
      </c>
      <c r="R502" s="13">
        <f t="shared" si="58"/>
        <v>9.5138888888888894E-3</v>
      </c>
    </row>
    <row r="503" spans="1:18">
      <c r="A503" s="1" t="s">
        <v>250</v>
      </c>
      <c r="B503" s="34" t="s">
        <v>260</v>
      </c>
      <c r="C503" s="48">
        <v>44884</v>
      </c>
      <c r="D503" t="s">
        <v>285</v>
      </c>
      <c r="E503" s="1" t="s">
        <v>140</v>
      </c>
      <c r="F503" t="s">
        <v>285</v>
      </c>
      <c r="G503" s="37">
        <v>2.8</v>
      </c>
      <c r="H503" s="12">
        <v>9.618055555555555E-3</v>
      </c>
      <c r="I503" s="10" t="s">
        <v>285</v>
      </c>
      <c r="J503" s="46" t="s">
        <v>68</v>
      </c>
      <c r="K503" s="45">
        <f t="shared" si="64"/>
        <v>7.6281130268199228E-3</v>
      </c>
      <c r="L503" s="45">
        <f t="shared" si="62"/>
        <v>3.4350198412698412E-3</v>
      </c>
      <c r="M503" s="34" t="s">
        <v>168</v>
      </c>
      <c r="N503" s="61">
        <f t="shared" si="55"/>
        <v>11</v>
      </c>
      <c r="O503" s="1">
        <f t="shared" si="56"/>
        <v>47</v>
      </c>
      <c r="P503" s="1" t="s">
        <v>304</v>
      </c>
      <c r="Q503" s="1" t="str">
        <f t="shared" si="57"/>
        <v>11月3W</v>
      </c>
      <c r="R503" s="13">
        <f t="shared" si="58"/>
        <v>9.618055555555555E-3</v>
      </c>
    </row>
    <row r="504" spans="1:18">
      <c r="A504" s="1" t="s">
        <v>290</v>
      </c>
      <c r="B504" s="34" t="s">
        <v>207</v>
      </c>
      <c r="C504" s="48">
        <v>44884</v>
      </c>
      <c r="D504" t="s">
        <v>285</v>
      </c>
      <c r="E504" s="1" t="s">
        <v>140</v>
      </c>
      <c r="F504" t="s">
        <v>285</v>
      </c>
      <c r="G504" s="37">
        <v>2.8</v>
      </c>
      <c r="H504" s="12">
        <v>1.1284722222222222E-2</v>
      </c>
      <c r="I504" s="10" t="s">
        <v>285</v>
      </c>
      <c r="J504" s="46" t="s">
        <v>68</v>
      </c>
      <c r="K504" s="45">
        <f t="shared" si="64"/>
        <v>8.9499521072796927E-3</v>
      </c>
      <c r="L504" s="45">
        <f t="shared" si="62"/>
        <v>4.0302579365079369E-3</v>
      </c>
      <c r="M504" s="34" t="s">
        <v>168</v>
      </c>
      <c r="N504" s="61">
        <f t="shared" si="55"/>
        <v>11</v>
      </c>
      <c r="O504" s="1">
        <f t="shared" si="56"/>
        <v>47</v>
      </c>
      <c r="P504" s="1" t="s">
        <v>304</v>
      </c>
      <c r="Q504" s="1" t="str">
        <f t="shared" si="57"/>
        <v>11月3W</v>
      </c>
      <c r="R504" s="13">
        <f t="shared" si="58"/>
        <v>1.1284722222222222E-2</v>
      </c>
    </row>
    <row r="505" spans="1:18">
      <c r="A505" s="1" t="s">
        <v>259</v>
      </c>
      <c r="B505" s="34" t="s">
        <v>260</v>
      </c>
      <c r="C505" s="48">
        <v>44884</v>
      </c>
      <c r="D505" t="s">
        <v>285</v>
      </c>
      <c r="E505" s="1" t="s">
        <v>140</v>
      </c>
      <c r="F505" t="s">
        <v>285</v>
      </c>
      <c r="G505" s="37">
        <v>2.8</v>
      </c>
      <c r="H505" s="12">
        <v>1.1851851851851851E-2</v>
      </c>
      <c r="I505" s="10" t="s">
        <v>285</v>
      </c>
      <c r="J505" s="46" t="s">
        <v>68</v>
      </c>
      <c r="K505" s="45">
        <f t="shared" si="64"/>
        <v>9.3997445721583656E-3</v>
      </c>
      <c r="L505" s="45">
        <f t="shared" si="62"/>
        <v>4.2328042328042331E-3</v>
      </c>
      <c r="M505" s="34" t="s">
        <v>168</v>
      </c>
      <c r="N505" s="61">
        <f t="shared" si="55"/>
        <v>11</v>
      </c>
      <c r="O505" s="1">
        <f t="shared" si="56"/>
        <v>47</v>
      </c>
      <c r="P505" s="1" t="s">
        <v>304</v>
      </c>
      <c r="Q505" s="1" t="str">
        <f t="shared" si="57"/>
        <v>11月3W</v>
      </c>
      <c r="R505" s="13">
        <f t="shared" si="58"/>
        <v>1.1851851851851853E-2</v>
      </c>
    </row>
    <row r="506" spans="1:18">
      <c r="A506" s="1" t="s">
        <v>291</v>
      </c>
      <c r="B506" s="34" t="s">
        <v>260</v>
      </c>
      <c r="C506" s="48">
        <v>44884</v>
      </c>
      <c r="D506" t="s">
        <v>285</v>
      </c>
      <c r="E506" s="1" t="s">
        <v>140</v>
      </c>
      <c r="F506" t="s">
        <v>285</v>
      </c>
      <c r="G506" s="37">
        <v>2.8</v>
      </c>
      <c r="H506" s="12">
        <v>1.4143518518518519E-2</v>
      </c>
      <c r="I506" s="10" t="s">
        <v>285</v>
      </c>
      <c r="J506" s="46" t="s">
        <v>68</v>
      </c>
      <c r="K506" s="45">
        <f t="shared" si="64"/>
        <v>1.1217273307790548E-2</v>
      </c>
      <c r="L506" s="45">
        <f t="shared" si="62"/>
        <v>5.0512566137566146E-3</v>
      </c>
      <c r="M506" s="34" t="s">
        <v>168</v>
      </c>
      <c r="N506" s="61">
        <f t="shared" si="55"/>
        <v>11</v>
      </c>
      <c r="O506" s="1">
        <f t="shared" si="56"/>
        <v>47</v>
      </c>
      <c r="P506" s="1" t="s">
        <v>304</v>
      </c>
      <c r="Q506" s="1" t="str">
        <f t="shared" si="57"/>
        <v>11月3W</v>
      </c>
      <c r="R506" s="13">
        <f t="shared" si="58"/>
        <v>1.4143518518518519E-2</v>
      </c>
    </row>
    <row r="507" spans="1:18">
      <c r="A507" s="1" t="s">
        <v>268</v>
      </c>
      <c r="B507" s="34" t="s">
        <v>224</v>
      </c>
      <c r="C507" s="48">
        <v>44884</v>
      </c>
      <c r="D507" t="s">
        <v>285</v>
      </c>
      <c r="E507" s="1" t="s">
        <v>140</v>
      </c>
      <c r="F507" t="s">
        <v>285</v>
      </c>
      <c r="G507" s="37">
        <v>2.8</v>
      </c>
      <c r="H507" s="12">
        <v>6.6898148148148142E-3</v>
      </c>
      <c r="I507" s="10" t="s">
        <v>285</v>
      </c>
      <c r="J507" s="46" t="s">
        <v>68</v>
      </c>
      <c r="K507" s="45">
        <f t="shared" si="64"/>
        <v>5.3057151979565764E-3</v>
      </c>
      <c r="L507" s="45">
        <f t="shared" si="62"/>
        <v>2.3892195767195768E-3</v>
      </c>
      <c r="M507" s="34" t="s">
        <v>168</v>
      </c>
      <c r="N507" s="61">
        <f t="shared" si="55"/>
        <v>11</v>
      </c>
      <c r="O507" s="1">
        <f t="shared" si="56"/>
        <v>47</v>
      </c>
      <c r="P507" s="1" t="s">
        <v>304</v>
      </c>
      <c r="Q507" s="1" t="str">
        <f t="shared" si="57"/>
        <v>11月3W</v>
      </c>
      <c r="R507" s="13">
        <f t="shared" si="58"/>
        <v>6.6898148148148142E-3</v>
      </c>
    </row>
    <row r="508" spans="1:18">
      <c r="A508" s="1" t="s">
        <v>264</v>
      </c>
      <c r="B508" s="34" t="s">
        <v>224</v>
      </c>
      <c r="C508" s="48">
        <v>44890</v>
      </c>
      <c r="D508" t="s">
        <v>285</v>
      </c>
      <c r="E508" s="1" t="s">
        <v>140</v>
      </c>
      <c r="F508" t="s">
        <v>285</v>
      </c>
      <c r="G508" s="37">
        <v>2.8</v>
      </c>
      <c r="H508" s="12">
        <v>6.3541666666666668E-3</v>
      </c>
      <c r="I508" s="10" t="s">
        <v>285</v>
      </c>
      <c r="J508" s="46" t="s">
        <v>68</v>
      </c>
      <c r="K508" s="45">
        <f t="shared" si="64"/>
        <v>5.039511494252873E-3</v>
      </c>
      <c r="L508" s="45">
        <f t="shared" si="62"/>
        <v>2.2693452380952383E-3</v>
      </c>
      <c r="M508" s="34" t="s">
        <v>168</v>
      </c>
      <c r="N508" s="61">
        <f t="shared" si="55"/>
        <v>11</v>
      </c>
      <c r="O508" s="1">
        <f t="shared" si="56"/>
        <v>48</v>
      </c>
      <c r="P508" s="1" t="s">
        <v>305</v>
      </c>
      <c r="Q508" s="1" t="str">
        <f t="shared" si="57"/>
        <v>11月4W</v>
      </c>
      <c r="R508" s="13">
        <f t="shared" si="58"/>
        <v>6.3541666666666668E-3</v>
      </c>
    </row>
    <row r="509" spans="1:18">
      <c r="A509" s="1" t="s">
        <v>292</v>
      </c>
      <c r="B509" s="34" t="s">
        <v>224</v>
      </c>
      <c r="C509" s="48">
        <v>44890</v>
      </c>
      <c r="D509" t="s">
        <v>285</v>
      </c>
      <c r="E509" s="1" t="s">
        <v>140</v>
      </c>
      <c r="F509" t="s">
        <v>285</v>
      </c>
      <c r="G509" s="37">
        <v>2.8</v>
      </c>
      <c r="H509" s="12">
        <v>7.106481481481481E-3</v>
      </c>
      <c r="I509" s="10" t="s">
        <v>285</v>
      </c>
      <c r="J509" s="46" t="s">
        <v>149</v>
      </c>
      <c r="K509" s="45">
        <f t="shared" si="64"/>
        <v>5.6361749680715195E-3</v>
      </c>
      <c r="L509" s="45">
        <f t="shared" si="62"/>
        <v>2.5380291005291005E-3</v>
      </c>
      <c r="M509" s="34" t="s">
        <v>168</v>
      </c>
      <c r="N509" s="61">
        <f t="shared" si="55"/>
        <v>11</v>
      </c>
      <c r="O509" s="1">
        <f t="shared" si="56"/>
        <v>48</v>
      </c>
      <c r="P509" s="1" t="s">
        <v>305</v>
      </c>
      <c r="Q509" s="1" t="str">
        <f t="shared" si="57"/>
        <v>11月4W</v>
      </c>
      <c r="R509" s="13">
        <f t="shared" si="58"/>
        <v>7.106481481481481E-3</v>
      </c>
    </row>
    <row r="510" spans="1:18">
      <c r="A510" s="1" t="s">
        <v>204</v>
      </c>
      <c r="B510" s="34" t="s">
        <v>224</v>
      </c>
      <c r="C510" s="48">
        <v>44890</v>
      </c>
      <c r="D510" t="s">
        <v>285</v>
      </c>
      <c r="E510" s="1" t="s">
        <v>140</v>
      </c>
      <c r="F510" t="s">
        <v>285</v>
      </c>
      <c r="G510" s="37">
        <v>2.8</v>
      </c>
      <c r="H510" s="12">
        <v>7.5231481481481477E-3</v>
      </c>
      <c r="I510" s="10" t="s">
        <v>285</v>
      </c>
      <c r="J510" s="46" t="s">
        <v>149</v>
      </c>
      <c r="K510" s="45">
        <f t="shared" si="64"/>
        <v>5.9666347381864609E-3</v>
      </c>
      <c r="L510" s="45">
        <f t="shared" si="62"/>
        <v>2.6868386243386242E-3</v>
      </c>
      <c r="M510" s="34" t="s">
        <v>168</v>
      </c>
      <c r="N510" s="61">
        <f t="shared" si="55"/>
        <v>11</v>
      </c>
      <c r="O510" s="1">
        <f t="shared" si="56"/>
        <v>48</v>
      </c>
      <c r="P510" s="1" t="s">
        <v>305</v>
      </c>
      <c r="Q510" s="1" t="str">
        <f t="shared" si="57"/>
        <v>11月4W</v>
      </c>
      <c r="R510" s="13">
        <f t="shared" si="58"/>
        <v>7.5231481481481469E-3</v>
      </c>
    </row>
    <row r="511" spans="1:18">
      <c r="A511" s="1" t="s">
        <v>272</v>
      </c>
      <c r="B511" s="34" t="s">
        <v>224</v>
      </c>
      <c r="C511" s="48">
        <v>44890</v>
      </c>
      <c r="D511" t="s">
        <v>285</v>
      </c>
      <c r="E511" s="1" t="s">
        <v>140</v>
      </c>
      <c r="F511" t="s">
        <v>285</v>
      </c>
      <c r="G511" s="37">
        <v>2.8</v>
      </c>
      <c r="H511" s="12">
        <v>7.8472222222222224E-3</v>
      </c>
      <c r="I511" s="10" t="s">
        <v>285</v>
      </c>
      <c r="J511" s="46" t="s">
        <v>149</v>
      </c>
      <c r="K511" s="45">
        <f t="shared" si="64"/>
        <v>6.2236590038314173E-3</v>
      </c>
      <c r="L511" s="45">
        <f t="shared" si="62"/>
        <v>2.8025793650793655E-3</v>
      </c>
      <c r="M511" s="34" t="s">
        <v>168</v>
      </c>
      <c r="N511" s="61">
        <f t="shared" si="55"/>
        <v>11</v>
      </c>
      <c r="O511" s="1">
        <f t="shared" si="56"/>
        <v>48</v>
      </c>
      <c r="P511" s="1" t="s">
        <v>305</v>
      </c>
      <c r="Q511" s="1" t="str">
        <f t="shared" si="57"/>
        <v>11月4W</v>
      </c>
      <c r="R511" s="13">
        <f t="shared" si="58"/>
        <v>7.8472222222222224E-3</v>
      </c>
    </row>
    <row r="512" spans="1:18">
      <c r="A512" s="1" t="s">
        <v>190</v>
      </c>
      <c r="B512" s="34" t="s">
        <v>224</v>
      </c>
      <c r="C512" s="48">
        <v>44890</v>
      </c>
      <c r="D512" t="s">
        <v>285</v>
      </c>
      <c r="E512" s="1" t="s">
        <v>140</v>
      </c>
      <c r="F512" t="s">
        <v>285</v>
      </c>
      <c r="G512" s="37">
        <v>2.8</v>
      </c>
      <c r="H512" s="12">
        <v>9.2361111111111116E-3</v>
      </c>
      <c r="I512" s="10" t="s">
        <v>285</v>
      </c>
      <c r="J512" s="46" t="s">
        <v>149</v>
      </c>
      <c r="K512" s="45">
        <f t="shared" si="64"/>
        <v>7.3251915708812268E-3</v>
      </c>
      <c r="L512" s="45">
        <f t="shared" si="62"/>
        <v>3.2986111111111115E-3</v>
      </c>
      <c r="M512" s="34" t="s">
        <v>168</v>
      </c>
      <c r="N512" s="61">
        <f t="shared" si="55"/>
        <v>11</v>
      </c>
      <c r="O512" s="1">
        <f t="shared" si="56"/>
        <v>48</v>
      </c>
      <c r="P512" s="1" t="s">
        <v>305</v>
      </c>
      <c r="Q512" s="1" t="str">
        <f t="shared" si="57"/>
        <v>11月4W</v>
      </c>
      <c r="R512" s="13">
        <f t="shared" si="58"/>
        <v>9.2361111111111116E-3</v>
      </c>
    </row>
    <row r="513" spans="1:18">
      <c r="A513" s="1" t="s">
        <v>293</v>
      </c>
      <c r="B513" s="34" t="s">
        <v>224</v>
      </c>
      <c r="C513" s="48">
        <v>44890</v>
      </c>
      <c r="D513" t="s">
        <v>285</v>
      </c>
      <c r="E513" s="1" t="s">
        <v>140</v>
      </c>
      <c r="F513" t="s">
        <v>285</v>
      </c>
      <c r="G513" s="37">
        <v>2.8</v>
      </c>
      <c r="H513" s="12">
        <v>1.2013888888888888E-2</v>
      </c>
      <c r="I513" s="10" t="s">
        <v>285</v>
      </c>
      <c r="J513" s="46" t="s">
        <v>149</v>
      </c>
      <c r="K513" s="45">
        <f t="shared" si="64"/>
        <v>9.5282567049808416E-3</v>
      </c>
      <c r="L513" s="45">
        <f t="shared" si="62"/>
        <v>4.2906746031746035E-3</v>
      </c>
      <c r="M513" s="34" t="s">
        <v>168</v>
      </c>
      <c r="N513" s="61">
        <f t="shared" si="55"/>
        <v>11</v>
      </c>
      <c r="O513" s="1">
        <f t="shared" si="56"/>
        <v>48</v>
      </c>
      <c r="P513" s="1" t="s">
        <v>305</v>
      </c>
      <c r="Q513" s="1" t="str">
        <f t="shared" si="57"/>
        <v>11月4W</v>
      </c>
      <c r="R513" s="13">
        <f t="shared" si="58"/>
        <v>1.2013888888888888E-2</v>
      </c>
    </row>
    <row r="514" spans="1:18">
      <c r="A514" s="1" t="s">
        <v>284</v>
      </c>
      <c r="B514" s="34" t="s">
        <v>224</v>
      </c>
      <c r="C514" s="48">
        <v>44890</v>
      </c>
      <c r="D514" t="s">
        <v>287</v>
      </c>
      <c r="E514" s="1" t="s">
        <v>140</v>
      </c>
      <c r="F514" t="s">
        <v>285</v>
      </c>
      <c r="G514" s="37">
        <v>5.2</v>
      </c>
      <c r="H514" s="12">
        <v>1.306712962962963E-2</v>
      </c>
      <c r="I514" s="10" t="s">
        <v>287</v>
      </c>
      <c r="J514" s="46" t="s">
        <v>67</v>
      </c>
      <c r="K514" s="45">
        <f>H514*(2.3/2.9)/1.92</f>
        <v>5.3977008168369514E-3</v>
      </c>
      <c r="L514" s="45">
        <f t="shared" si="62"/>
        <v>2.5129095441595441E-3</v>
      </c>
      <c r="M514" s="34" t="s">
        <v>168</v>
      </c>
      <c r="N514" s="61">
        <f t="shared" ref="N514:N529" si="65">MONTH(C514)</f>
        <v>11</v>
      </c>
      <c r="O514" s="1">
        <f t="shared" ref="O514:O529" si="66">WEEKNUM(C514)</f>
        <v>48</v>
      </c>
      <c r="P514" s="1" t="s">
        <v>305</v>
      </c>
      <c r="Q514" s="1" t="str">
        <f t="shared" ref="Q514:Q529" si="67">N514&amp;"月"&amp;P514</f>
        <v>11月4W</v>
      </c>
      <c r="R514" s="13">
        <f t="shared" ref="R514:R549" si="68">K514*2.9/2.3</f>
        <v>6.8057966820987649E-3</v>
      </c>
    </row>
    <row r="515" spans="1:18">
      <c r="A515" s="1" t="s">
        <v>296</v>
      </c>
      <c r="B515" s="34" t="s">
        <v>224</v>
      </c>
      <c r="C515" s="48">
        <v>44892</v>
      </c>
      <c r="D515" s="59" t="s">
        <v>8</v>
      </c>
      <c r="E515" s="1" t="s">
        <v>139</v>
      </c>
      <c r="F515" s="18" t="s">
        <v>8</v>
      </c>
      <c r="G515" s="37">
        <v>3.1</v>
      </c>
      <c r="H515" s="12">
        <v>9.0277777777777787E-3</v>
      </c>
      <c r="I515" s="58" t="s">
        <v>8</v>
      </c>
      <c r="J515" s="46" t="s">
        <v>68</v>
      </c>
      <c r="K515" s="45">
        <f>0.737586206896552*H515</f>
        <v>6.6587643678160946E-3</v>
      </c>
      <c r="L515" s="45">
        <f t="shared" si="62"/>
        <v>2.9121863799283156E-3</v>
      </c>
      <c r="M515" s="34" t="s">
        <v>168</v>
      </c>
      <c r="N515" s="61">
        <f t="shared" si="65"/>
        <v>11</v>
      </c>
      <c r="O515" s="1">
        <f t="shared" si="66"/>
        <v>49</v>
      </c>
      <c r="P515" s="1" t="s">
        <v>305</v>
      </c>
      <c r="Q515" s="1" t="str">
        <f t="shared" si="67"/>
        <v>11月4W</v>
      </c>
      <c r="R515" s="13">
        <f t="shared" si="68"/>
        <v>8.3958333333333367E-3</v>
      </c>
    </row>
    <row r="516" spans="1:18">
      <c r="A516" s="1" t="s">
        <v>190</v>
      </c>
      <c r="B516" s="34" t="s">
        <v>224</v>
      </c>
      <c r="C516" s="48">
        <v>44892</v>
      </c>
      <c r="D516" s="59" t="s">
        <v>8</v>
      </c>
      <c r="E516" s="14" t="s">
        <v>346</v>
      </c>
      <c r="F516" s="18" t="s">
        <v>8</v>
      </c>
      <c r="G516" s="37">
        <v>3.1</v>
      </c>
      <c r="H516" s="12">
        <v>1.2893518518518519E-2</v>
      </c>
      <c r="I516" s="58" t="s">
        <v>8</v>
      </c>
      <c r="J516" s="39" t="s">
        <v>68</v>
      </c>
      <c r="K516" s="45" t="s">
        <v>95</v>
      </c>
      <c r="L516" s="45" t="s">
        <v>95</v>
      </c>
      <c r="M516" s="34" t="s">
        <v>168</v>
      </c>
      <c r="N516" s="61">
        <f t="shared" si="65"/>
        <v>11</v>
      </c>
      <c r="O516" s="1">
        <f t="shared" si="66"/>
        <v>49</v>
      </c>
      <c r="P516" s="1" t="s">
        <v>305</v>
      </c>
      <c r="Q516" s="1" t="str">
        <f t="shared" si="67"/>
        <v>11月4W</v>
      </c>
      <c r="R516" s="13" t="s">
        <v>346</v>
      </c>
    </row>
    <row r="517" spans="1:18">
      <c r="A517" s="1" t="s">
        <v>297</v>
      </c>
      <c r="B517" s="34" t="s">
        <v>224</v>
      </c>
      <c r="C517" s="48">
        <v>44892</v>
      </c>
      <c r="D517" s="59" t="s">
        <v>8</v>
      </c>
      <c r="E517" s="1" t="s">
        <v>139</v>
      </c>
      <c r="F517" s="18" t="s">
        <v>8</v>
      </c>
      <c r="G517" s="37">
        <v>3.1</v>
      </c>
      <c r="H517" s="12">
        <v>8.564814814814815E-3</v>
      </c>
      <c r="I517" s="58" t="s">
        <v>8</v>
      </c>
      <c r="J517" s="39" t="s">
        <v>68</v>
      </c>
      <c r="K517" s="45">
        <f t="shared" ref="K517:K518" si="69">0.737586206896552*H517</f>
        <v>6.3172892720306534E-3</v>
      </c>
      <c r="L517" s="45">
        <f t="shared" si="62"/>
        <v>2.7628434886499405E-3</v>
      </c>
      <c r="M517" s="34" t="s">
        <v>168</v>
      </c>
      <c r="N517" s="61">
        <f t="shared" si="65"/>
        <v>11</v>
      </c>
      <c r="O517" s="1">
        <f t="shared" si="66"/>
        <v>49</v>
      </c>
      <c r="P517" s="1" t="s">
        <v>305</v>
      </c>
      <c r="Q517" s="1" t="str">
        <f t="shared" si="67"/>
        <v>11月4W</v>
      </c>
      <c r="R517" s="13">
        <f t="shared" si="68"/>
        <v>7.9652777777777795E-3</v>
      </c>
    </row>
    <row r="518" spans="1:18">
      <c r="A518" s="1" t="s">
        <v>257</v>
      </c>
      <c r="B518" s="34" t="s">
        <v>224</v>
      </c>
      <c r="C518" s="48">
        <v>44892</v>
      </c>
      <c r="D518" s="59" t="s">
        <v>8</v>
      </c>
      <c r="E518" s="1" t="s">
        <v>139</v>
      </c>
      <c r="F518" s="18" t="s">
        <v>8</v>
      </c>
      <c r="G518" s="37">
        <v>3.1</v>
      </c>
      <c r="H518" s="12">
        <v>7.4305555555555548E-3</v>
      </c>
      <c r="I518" s="58" t="s">
        <v>8</v>
      </c>
      <c r="J518" s="39" t="s">
        <v>68</v>
      </c>
      <c r="K518" s="45">
        <f t="shared" si="69"/>
        <v>5.4806752873563227E-3</v>
      </c>
      <c r="L518" s="45">
        <f t="shared" si="62"/>
        <v>2.396953405017921E-3</v>
      </c>
      <c r="M518" s="34" t="s">
        <v>168</v>
      </c>
      <c r="N518" s="61">
        <f t="shared" si="65"/>
        <v>11</v>
      </c>
      <c r="O518" s="1">
        <f t="shared" si="66"/>
        <v>49</v>
      </c>
      <c r="P518" s="1" t="s">
        <v>305</v>
      </c>
      <c r="Q518" s="1" t="str">
        <f t="shared" si="67"/>
        <v>11月4W</v>
      </c>
      <c r="R518" s="13">
        <f t="shared" si="68"/>
        <v>6.9104166666666689E-3</v>
      </c>
    </row>
    <row r="519" spans="1:18">
      <c r="A519" s="1" t="s">
        <v>268</v>
      </c>
      <c r="B519" s="34" t="s">
        <v>224</v>
      </c>
      <c r="C519" s="48">
        <v>44892</v>
      </c>
      <c r="D519" s="59" t="s">
        <v>294</v>
      </c>
      <c r="E519" s="1" t="s">
        <v>139</v>
      </c>
      <c r="F519" s="18" t="s">
        <v>294</v>
      </c>
      <c r="G519" s="37">
        <v>6.2</v>
      </c>
      <c r="H519" s="12">
        <v>1.5069444444444443E-2</v>
      </c>
      <c r="I519" s="58" t="s">
        <v>294</v>
      </c>
      <c r="J519" s="39" t="s">
        <v>229</v>
      </c>
      <c r="K519" s="45">
        <f>0.337090786044982*H519</f>
        <v>5.079770873038964E-3</v>
      </c>
      <c r="L519" s="45">
        <f t="shared" si="62"/>
        <v>2.4305555555555552E-3</v>
      </c>
      <c r="M519" s="34" t="s">
        <v>168</v>
      </c>
      <c r="N519" s="61">
        <f t="shared" si="65"/>
        <v>11</v>
      </c>
      <c r="O519" s="1">
        <f t="shared" si="66"/>
        <v>49</v>
      </c>
      <c r="P519" s="1" t="s">
        <v>305</v>
      </c>
      <c r="Q519" s="1" t="str">
        <f t="shared" si="67"/>
        <v>11月4W</v>
      </c>
      <c r="R519" s="13">
        <f t="shared" si="68"/>
        <v>6.404928492092607E-3</v>
      </c>
    </row>
    <row r="520" spans="1:18">
      <c r="A520" s="1" t="s">
        <v>33</v>
      </c>
      <c r="B520" s="34" t="s">
        <v>224</v>
      </c>
      <c r="C520" s="48">
        <v>44892</v>
      </c>
      <c r="D520" s="59" t="s">
        <v>295</v>
      </c>
      <c r="E520" s="14" t="s">
        <v>346</v>
      </c>
      <c r="F520" s="18" t="s">
        <v>295</v>
      </c>
      <c r="G520" s="37">
        <v>9.3000000000000007</v>
      </c>
      <c r="H520" s="12">
        <v>2.5023148148148145E-2</v>
      </c>
      <c r="I520" s="58" t="s">
        <v>295</v>
      </c>
      <c r="J520" s="39" t="s">
        <v>64</v>
      </c>
      <c r="K520" s="45" t="s">
        <v>95</v>
      </c>
      <c r="L520" s="45" t="s">
        <v>95</v>
      </c>
      <c r="M520" s="34" t="s">
        <v>168</v>
      </c>
      <c r="N520" s="61">
        <f t="shared" si="65"/>
        <v>11</v>
      </c>
      <c r="O520" s="1">
        <f t="shared" si="66"/>
        <v>49</v>
      </c>
      <c r="P520" s="1" t="s">
        <v>305</v>
      </c>
      <c r="Q520" s="1" t="str">
        <f t="shared" si="67"/>
        <v>11月4W</v>
      </c>
      <c r="R520" s="13" t="s">
        <v>346</v>
      </c>
    </row>
    <row r="521" spans="1:18">
      <c r="A521" s="4" t="s">
        <v>242</v>
      </c>
      <c r="B521" s="4" t="s">
        <v>207</v>
      </c>
      <c r="C521" s="49">
        <v>44893</v>
      </c>
      <c r="D521" s="2" t="s">
        <v>298</v>
      </c>
      <c r="E521" s="2" t="s">
        <v>192</v>
      </c>
      <c r="F521" s="18" t="s">
        <v>228</v>
      </c>
      <c r="G521" s="4">
        <v>3.1</v>
      </c>
      <c r="H521" s="6">
        <v>1.0925925925925924E-2</v>
      </c>
      <c r="I521" s="58" t="s">
        <v>228</v>
      </c>
      <c r="J521" s="19" t="s">
        <v>68</v>
      </c>
      <c r="K521" s="60">
        <v>8.0555555555555554E-3</v>
      </c>
      <c r="L521" s="6">
        <f t="shared" ref="L521:L541" si="70">H521/G521</f>
        <v>3.524492234169653E-3</v>
      </c>
      <c r="M521" s="34" t="s">
        <v>168</v>
      </c>
      <c r="N521" s="61">
        <f t="shared" si="65"/>
        <v>11</v>
      </c>
      <c r="O521" s="1">
        <f t="shared" si="66"/>
        <v>49</v>
      </c>
      <c r="P521" s="1" t="s">
        <v>305</v>
      </c>
      <c r="Q521" s="1" t="str">
        <f t="shared" si="67"/>
        <v>11月4W</v>
      </c>
      <c r="R521" s="13">
        <f t="shared" si="68"/>
        <v>1.0157004830917875E-2</v>
      </c>
    </row>
    <row r="522" spans="1:18">
      <c r="A522" s="4" t="s">
        <v>199</v>
      </c>
      <c r="B522" s="4" t="s">
        <v>224</v>
      </c>
      <c r="C522" s="49">
        <v>44893</v>
      </c>
      <c r="D522" s="2" t="s">
        <v>298</v>
      </c>
      <c r="E522" s="2" t="s">
        <v>192</v>
      </c>
      <c r="F522" s="18" t="s">
        <v>2</v>
      </c>
      <c r="G522" s="4">
        <v>3.02</v>
      </c>
      <c r="H522" s="6">
        <v>9.571759259259259E-3</v>
      </c>
      <c r="I522" s="25" t="s">
        <v>353</v>
      </c>
      <c r="J522" s="19" t="s">
        <v>68</v>
      </c>
      <c r="K522" s="6">
        <f>L522*2.39</f>
        <v>7.5750015329899435E-3</v>
      </c>
      <c r="L522" s="6">
        <f t="shared" si="70"/>
        <v>3.1694567083639931E-3</v>
      </c>
      <c r="M522" s="34" t="s">
        <v>168</v>
      </c>
      <c r="N522" s="61">
        <f t="shared" si="65"/>
        <v>11</v>
      </c>
      <c r="O522" s="1">
        <f t="shared" si="66"/>
        <v>49</v>
      </c>
      <c r="P522" s="1" t="s">
        <v>305</v>
      </c>
      <c r="Q522" s="1" t="str">
        <f t="shared" si="67"/>
        <v>11月4W</v>
      </c>
      <c r="R522" s="13">
        <f t="shared" si="68"/>
        <v>9.5510888894221029E-3</v>
      </c>
    </row>
    <row r="523" spans="1:18">
      <c r="A523" s="4" t="s">
        <v>236</v>
      </c>
      <c r="B523" s="4" t="s">
        <v>224</v>
      </c>
      <c r="C523" s="49">
        <v>44893</v>
      </c>
      <c r="D523" s="2" t="s">
        <v>298</v>
      </c>
      <c r="E523" s="2" t="s">
        <v>192</v>
      </c>
      <c r="F523" s="18" t="s">
        <v>2</v>
      </c>
      <c r="G523" s="4">
        <v>2.5299999999999998</v>
      </c>
      <c r="H523" s="6">
        <v>8.6342592592592599E-3</v>
      </c>
      <c r="I523" s="25" t="s">
        <v>353</v>
      </c>
      <c r="J523" s="19" t="s">
        <v>69</v>
      </c>
      <c r="K523" s="6">
        <f>L523*2.39</f>
        <v>8.1564741619089467E-3</v>
      </c>
      <c r="L523" s="6">
        <f t="shared" si="70"/>
        <v>3.4127506953593916E-3</v>
      </c>
      <c r="M523" s="34" t="s">
        <v>168</v>
      </c>
      <c r="N523" s="61">
        <f t="shared" si="65"/>
        <v>11</v>
      </c>
      <c r="O523" s="1">
        <f t="shared" si="66"/>
        <v>49</v>
      </c>
      <c r="P523" s="1" t="s">
        <v>305</v>
      </c>
      <c r="Q523" s="1" t="str">
        <f t="shared" si="67"/>
        <v>11月4W</v>
      </c>
      <c r="R523" s="13">
        <f t="shared" si="68"/>
        <v>1.0284250030233021E-2</v>
      </c>
    </row>
    <row r="524" spans="1:18">
      <c r="A524" s="4" t="s">
        <v>210</v>
      </c>
      <c r="B524" s="4" t="s">
        <v>207</v>
      </c>
      <c r="C524" s="49">
        <v>44893</v>
      </c>
      <c r="D524" s="2" t="s">
        <v>298</v>
      </c>
      <c r="E524" s="2" t="s">
        <v>192</v>
      </c>
      <c r="F524" s="18" t="s">
        <v>2</v>
      </c>
      <c r="G524" s="4">
        <v>2.4700000000000002</v>
      </c>
      <c r="H524" s="6">
        <v>7.8009259259259256E-3</v>
      </c>
      <c r="I524" s="25" t="s">
        <v>353</v>
      </c>
      <c r="J524" s="19" t="s">
        <v>69</v>
      </c>
      <c r="K524" s="6">
        <f>L524*2.39</f>
        <v>7.5482643574748829E-3</v>
      </c>
      <c r="L524" s="6">
        <f t="shared" si="70"/>
        <v>3.1582696056380263E-3</v>
      </c>
      <c r="M524" s="34" t="s">
        <v>168</v>
      </c>
      <c r="N524" s="61">
        <f t="shared" si="65"/>
        <v>11</v>
      </c>
      <c r="O524" s="1">
        <f t="shared" si="66"/>
        <v>49</v>
      </c>
      <c r="P524" s="1" t="s">
        <v>305</v>
      </c>
      <c r="Q524" s="1" t="str">
        <f t="shared" si="67"/>
        <v>11月4W</v>
      </c>
      <c r="R524" s="13">
        <f t="shared" si="68"/>
        <v>9.5173767985552871E-3</v>
      </c>
    </row>
    <row r="525" spans="1:18">
      <c r="A525" s="4" t="s">
        <v>299</v>
      </c>
      <c r="B525" s="4" t="s">
        <v>224</v>
      </c>
      <c r="C525" s="49">
        <v>44893</v>
      </c>
      <c r="D525" s="2" t="s">
        <v>298</v>
      </c>
      <c r="E525" s="2" t="s">
        <v>192</v>
      </c>
      <c r="F525" s="18" t="s">
        <v>2</v>
      </c>
      <c r="G525" s="4">
        <v>2.4</v>
      </c>
      <c r="H525" s="6">
        <v>7.3726851851851861E-3</v>
      </c>
      <c r="I525" s="25" t="s">
        <v>353</v>
      </c>
      <c r="J525" s="19" t="s">
        <v>69</v>
      </c>
      <c r="K525" s="6">
        <f>L525*2.39</f>
        <v>7.3419656635802487E-3</v>
      </c>
      <c r="L525" s="6">
        <f t="shared" si="70"/>
        <v>3.0719521604938276E-3</v>
      </c>
      <c r="M525" s="34" t="s">
        <v>168</v>
      </c>
      <c r="N525" s="61">
        <f t="shared" si="65"/>
        <v>11</v>
      </c>
      <c r="O525" s="1">
        <f t="shared" si="66"/>
        <v>49</v>
      </c>
      <c r="P525" s="1" t="s">
        <v>305</v>
      </c>
      <c r="Q525" s="1" t="str">
        <f t="shared" si="67"/>
        <v>11月4W</v>
      </c>
      <c r="R525" s="13">
        <f t="shared" si="68"/>
        <v>9.2572610540794451E-3</v>
      </c>
    </row>
    <row r="526" spans="1:18">
      <c r="A526" s="4" t="s">
        <v>206</v>
      </c>
      <c r="B526" s="4" t="s">
        <v>207</v>
      </c>
      <c r="C526" s="49">
        <v>44893</v>
      </c>
      <c r="D526" s="2" t="s">
        <v>298</v>
      </c>
      <c r="E526" s="2" t="s">
        <v>192</v>
      </c>
      <c r="F526" s="18" t="s">
        <v>104</v>
      </c>
      <c r="G526" s="4">
        <v>10.050000000000001</v>
      </c>
      <c r="H526" s="6">
        <v>4.0972222222222222E-2</v>
      </c>
      <c r="I526" s="25" t="s">
        <v>353</v>
      </c>
      <c r="J526" s="19" t="s">
        <v>63</v>
      </c>
      <c r="K526" s="6">
        <f>L526*2.21*0.9</f>
        <v>8.1088308457711433E-3</v>
      </c>
      <c r="L526" s="6">
        <f t="shared" si="70"/>
        <v>4.0768380320619123E-3</v>
      </c>
      <c r="M526" s="34" t="s">
        <v>168</v>
      </c>
      <c r="N526" s="61">
        <f t="shared" si="65"/>
        <v>11</v>
      </c>
      <c r="O526" s="1">
        <f t="shared" si="66"/>
        <v>49</v>
      </c>
      <c r="P526" s="1" t="s">
        <v>305</v>
      </c>
      <c r="Q526" s="1" t="str">
        <f t="shared" si="67"/>
        <v>11月4W</v>
      </c>
      <c r="R526" s="13">
        <f t="shared" si="68"/>
        <v>1.0224178022928833E-2</v>
      </c>
    </row>
    <row r="527" spans="1:18">
      <c r="A527" s="4" t="s">
        <v>219</v>
      </c>
      <c r="B527" s="4" t="s">
        <v>224</v>
      </c>
      <c r="C527" s="49">
        <v>44893</v>
      </c>
      <c r="D527" s="2" t="s">
        <v>298</v>
      </c>
      <c r="E527" s="2" t="s">
        <v>192</v>
      </c>
      <c r="F527" s="18" t="s">
        <v>228</v>
      </c>
      <c r="G527" s="4">
        <v>3.1</v>
      </c>
      <c r="H527" s="6">
        <v>8.9120370370370378E-3</v>
      </c>
      <c r="I527" s="58" t="s">
        <v>228</v>
      </c>
      <c r="J527" s="19" t="s">
        <v>68</v>
      </c>
      <c r="K527" s="6">
        <f>0.737586206896552*H527</f>
        <v>6.5733955938697347E-3</v>
      </c>
      <c r="L527" s="6">
        <f t="shared" si="70"/>
        <v>2.8748506571087216E-3</v>
      </c>
      <c r="M527" s="34" t="s">
        <v>168</v>
      </c>
      <c r="N527" s="61">
        <f t="shared" si="65"/>
        <v>11</v>
      </c>
      <c r="O527" s="1">
        <f t="shared" si="66"/>
        <v>49</v>
      </c>
      <c r="P527" s="1" t="s">
        <v>305</v>
      </c>
      <c r="Q527" s="1" t="str">
        <f t="shared" si="67"/>
        <v>11月4W</v>
      </c>
      <c r="R527" s="13">
        <f t="shared" si="68"/>
        <v>8.2881944444444487E-3</v>
      </c>
    </row>
    <row r="528" spans="1:18">
      <c r="A528" s="4" t="s">
        <v>215</v>
      </c>
      <c r="B528" s="4" t="s">
        <v>207</v>
      </c>
      <c r="C528" s="49">
        <v>44893</v>
      </c>
      <c r="D528" s="2" t="s">
        <v>298</v>
      </c>
      <c r="E528" s="2" t="s">
        <v>192</v>
      </c>
      <c r="F528" s="18" t="s">
        <v>2</v>
      </c>
      <c r="G528" s="4">
        <v>2.94</v>
      </c>
      <c r="H528" s="6">
        <v>9.618055555555555E-3</v>
      </c>
      <c r="I528" s="25" t="s">
        <v>353</v>
      </c>
      <c r="J528" s="19" t="s">
        <v>68</v>
      </c>
      <c r="K528" s="6">
        <f>L528*2.39</f>
        <v>7.8187594482237339E-3</v>
      </c>
      <c r="L528" s="6">
        <f t="shared" si="70"/>
        <v>3.2714474678760394E-3</v>
      </c>
      <c r="M528" s="34" t="s">
        <v>168</v>
      </c>
      <c r="N528" s="61">
        <f t="shared" si="65"/>
        <v>11</v>
      </c>
      <c r="O528" s="1">
        <f t="shared" si="66"/>
        <v>49</v>
      </c>
      <c r="P528" s="1" t="s">
        <v>305</v>
      </c>
      <c r="Q528" s="1" t="str">
        <f t="shared" si="67"/>
        <v>11月4W</v>
      </c>
      <c r="R528" s="13">
        <f t="shared" si="68"/>
        <v>9.8584358260212293E-3</v>
      </c>
    </row>
    <row r="529" spans="1:18">
      <c r="A529" s="4" t="s">
        <v>300</v>
      </c>
      <c r="B529" s="4" t="s">
        <v>224</v>
      </c>
      <c r="C529" s="49">
        <v>44893</v>
      </c>
      <c r="D529" s="2" t="s">
        <v>298</v>
      </c>
      <c r="E529" s="2" t="s">
        <v>192</v>
      </c>
      <c r="F529" s="18" t="s">
        <v>2</v>
      </c>
      <c r="G529" s="4">
        <v>2.41</v>
      </c>
      <c r="H529" s="6">
        <v>8.6805555555555559E-3</v>
      </c>
      <c r="I529" s="25" t="s">
        <v>353</v>
      </c>
      <c r="J529" s="19" t="s">
        <v>69</v>
      </c>
      <c r="K529" s="6">
        <f>L529*2.39</f>
        <v>8.6085177501152611E-3</v>
      </c>
      <c r="L529" s="6">
        <f t="shared" si="70"/>
        <v>3.6018902720147531E-3</v>
      </c>
      <c r="M529" s="34" t="s">
        <v>168</v>
      </c>
      <c r="N529" s="61">
        <f t="shared" si="65"/>
        <v>11</v>
      </c>
      <c r="O529" s="1">
        <f t="shared" si="66"/>
        <v>49</v>
      </c>
      <c r="P529" s="1" t="s">
        <v>318</v>
      </c>
      <c r="Q529" s="1" t="str">
        <f t="shared" si="67"/>
        <v>11月4W</v>
      </c>
      <c r="R529" s="13">
        <f t="shared" si="68"/>
        <v>1.0854218032754026E-2</v>
      </c>
    </row>
    <row r="530" spans="1:18">
      <c r="A530" s="1" t="s">
        <v>250</v>
      </c>
      <c r="B530" s="34" t="s">
        <v>260</v>
      </c>
      <c r="C530" s="48">
        <v>44895</v>
      </c>
      <c r="D530" s="1" t="s">
        <v>34</v>
      </c>
      <c r="E530" s="1" t="s">
        <v>139</v>
      </c>
      <c r="F530" s="11" t="s">
        <v>35</v>
      </c>
      <c r="G530" s="37">
        <v>3</v>
      </c>
      <c r="H530" s="11">
        <v>9.9537037037037042E-3</v>
      </c>
      <c r="I530" s="22" t="s">
        <v>3</v>
      </c>
      <c r="J530" s="19" t="s">
        <v>149</v>
      </c>
      <c r="K530" s="45">
        <f t="shared" ref="K530:K541" si="71">0.779661016949152*H530</f>
        <v>7.7605147520401711E-3</v>
      </c>
      <c r="L530" s="45">
        <f t="shared" si="70"/>
        <v>3.3179012345679014E-3</v>
      </c>
      <c r="M530" s="34" t="s">
        <v>168</v>
      </c>
      <c r="N530" s="61">
        <f t="shared" ref="N530:N549" si="72">MONTH(C530)</f>
        <v>11</v>
      </c>
      <c r="O530" s="1">
        <f t="shared" ref="O530:O549" si="73">WEEKNUM(C530)</f>
        <v>49</v>
      </c>
      <c r="P530" s="1" t="s">
        <v>318</v>
      </c>
      <c r="Q530" s="1" t="str">
        <f t="shared" ref="Q530:Q549" si="74">N530&amp;"月"&amp;P530</f>
        <v>11月4W</v>
      </c>
      <c r="R530" s="13">
        <f t="shared" si="68"/>
        <v>9.7849968612680419E-3</v>
      </c>
    </row>
    <row r="531" spans="1:18">
      <c r="A531" s="1" t="s">
        <v>309</v>
      </c>
      <c r="B531" s="34" t="s">
        <v>260</v>
      </c>
      <c r="C531" s="48">
        <v>44895</v>
      </c>
      <c r="D531" s="1" t="s">
        <v>34</v>
      </c>
      <c r="E531" s="1" t="s">
        <v>139</v>
      </c>
      <c r="F531" s="11" t="s">
        <v>35</v>
      </c>
      <c r="G531" s="37">
        <v>3</v>
      </c>
      <c r="H531" s="11">
        <v>1.0347222222222223E-2</v>
      </c>
      <c r="I531" s="22" t="s">
        <v>3</v>
      </c>
      <c r="J531" s="19" t="s">
        <v>149</v>
      </c>
      <c r="K531" s="45">
        <f t="shared" si="71"/>
        <v>8.0673258003766436E-3</v>
      </c>
      <c r="L531" s="45">
        <f t="shared" si="70"/>
        <v>3.4490740740740745E-3</v>
      </c>
      <c r="M531" s="34" t="s">
        <v>168</v>
      </c>
      <c r="N531" s="61">
        <f t="shared" si="72"/>
        <v>11</v>
      </c>
      <c r="O531" s="1">
        <f t="shared" si="73"/>
        <v>49</v>
      </c>
      <c r="P531" s="1" t="s">
        <v>318</v>
      </c>
      <c r="Q531" s="1" t="str">
        <f t="shared" si="74"/>
        <v>11月4W</v>
      </c>
      <c r="R531" s="13">
        <f t="shared" si="68"/>
        <v>1.0171845574387942E-2</v>
      </c>
    </row>
    <row r="532" spans="1:18">
      <c r="A532" s="1" t="s">
        <v>310</v>
      </c>
      <c r="B532" s="34" t="s">
        <v>260</v>
      </c>
      <c r="C532" s="48">
        <v>44895</v>
      </c>
      <c r="D532" s="1" t="s">
        <v>34</v>
      </c>
      <c r="E532" s="1" t="s">
        <v>139</v>
      </c>
      <c r="F532" s="11" t="s">
        <v>35</v>
      </c>
      <c r="G532" s="37">
        <v>3</v>
      </c>
      <c r="H532" s="11">
        <v>1.045138888888889E-2</v>
      </c>
      <c r="I532" s="22" t="s">
        <v>3</v>
      </c>
      <c r="J532" s="19" t="s">
        <v>149</v>
      </c>
      <c r="K532" s="45">
        <f t="shared" si="71"/>
        <v>8.1485404896421802E-3</v>
      </c>
      <c r="L532" s="45">
        <f t="shared" si="70"/>
        <v>3.4837962962962969E-3</v>
      </c>
      <c r="M532" s="34" t="s">
        <v>168</v>
      </c>
      <c r="N532" s="61">
        <f t="shared" si="72"/>
        <v>11</v>
      </c>
      <c r="O532" s="1">
        <f t="shared" si="73"/>
        <v>49</v>
      </c>
      <c r="P532" s="1" t="s">
        <v>318</v>
      </c>
      <c r="Q532" s="1" t="str">
        <f t="shared" si="74"/>
        <v>11月4W</v>
      </c>
      <c r="R532" s="13">
        <f t="shared" si="68"/>
        <v>1.0274246704331445E-2</v>
      </c>
    </row>
    <row r="533" spans="1:18">
      <c r="A533" s="1" t="s">
        <v>311</v>
      </c>
      <c r="B533" s="34" t="s">
        <v>260</v>
      </c>
      <c r="C533" s="48">
        <v>44895</v>
      </c>
      <c r="D533" s="1" t="s">
        <v>34</v>
      </c>
      <c r="E533" s="1" t="s">
        <v>139</v>
      </c>
      <c r="F533" s="11" t="s">
        <v>35</v>
      </c>
      <c r="G533" s="37">
        <v>3</v>
      </c>
      <c r="H533" s="11">
        <v>1.1423611111111112E-2</v>
      </c>
      <c r="I533" s="22" t="s">
        <v>3</v>
      </c>
      <c r="J533" s="19" t="s">
        <v>149</v>
      </c>
      <c r="K533" s="45">
        <f t="shared" si="71"/>
        <v>8.9065442561205212E-3</v>
      </c>
      <c r="L533" s="45">
        <f t="shared" si="70"/>
        <v>3.8078703703703707E-3</v>
      </c>
      <c r="M533" s="34" t="s">
        <v>168</v>
      </c>
      <c r="N533" s="61">
        <f t="shared" si="72"/>
        <v>11</v>
      </c>
      <c r="O533" s="1">
        <f t="shared" si="73"/>
        <v>49</v>
      </c>
      <c r="P533" s="1" t="s">
        <v>318</v>
      </c>
      <c r="Q533" s="1" t="str">
        <f t="shared" si="74"/>
        <v>11月4W</v>
      </c>
      <c r="R533" s="13">
        <f t="shared" si="68"/>
        <v>1.1229990583804136E-2</v>
      </c>
    </row>
    <row r="534" spans="1:18">
      <c r="A534" s="1" t="s">
        <v>259</v>
      </c>
      <c r="B534" s="34" t="s">
        <v>260</v>
      </c>
      <c r="C534" s="48">
        <v>44895</v>
      </c>
      <c r="D534" s="1" t="s">
        <v>34</v>
      </c>
      <c r="E534" s="1" t="s">
        <v>139</v>
      </c>
      <c r="F534" s="11" t="s">
        <v>35</v>
      </c>
      <c r="G534" s="37">
        <v>3</v>
      </c>
      <c r="H534" s="11">
        <v>1.2222222222222223E-2</v>
      </c>
      <c r="I534" s="22" t="s">
        <v>3</v>
      </c>
      <c r="J534" s="19" t="s">
        <v>149</v>
      </c>
      <c r="K534" s="45">
        <f t="shared" si="71"/>
        <v>9.5291902071563024E-3</v>
      </c>
      <c r="L534" s="45">
        <f t="shared" si="70"/>
        <v>4.0740740740740746E-3</v>
      </c>
      <c r="M534" s="34" t="s">
        <v>168</v>
      </c>
      <c r="N534" s="61">
        <f t="shared" si="72"/>
        <v>11</v>
      </c>
      <c r="O534" s="1">
        <f t="shared" si="73"/>
        <v>49</v>
      </c>
      <c r="P534" s="1" t="s">
        <v>318</v>
      </c>
      <c r="Q534" s="1" t="str">
        <f t="shared" si="74"/>
        <v>11月4W</v>
      </c>
      <c r="R534" s="13">
        <f t="shared" si="68"/>
        <v>1.201506591337099E-2</v>
      </c>
    </row>
    <row r="535" spans="1:18">
      <c r="A535" s="1" t="s">
        <v>291</v>
      </c>
      <c r="B535" s="34" t="s">
        <v>260</v>
      </c>
      <c r="C535" s="48">
        <v>44895</v>
      </c>
      <c r="D535" s="1" t="s">
        <v>34</v>
      </c>
      <c r="E535" s="1" t="s">
        <v>139</v>
      </c>
      <c r="F535" s="11" t="s">
        <v>35</v>
      </c>
      <c r="G535" s="37">
        <v>3</v>
      </c>
      <c r="H535" s="11">
        <v>1.2222222222222223E-2</v>
      </c>
      <c r="I535" s="22" t="s">
        <v>3</v>
      </c>
      <c r="J535" s="19" t="s">
        <v>149</v>
      </c>
      <c r="K535" s="45">
        <f t="shared" si="71"/>
        <v>9.5291902071563024E-3</v>
      </c>
      <c r="L535" s="45">
        <f t="shared" si="70"/>
        <v>4.0740740740740746E-3</v>
      </c>
      <c r="M535" s="34" t="s">
        <v>168</v>
      </c>
      <c r="N535" s="61">
        <f t="shared" si="72"/>
        <v>11</v>
      </c>
      <c r="O535" s="1">
        <f t="shared" si="73"/>
        <v>49</v>
      </c>
      <c r="P535" s="1" t="s">
        <v>318</v>
      </c>
      <c r="Q535" s="1" t="str">
        <f t="shared" si="74"/>
        <v>11月4W</v>
      </c>
      <c r="R535" s="13">
        <f t="shared" si="68"/>
        <v>1.201506591337099E-2</v>
      </c>
    </row>
    <row r="536" spans="1:18">
      <c r="A536" s="1" t="s">
        <v>268</v>
      </c>
      <c r="B536" s="34" t="s">
        <v>224</v>
      </c>
      <c r="C536" s="48">
        <v>44895</v>
      </c>
      <c r="D536" s="1" t="s">
        <v>34</v>
      </c>
      <c r="E536" s="1" t="s">
        <v>139</v>
      </c>
      <c r="F536" s="11" t="s">
        <v>35</v>
      </c>
      <c r="G536" s="37">
        <v>3</v>
      </c>
      <c r="H536" s="11">
        <v>6.7708333333333336E-3</v>
      </c>
      <c r="I536" s="22" t="s">
        <v>3</v>
      </c>
      <c r="J536" s="19" t="s">
        <v>149</v>
      </c>
      <c r="K536" s="45">
        <f t="shared" si="71"/>
        <v>5.2789548022598833E-3</v>
      </c>
      <c r="L536" s="45">
        <f t="shared" si="70"/>
        <v>2.2569444444444447E-3</v>
      </c>
      <c r="M536" s="34" t="s">
        <v>168</v>
      </c>
      <c r="N536" s="61">
        <f t="shared" si="72"/>
        <v>11</v>
      </c>
      <c r="O536" s="1">
        <f t="shared" si="73"/>
        <v>49</v>
      </c>
      <c r="P536" s="1" t="s">
        <v>318</v>
      </c>
      <c r="Q536" s="1" t="str">
        <f t="shared" si="74"/>
        <v>11月4W</v>
      </c>
      <c r="R536" s="13">
        <f t="shared" si="68"/>
        <v>6.656073446327679E-3</v>
      </c>
    </row>
    <row r="537" spans="1:18">
      <c r="A537" s="1" t="s">
        <v>271</v>
      </c>
      <c r="B537" s="34" t="s">
        <v>224</v>
      </c>
      <c r="C537" s="48">
        <v>44895</v>
      </c>
      <c r="D537" s="1" t="s">
        <v>34</v>
      </c>
      <c r="E537" s="1" t="s">
        <v>139</v>
      </c>
      <c r="F537" s="11" t="s">
        <v>35</v>
      </c>
      <c r="G537" s="37">
        <v>3</v>
      </c>
      <c r="H537" s="11">
        <v>7.7546296296296287E-3</v>
      </c>
      <c r="I537" s="22" t="s">
        <v>3</v>
      </c>
      <c r="J537" s="19" t="s">
        <v>149</v>
      </c>
      <c r="K537" s="45">
        <f t="shared" si="71"/>
        <v>6.0459824231010621E-3</v>
      </c>
      <c r="L537" s="45">
        <f t="shared" si="70"/>
        <v>2.5848765432098762E-3</v>
      </c>
      <c r="M537" s="34" t="s">
        <v>168</v>
      </c>
      <c r="N537" s="61">
        <f t="shared" si="72"/>
        <v>11</v>
      </c>
      <c r="O537" s="1">
        <f t="shared" si="73"/>
        <v>49</v>
      </c>
      <c r="P537" s="1" t="s">
        <v>318</v>
      </c>
      <c r="Q537" s="1" t="str">
        <f t="shared" si="74"/>
        <v>11月4W</v>
      </c>
      <c r="R537" s="13">
        <f t="shared" si="68"/>
        <v>7.6231952291274255E-3</v>
      </c>
    </row>
    <row r="538" spans="1:18">
      <c r="A538" s="1" t="s">
        <v>297</v>
      </c>
      <c r="B538" s="34" t="s">
        <v>224</v>
      </c>
      <c r="C538" s="48">
        <v>44895</v>
      </c>
      <c r="D538" s="1" t="s">
        <v>34</v>
      </c>
      <c r="E538" s="1" t="s">
        <v>139</v>
      </c>
      <c r="F538" s="11" t="s">
        <v>35</v>
      </c>
      <c r="G538" s="37">
        <v>3</v>
      </c>
      <c r="H538" s="11">
        <v>8.1018518518518514E-3</v>
      </c>
      <c r="I538" s="22" t="s">
        <v>3</v>
      </c>
      <c r="J538" s="19" t="s">
        <v>149</v>
      </c>
      <c r="K538" s="45">
        <f t="shared" si="71"/>
        <v>6.3166980539861852E-3</v>
      </c>
      <c r="L538" s="45">
        <f t="shared" si="70"/>
        <v>2.7006172839506171E-3</v>
      </c>
      <c r="M538" s="34" t="s">
        <v>168</v>
      </c>
      <c r="N538" s="61">
        <f t="shared" si="72"/>
        <v>11</v>
      </c>
      <c r="O538" s="1">
        <f t="shared" si="73"/>
        <v>49</v>
      </c>
      <c r="P538" s="1" t="s">
        <v>318</v>
      </c>
      <c r="Q538" s="1" t="str">
        <f t="shared" si="74"/>
        <v>11月4W</v>
      </c>
      <c r="R538" s="13">
        <f t="shared" si="68"/>
        <v>7.9645323289391032E-3</v>
      </c>
    </row>
    <row r="539" spans="1:18">
      <c r="A539" s="1" t="s">
        <v>296</v>
      </c>
      <c r="B539" s="34" t="s">
        <v>224</v>
      </c>
      <c r="C539" s="48">
        <v>44895</v>
      </c>
      <c r="D539" s="1" t="s">
        <v>34</v>
      </c>
      <c r="E539" s="1" t="s">
        <v>139</v>
      </c>
      <c r="F539" s="11" t="s">
        <v>35</v>
      </c>
      <c r="G539" s="37">
        <v>3</v>
      </c>
      <c r="H539" s="11">
        <v>8.6689814814814806E-3</v>
      </c>
      <c r="I539" s="22" t="s">
        <v>3</v>
      </c>
      <c r="J539" s="19" t="s">
        <v>149</v>
      </c>
      <c r="K539" s="45">
        <f t="shared" si="71"/>
        <v>6.7588669177652176E-3</v>
      </c>
      <c r="L539" s="45">
        <f t="shared" si="70"/>
        <v>2.8896604938271602E-3</v>
      </c>
      <c r="M539" s="34" t="s">
        <v>168</v>
      </c>
      <c r="N539" s="61">
        <f t="shared" si="72"/>
        <v>11</v>
      </c>
      <c r="O539" s="1">
        <f t="shared" si="73"/>
        <v>49</v>
      </c>
      <c r="P539" s="1" t="s">
        <v>318</v>
      </c>
      <c r="Q539" s="1" t="str">
        <f t="shared" si="74"/>
        <v>11月4W</v>
      </c>
      <c r="R539" s="13">
        <f t="shared" si="68"/>
        <v>8.5220495919648403E-3</v>
      </c>
    </row>
    <row r="540" spans="1:18">
      <c r="A540" s="1" t="s">
        <v>38</v>
      </c>
      <c r="B540" s="34" t="s">
        <v>224</v>
      </c>
      <c r="C540" s="48">
        <v>44895</v>
      </c>
      <c r="D540" s="1" t="s">
        <v>34</v>
      </c>
      <c r="E540" s="1" t="s">
        <v>139</v>
      </c>
      <c r="F540" s="11" t="s">
        <v>35</v>
      </c>
      <c r="G540" s="37">
        <v>3</v>
      </c>
      <c r="H540" s="11">
        <v>8.564814814814815E-3</v>
      </c>
      <c r="I540" s="22" t="s">
        <v>3</v>
      </c>
      <c r="J540" s="19" t="s">
        <v>149</v>
      </c>
      <c r="K540" s="45">
        <f t="shared" si="71"/>
        <v>6.6776522284996819E-3</v>
      </c>
      <c r="L540" s="45">
        <f t="shared" si="70"/>
        <v>2.8549382716049382E-3</v>
      </c>
      <c r="M540" s="34" t="s">
        <v>168</v>
      </c>
      <c r="N540" s="61">
        <f t="shared" si="72"/>
        <v>11</v>
      </c>
      <c r="O540" s="1">
        <f t="shared" si="73"/>
        <v>49</v>
      </c>
      <c r="P540" s="1" t="s">
        <v>318</v>
      </c>
      <c r="Q540" s="1" t="str">
        <f t="shared" si="74"/>
        <v>11月4W</v>
      </c>
      <c r="R540" s="13">
        <f t="shared" si="68"/>
        <v>8.4196484620213379E-3</v>
      </c>
    </row>
    <row r="541" spans="1:18">
      <c r="A541" s="1" t="s">
        <v>36</v>
      </c>
      <c r="B541" s="34" t="s">
        <v>224</v>
      </c>
      <c r="C541" s="48">
        <v>44895</v>
      </c>
      <c r="D541" s="1" t="s">
        <v>34</v>
      </c>
      <c r="E541" s="1" t="s">
        <v>139</v>
      </c>
      <c r="F541" s="11" t="s">
        <v>35</v>
      </c>
      <c r="G541" s="37">
        <v>3</v>
      </c>
      <c r="H541" s="11">
        <v>8.564814814814815E-3</v>
      </c>
      <c r="I541" s="22" t="s">
        <v>3</v>
      </c>
      <c r="J541" s="19" t="s">
        <v>149</v>
      </c>
      <c r="K541" s="45">
        <f t="shared" si="71"/>
        <v>6.6776522284996819E-3</v>
      </c>
      <c r="L541" s="45">
        <f t="shared" si="70"/>
        <v>2.8549382716049382E-3</v>
      </c>
      <c r="M541" s="34" t="s">
        <v>168</v>
      </c>
      <c r="N541" s="61">
        <f t="shared" si="72"/>
        <v>11</v>
      </c>
      <c r="O541" s="1">
        <f t="shared" si="73"/>
        <v>49</v>
      </c>
      <c r="P541" s="1" t="s">
        <v>318</v>
      </c>
      <c r="Q541" s="1" t="str">
        <f t="shared" si="74"/>
        <v>11月4W</v>
      </c>
      <c r="R541" s="13">
        <f t="shared" si="68"/>
        <v>8.4196484620213379E-3</v>
      </c>
    </row>
    <row r="542" spans="1:18">
      <c r="A542" s="1" t="s">
        <v>312</v>
      </c>
      <c r="B542" s="34" t="s">
        <v>207</v>
      </c>
      <c r="C542" s="48">
        <v>44895</v>
      </c>
      <c r="D542" s="1" t="s">
        <v>34</v>
      </c>
      <c r="E542" s="1" t="s">
        <v>139</v>
      </c>
      <c r="F542" s="11" t="s">
        <v>313</v>
      </c>
      <c r="G542" s="37">
        <v>1.66</v>
      </c>
      <c r="H542" s="11">
        <v>5.4166666666666669E-3</v>
      </c>
      <c r="I542" s="22" t="s">
        <v>354</v>
      </c>
      <c r="J542" s="19" t="s">
        <v>149</v>
      </c>
      <c r="K542" s="45">
        <f>L542*2.39</f>
        <v>7.7986947791164668E-3</v>
      </c>
      <c r="L542" s="45">
        <f>H542/G542</f>
        <v>3.2630522088353416E-3</v>
      </c>
      <c r="M542" s="34" t="s">
        <v>168</v>
      </c>
      <c r="N542" s="61">
        <f t="shared" si="72"/>
        <v>11</v>
      </c>
      <c r="O542" s="1">
        <f t="shared" si="73"/>
        <v>49</v>
      </c>
      <c r="P542" s="1" t="s">
        <v>318</v>
      </c>
      <c r="Q542" s="1" t="str">
        <f t="shared" si="74"/>
        <v>11月4W</v>
      </c>
      <c r="R542" s="13">
        <f t="shared" si="68"/>
        <v>9.8331368954077195E-3</v>
      </c>
    </row>
    <row r="543" spans="1:18">
      <c r="A543" s="4" t="s">
        <v>314</v>
      </c>
      <c r="B543" s="4" t="s">
        <v>224</v>
      </c>
      <c r="C543" s="49">
        <v>44893</v>
      </c>
      <c r="D543" s="2" t="s">
        <v>298</v>
      </c>
      <c r="E543" s="2" t="s">
        <v>192</v>
      </c>
      <c r="F543" s="18" t="s">
        <v>2</v>
      </c>
      <c r="G543" s="4">
        <v>4.1500000000000004</v>
      </c>
      <c r="H543" s="6">
        <v>1.5127314814814816E-2</v>
      </c>
      <c r="I543" s="25" t="s">
        <v>353</v>
      </c>
      <c r="J543" s="3" t="s">
        <v>134</v>
      </c>
      <c r="K543" s="6">
        <f>L543*2.39</f>
        <v>8.711875278893352E-3</v>
      </c>
      <c r="L543" s="6">
        <f t="shared" ref="L543:L575" si="75">H543/G543</f>
        <v>3.6451360999553771E-3</v>
      </c>
      <c r="M543" s="34" t="s">
        <v>168</v>
      </c>
      <c r="N543" s="61">
        <f t="shared" si="72"/>
        <v>11</v>
      </c>
      <c r="O543" s="1">
        <f t="shared" si="73"/>
        <v>49</v>
      </c>
      <c r="P543" s="1" t="s">
        <v>318</v>
      </c>
      <c r="Q543" s="1" t="str">
        <f t="shared" si="74"/>
        <v>11月4W</v>
      </c>
      <c r="R543" s="13">
        <f t="shared" si="68"/>
        <v>1.0984538395126401E-2</v>
      </c>
    </row>
    <row r="544" spans="1:18">
      <c r="A544" s="4" t="s">
        <v>240</v>
      </c>
      <c r="B544" s="4" t="s">
        <v>224</v>
      </c>
      <c r="C544" s="49">
        <v>44893</v>
      </c>
      <c r="D544" s="2" t="s">
        <v>298</v>
      </c>
      <c r="E544" s="2" t="s">
        <v>192</v>
      </c>
      <c r="F544" s="18" t="s">
        <v>2</v>
      </c>
      <c r="G544" s="4">
        <v>2.8</v>
      </c>
      <c r="H544" s="6">
        <v>1.0474537037037037E-2</v>
      </c>
      <c r="I544" s="25" t="s">
        <v>353</v>
      </c>
      <c r="J544" s="3" t="s">
        <v>68</v>
      </c>
      <c r="K544" s="6">
        <f>L544*2.39</f>
        <v>8.9407655423280434E-3</v>
      </c>
      <c r="L544" s="6">
        <f t="shared" si="75"/>
        <v>3.7409060846560851E-3</v>
      </c>
      <c r="M544" s="34" t="s">
        <v>168</v>
      </c>
      <c r="N544" s="61">
        <f t="shared" si="72"/>
        <v>11</v>
      </c>
      <c r="O544" s="1">
        <f t="shared" si="73"/>
        <v>49</v>
      </c>
      <c r="P544" s="1" t="s">
        <v>318</v>
      </c>
      <c r="Q544" s="1" t="str">
        <f t="shared" si="74"/>
        <v>11月4W</v>
      </c>
      <c r="R544" s="13">
        <f t="shared" si="68"/>
        <v>1.1273139162065795E-2</v>
      </c>
    </row>
    <row r="545" spans="1:18">
      <c r="A545" s="4" t="s">
        <v>315</v>
      </c>
      <c r="B545" s="4" t="s">
        <v>224</v>
      </c>
      <c r="C545" s="49">
        <v>44893</v>
      </c>
      <c r="D545" s="2" t="s">
        <v>298</v>
      </c>
      <c r="E545" s="2" t="s">
        <v>192</v>
      </c>
      <c r="F545" s="18" t="s">
        <v>2</v>
      </c>
      <c r="G545" s="4">
        <v>1.7</v>
      </c>
      <c r="H545" s="6">
        <v>5.8333333333333336E-3</v>
      </c>
      <c r="I545" s="25" t="s">
        <v>353</v>
      </c>
      <c r="J545" s="3" t="s">
        <v>69</v>
      </c>
      <c r="K545" s="6">
        <v>8.4490740740740741E-3</v>
      </c>
      <c r="L545" s="6">
        <f t="shared" si="75"/>
        <v>3.4313725490196082E-3</v>
      </c>
      <c r="M545" s="34" t="s">
        <v>168</v>
      </c>
      <c r="N545" s="61">
        <f t="shared" si="72"/>
        <v>11</v>
      </c>
      <c r="O545" s="1">
        <f t="shared" si="73"/>
        <v>49</v>
      </c>
      <c r="P545" s="1" t="s">
        <v>318</v>
      </c>
      <c r="Q545" s="1" t="str">
        <f t="shared" si="74"/>
        <v>11月4W</v>
      </c>
      <c r="R545" s="13">
        <f t="shared" si="68"/>
        <v>1.0653180354267312E-2</v>
      </c>
    </row>
    <row r="546" spans="1:18">
      <c r="A546" s="4" t="s">
        <v>316</v>
      </c>
      <c r="B546" s="4" t="s">
        <v>207</v>
      </c>
      <c r="C546" s="49">
        <v>44893</v>
      </c>
      <c r="D546" s="2" t="s">
        <v>298</v>
      </c>
      <c r="E546" s="2" t="s">
        <v>192</v>
      </c>
      <c r="F546" s="18" t="s">
        <v>2</v>
      </c>
      <c r="G546" s="4">
        <v>2.41</v>
      </c>
      <c r="H546" s="6">
        <v>8.0902777777777778E-3</v>
      </c>
      <c r="I546" s="25" t="s">
        <v>353</v>
      </c>
      <c r="J546" s="3" t="s">
        <v>69</v>
      </c>
      <c r="K546" s="6">
        <f t="shared" ref="K546:K551" si="76">L546*2.39</f>
        <v>8.0231385431074227E-3</v>
      </c>
      <c r="L546" s="6">
        <f t="shared" si="75"/>
        <v>3.3569617335177499E-3</v>
      </c>
      <c r="M546" s="34" t="s">
        <v>168</v>
      </c>
      <c r="N546" s="61">
        <f t="shared" si="72"/>
        <v>11</v>
      </c>
      <c r="O546" s="1">
        <f t="shared" si="73"/>
        <v>49</v>
      </c>
      <c r="P546" s="1" t="s">
        <v>318</v>
      </c>
      <c r="Q546" s="1" t="str">
        <f t="shared" si="74"/>
        <v>11月4W</v>
      </c>
      <c r="R546" s="13">
        <f t="shared" si="68"/>
        <v>1.0116131206526751E-2</v>
      </c>
    </row>
    <row r="547" spans="1:18">
      <c r="A547" s="4" t="s">
        <v>231</v>
      </c>
      <c r="B547" s="4" t="s">
        <v>224</v>
      </c>
      <c r="C547" s="49">
        <v>44893</v>
      </c>
      <c r="D547" s="2" t="s">
        <v>298</v>
      </c>
      <c r="E547" s="2" t="s">
        <v>192</v>
      </c>
      <c r="F547" s="18" t="s">
        <v>2</v>
      </c>
      <c r="G547" s="4">
        <v>2.54</v>
      </c>
      <c r="H547" s="6">
        <v>7.8125E-3</v>
      </c>
      <c r="I547" s="25" t="s">
        <v>353</v>
      </c>
      <c r="J547" s="3" t="s">
        <v>69</v>
      </c>
      <c r="K547" s="6">
        <f t="shared" si="76"/>
        <v>7.3511318897637795E-3</v>
      </c>
      <c r="L547" s="6">
        <f t="shared" si="75"/>
        <v>3.0757874015748029E-3</v>
      </c>
      <c r="M547" s="34" t="s">
        <v>168</v>
      </c>
      <c r="N547" s="61">
        <f t="shared" si="72"/>
        <v>11</v>
      </c>
      <c r="O547" s="1">
        <f t="shared" si="73"/>
        <v>49</v>
      </c>
      <c r="P547" s="1" t="s">
        <v>318</v>
      </c>
      <c r="Q547" s="1" t="str">
        <f t="shared" si="74"/>
        <v>11月4W</v>
      </c>
      <c r="R547" s="13">
        <f t="shared" si="68"/>
        <v>9.2688184697021572E-3</v>
      </c>
    </row>
    <row r="548" spans="1:18">
      <c r="A548" s="4" t="s">
        <v>239</v>
      </c>
      <c r="B548" s="4" t="s">
        <v>224</v>
      </c>
      <c r="C548" s="49">
        <v>44893</v>
      </c>
      <c r="D548" s="2" t="s">
        <v>298</v>
      </c>
      <c r="E548" s="2" t="s">
        <v>192</v>
      </c>
      <c r="F548" s="18" t="s">
        <v>2</v>
      </c>
      <c r="G548" s="4">
        <v>2.3199999999999998</v>
      </c>
      <c r="H548" s="6">
        <v>7.3495370370370372E-3</v>
      </c>
      <c r="I548" s="25" t="s">
        <v>353</v>
      </c>
      <c r="J548" s="3" t="s">
        <v>69</v>
      </c>
      <c r="K548" s="6">
        <f t="shared" si="76"/>
        <v>7.5712903097062585E-3</v>
      </c>
      <c r="L548" s="6">
        <f t="shared" si="75"/>
        <v>3.1679038952745851E-3</v>
      </c>
      <c r="M548" s="34" t="s">
        <v>168</v>
      </c>
      <c r="N548" s="61">
        <f t="shared" si="72"/>
        <v>11</v>
      </c>
      <c r="O548" s="1">
        <f t="shared" si="73"/>
        <v>49</v>
      </c>
      <c r="P548" s="1" t="s">
        <v>318</v>
      </c>
      <c r="Q548" s="1" t="str">
        <f t="shared" si="74"/>
        <v>11月4W</v>
      </c>
      <c r="R548" s="13">
        <f t="shared" si="68"/>
        <v>9.5464095209339787E-3</v>
      </c>
    </row>
    <row r="549" spans="1:18">
      <c r="A549" s="4" t="s">
        <v>317</v>
      </c>
      <c r="B549" s="4" t="s">
        <v>224</v>
      </c>
      <c r="C549" s="49">
        <v>44893</v>
      </c>
      <c r="D549" s="2" t="s">
        <v>298</v>
      </c>
      <c r="E549" s="2" t="s">
        <v>192</v>
      </c>
      <c r="F549" s="18" t="s">
        <v>2</v>
      </c>
      <c r="G549" s="4">
        <v>2.5</v>
      </c>
      <c r="H549" s="6">
        <v>8.9236111111111113E-3</v>
      </c>
      <c r="I549" s="25" t="s">
        <v>353</v>
      </c>
      <c r="J549" s="3" t="s">
        <v>69</v>
      </c>
      <c r="K549" s="6">
        <f t="shared" si="76"/>
        <v>8.5309722222222228E-3</v>
      </c>
      <c r="L549" s="6">
        <f t="shared" si="75"/>
        <v>3.5694444444444445E-3</v>
      </c>
      <c r="M549" s="34" t="s">
        <v>168</v>
      </c>
      <c r="N549" s="61">
        <f t="shared" si="72"/>
        <v>11</v>
      </c>
      <c r="O549" s="1">
        <f t="shared" si="73"/>
        <v>49</v>
      </c>
      <c r="P549" s="1" t="s">
        <v>318</v>
      </c>
      <c r="Q549" s="1" t="str">
        <f t="shared" si="74"/>
        <v>11月4W</v>
      </c>
      <c r="R549" s="13">
        <f t="shared" si="68"/>
        <v>1.0756443236714977E-2</v>
      </c>
    </row>
    <row r="550" spans="1:18">
      <c r="A550" s="4" t="s">
        <v>320</v>
      </c>
      <c r="B550" s="4" t="s">
        <v>224</v>
      </c>
      <c r="C550" s="49">
        <v>44893</v>
      </c>
      <c r="D550" s="2" t="s">
        <v>298</v>
      </c>
      <c r="E550" s="2" t="s">
        <v>192</v>
      </c>
      <c r="F550" s="18" t="s">
        <v>2</v>
      </c>
      <c r="G550" s="4">
        <v>2.44</v>
      </c>
      <c r="H550" s="6">
        <v>7.6157407407407415E-3</v>
      </c>
      <c r="I550" s="25" t="s">
        <v>353</v>
      </c>
      <c r="J550" s="3" t="s">
        <v>69</v>
      </c>
      <c r="K550" s="6">
        <f t="shared" si="76"/>
        <v>7.4596804796599895E-3</v>
      </c>
      <c r="L550" s="6">
        <f t="shared" si="75"/>
        <v>3.1212052216150581E-3</v>
      </c>
      <c r="M550" s="34" t="s">
        <v>168</v>
      </c>
      <c r="N550" s="61">
        <f t="shared" ref="N550:N556" si="77">MONTH(C550)</f>
        <v>11</v>
      </c>
      <c r="O550" s="1">
        <f t="shared" ref="O550:O556" si="78">WEEKNUM(C550)</f>
        <v>49</v>
      </c>
      <c r="P550" s="1" t="s">
        <v>318</v>
      </c>
      <c r="Q550" s="1" t="str">
        <f t="shared" ref="Q550:Q556" si="79">N550&amp;"月"&amp;P550</f>
        <v>11月4W</v>
      </c>
      <c r="R550" s="13">
        <f t="shared" ref="R550:R556" si="80">K550*2.9/2.3</f>
        <v>9.4056840830495526E-3</v>
      </c>
    </row>
    <row r="551" spans="1:18">
      <c r="A551" s="4" t="s">
        <v>321</v>
      </c>
      <c r="B551" s="4" t="s">
        <v>207</v>
      </c>
      <c r="C551" s="49">
        <v>44893</v>
      </c>
      <c r="D551" s="2" t="s">
        <v>298</v>
      </c>
      <c r="E551" s="2" t="s">
        <v>192</v>
      </c>
      <c r="F551" s="18" t="s">
        <v>2</v>
      </c>
      <c r="G551" s="4">
        <v>4.16</v>
      </c>
      <c r="H551" s="6">
        <v>1.3368055555555557E-2</v>
      </c>
      <c r="I551" s="25" t="s">
        <v>353</v>
      </c>
      <c r="J551" s="3" t="s">
        <v>134</v>
      </c>
      <c r="K551" s="6">
        <f t="shared" si="76"/>
        <v>7.680204994658121E-3</v>
      </c>
      <c r="L551" s="6">
        <f t="shared" si="75"/>
        <v>3.2134748931623935E-3</v>
      </c>
      <c r="M551" s="34" t="s">
        <v>168</v>
      </c>
      <c r="N551" s="61">
        <f t="shared" si="77"/>
        <v>11</v>
      </c>
      <c r="O551" s="1">
        <f t="shared" si="78"/>
        <v>49</v>
      </c>
      <c r="P551" s="1" t="s">
        <v>318</v>
      </c>
      <c r="Q551" s="1" t="str">
        <f t="shared" si="79"/>
        <v>11月4W</v>
      </c>
      <c r="R551" s="13">
        <f t="shared" si="80"/>
        <v>9.6837367323950232E-3</v>
      </c>
    </row>
    <row r="552" spans="1:18">
      <c r="A552" s="4" t="s">
        <v>230</v>
      </c>
      <c r="B552" s="4" t="s">
        <v>207</v>
      </c>
      <c r="C552" s="49">
        <v>44893</v>
      </c>
      <c r="D552" s="2" t="s">
        <v>298</v>
      </c>
      <c r="E552" s="2" t="s">
        <v>192</v>
      </c>
      <c r="F552" s="18" t="s">
        <v>226</v>
      </c>
      <c r="G552" s="4">
        <v>2.35</v>
      </c>
      <c r="H552" s="6">
        <v>8.819444444444444E-3</v>
      </c>
      <c r="I552" s="9" t="s">
        <v>112</v>
      </c>
      <c r="J552" s="3" t="s">
        <v>69</v>
      </c>
      <c r="K552" s="6">
        <f t="shared" ref="K552" si="81">L552*2.39</f>
        <v>8.9695626477541372E-3</v>
      </c>
      <c r="L552" s="6">
        <f t="shared" si="75"/>
        <v>3.7529550827423166E-3</v>
      </c>
      <c r="M552" s="34" t="s">
        <v>168</v>
      </c>
      <c r="N552" s="61">
        <f t="shared" si="77"/>
        <v>11</v>
      </c>
      <c r="O552" s="1">
        <f t="shared" si="78"/>
        <v>49</v>
      </c>
      <c r="P552" s="1" t="s">
        <v>318</v>
      </c>
      <c r="Q552" s="1" t="str">
        <f t="shared" si="79"/>
        <v>11月4W</v>
      </c>
      <c r="R552" s="13">
        <f t="shared" si="80"/>
        <v>1.1309448555863912E-2</v>
      </c>
    </row>
    <row r="553" spans="1:18">
      <c r="A553" s="4" t="s">
        <v>322</v>
      </c>
      <c r="B553" s="4" t="s">
        <v>224</v>
      </c>
      <c r="C553" s="49">
        <v>44893</v>
      </c>
      <c r="D553" s="2" t="s">
        <v>298</v>
      </c>
      <c r="E553" s="2" t="s">
        <v>192</v>
      </c>
      <c r="F553" s="18" t="s">
        <v>2</v>
      </c>
      <c r="G553" s="4">
        <v>2.41</v>
      </c>
      <c r="H553" s="6">
        <v>1.0613425925925927E-2</v>
      </c>
      <c r="I553" s="25" t="s">
        <v>353</v>
      </c>
      <c r="J553" s="3" t="s">
        <v>69</v>
      </c>
      <c r="K553" s="6">
        <f t="shared" ref="K553:K556" si="82">L553*2.39</f>
        <v>1.052534770247426E-2</v>
      </c>
      <c r="L553" s="6">
        <f t="shared" si="75"/>
        <v>4.403911172583372E-3</v>
      </c>
      <c r="M553" s="34" t="s">
        <v>168</v>
      </c>
      <c r="N553" s="61">
        <f t="shared" si="77"/>
        <v>11</v>
      </c>
      <c r="O553" s="1">
        <f t="shared" si="78"/>
        <v>49</v>
      </c>
      <c r="P553" s="1" t="s">
        <v>318</v>
      </c>
      <c r="Q553" s="1" t="str">
        <f t="shared" si="79"/>
        <v>11月4W</v>
      </c>
      <c r="R553" s="13">
        <f t="shared" si="80"/>
        <v>1.3271090581380591E-2</v>
      </c>
    </row>
    <row r="554" spans="1:18">
      <c r="A554" s="4" t="s">
        <v>323</v>
      </c>
      <c r="B554" s="4" t="s">
        <v>243</v>
      </c>
      <c r="C554" s="49">
        <v>44893</v>
      </c>
      <c r="D554" s="2" t="s">
        <v>298</v>
      </c>
      <c r="E554" s="2" t="s">
        <v>192</v>
      </c>
      <c r="F554" s="18" t="s">
        <v>228</v>
      </c>
      <c r="G554" s="4">
        <v>3.1</v>
      </c>
      <c r="H554" s="6">
        <v>1.1446759259259261E-2</v>
      </c>
      <c r="I554" s="18" t="s">
        <v>228</v>
      </c>
      <c r="J554" s="3" t="s">
        <v>68</v>
      </c>
      <c r="K554" s="6">
        <f>0.737586206896552*H554</f>
        <v>8.4429717432950233E-3</v>
      </c>
      <c r="L554" s="6">
        <f t="shared" si="75"/>
        <v>3.6925029868578258E-3</v>
      </c>
      <c r="M554" s="34" t="s">
        <v>168</v>
      </c>
      <c r="N554" s="61">
        <f t="shared" si="77"/>
        <v>11</v>
      </c>
      <c r="O554" s="1">
        <f t="shared" si="78"/>
        <v>49</v>
      </c>
      <c r="P554" s="1" t="s">
        <v>318</v>
      </c>
      <c r="Q554" s="1" t="str">
        <f t="shared" si="79"/>
        <v>11月4W</v>
      </c>
      <c r="R554" s="13">
        <f t="shared" si="80"/>
        <v>1.0645486111111116E-2</v>
      </c>
    </row>
    <row r="555" spans="1:18">
      <c r="A555" s="4" t="s">
        <v>234</v>
      </c>
      <c r="B555" s="4" t="s">
        <v>224</v>
      </c>
      <c r="C555" s="49">
        <v>44893</v>
      </c>
      <c r="D555" s="2" t="s">
        <v>298</v>
      </c>
      <c r="E555" s="2" t="s">
        <v>192</v>
      </c>
      <c r="F555" s="18" t="s">
        <v>2</v>
      </c>
      <c r="G555" s="4">
        <v>2.41</v>
      </c>
      <c r="H555" s="6">
        <v>8.7384259259259255E-3</v>
      </c>
      <c r="I555" s="25" t="s">
        <v>353</v>
      </c>
      <c r="J555" s="3" t="s">
        <v>69</v>
      </c>
      <c r="K555" s="6">
        <f t="shared" si="82"/>
        <v>8.6659078684493615E-3</v>
      </c>
      <c r="L555" s="6">
        <f t="shared" si="75"/>
        <v>3.6259028738281846E-3</v>
      </c>
      <c r="M555" s="34" t="s">
        <v>168</v>
      </c>
      <c r="N555" s="61">
        <f t="shared" si="77"/>
        <v>11</v>
      </c>
      <c r="O555" s="1">
        <f t="shared" si="78"/>
        <v>49</v>
      </c>
      <c r="P555" s="1" t="s">
        <v>318</v>
      </c>
      <c r="Q555" s="1" t="str">
        <f t="shared" si="79"/>
        <v>11月4W</v>
      </c>
      <c r="R555" s="13">
        <f t="shared" si="80"/>
        <v>1.0926579486305717E-2</v>
      </c>
    </row>
    <row r="556" spans="1:18">
      <c r="A556" s="4" t="s">
        <v>324</v>
      </c>
      <c r="B556" s="4" t="s">
        <v>224</v>
      </c>
      <c r="C556" s="49">
        <v>44893</v>
      </c>
      <c r="D556" s="2" t="s">
        <v>298</v>
      </c>
      <c r="E556" s="2" t="s">
        <v>192</v>
      </c>
      <c r="F556" s="18" t="s">
        <v>2</v>
      </c>
      <c r="G556" s="4">
        <v>2.4</v>
      </c>
      <c r="H556" s="6">
        <v>7.4305555555555548E-3</v>
      </c>
      <c r="I556" s="25" t="s">
        <v>353</v>
      </c>
      <c r="J556" s="3" t="s">
        <v>69</v>
      </c>
      <c r="K556" s="6">
        <f t="shared" si="82"/>
        <v>7.3995949074074068E-3</v>
      </c>
      <c r="L556" s="6">
        <f t="shared" si="75"/>
        <v>3.0960648148148145E-3</v>
      </c>
      <c r="M556" s="34" t="s">
        <v>168</v>
      </c>
      <c r="N556" s="61">
        <f t="shared" si="77"/>
        <v>11</v>
      </c>
      <c r="O556" s="1">
        <f t="shared" si="78"/>
        <v>49</v>
      </c>
      <c r="P556" s="1" t="s">
        <v>318</v>
      </c>
      <c r="Q556" s="1" t="str">
        <f t="shared" si="79"/>
        <v>11月4W</v>
      </c>
      <c r="R556" s="13">
        <f t="shared" si="80"/>
        <v>9.3299240136876013E-3</v>
      </c>
    </row>
    <row r="557" spans="1:18">
      <c r="A557" s="1" t="s">
        <v>325</v>
      </c>
      <c r="B557" s="34" t="s">
        <v>224</v>
      </c>
      <c r="C557" s="48">
        <v>44899</v>
      </c>
      <c r="D557" s="1" t="s">
        <v>135</v>
      </c>
      <c r="E557" s="62" t="s">
        <v>341</v>
      </c>
      <c r="F557" s="11" t="s">
        <v>342</v>
      </c>
      <c r="G557" s="37">
        <v>6.1</v>
      </c>
      <c r="H557" s="11">
        <v>1.5960648148148151E-2</v>
      </c>
      <c r="I557" s="11" t="s">
        <v>342</v>
      </c>
      <c r="J557" s="9" t="s">
        <v>229</v>
      </c>
      <c r="K557" s="12">
        <f>H557*(2.3/2.9)*(5.2/6.1)/1.92</f>
        <v>5.6202112731961289E-3</v>
      </c>
      <c r="L557" s="45">
        <f t="shared" si="75"/>
        <v>2.6164996964177299E-3</v>
      </c>
      <c r="M557" s="34" t="s">
        <v>168</v>
      </c>
      <c r="N557" s="61">
        <f t="shared" ref="N557:N575" si="83">MONTH(C557)</f>
        <v>12</v>
      </c>
      <c r="O557" s="1">
        <f t="shared" ref="O557:O575" si="84">WEEKNUM(C557)</f>
        <v>50</v>
      </c>
      <c r="P557" s="1" t="s">
        <v>302</v>
      </c>
      <c r="Q557" s="1" t="str">
        <f t="shared" ref="Q557:Q575" si="85">N557&amp;"月"&amp;P557</f>
        <v>12月1W</v>
      </c>
      <c r="R557" s="13">
        <f t="shared" ref="R557:R575" si="86">K557*2.9/2.3</f>
        <v>7.0863533444646852E-3</v>
      </c>
    </row>
    <row r="558" spans="1:18">
      <c r="A558" s="1" t="s">
        <v>326</v>
      </c>
      <c r="B558" s="34" t="s">
        <v>224</v>
      </c>
      <c r="C558" s="48">
        <v>44899</v>
      </c>
      <c r="D558" s="1" t="s">
        <v>135</v>
      </c>
      <c r="E558" s="62" t="s">
        <v>341</v>
      </c>
      <c r="F558" s="11" t="s">
        <v>286</v>
      </c>
      <c r="G558" s="37">
        <v>2.8</v>
      </c>
      <c r="H558" s="11">
        <v>7.106481481481481E-3</v>
      </c>
      <c r="I558" s="11" t="s">
        <v>286</v>
      </c>
      <c r="J558" s="9" t="s">
        <v>68</v>
      </c>
      <c r="K558" s="12">
        <f>H558*2.3/2.9</f>
        <v>5.6361749680715195E-3</v>
      </c>
      <c r="L558" s="45">
        <f t="shared" si="75"/>
        <v>2.5380291005291005E-3</v>
      </c>
      <c r="M558" s="34" t="s">
        <v>168</v>
      </c>
      <c r="N558" s="61">
        <f t="shared" si="83"/>
        <v>12</v>
      </c>
      <c r="O558" s="1">
        <f t="shared" si="84"/>
        <v>50</v>
      </c>
      <c r="P558" s="1" t="s">
        <v>302</v>
      </c>
      <c r="Q558" s="1" t="str">
        <f t="shared" si="85"/>
        <v>12月1W</v>
      </c>
      <c r="R558" s="13">
        <f t="shared" si="86"/>
        <v>7.106481481481481E-3</v>
      </c>
    </row>
    <row r="559" spans="1:18">
      <c r="A559" s="1" t="s">
        <v>327</v>
      </c>
      <c r="B559" s="34" t="s">
        <v>224</v>
      </c>
      <c r="C559" s="48">
        <v>44899</v>
      </c>
      <c r="D559" s="1" t="s">
        <v>135</v>
      </c>
      <c r="E559" s="62" t="s">
        <v>341</v>
      </c>
      <c r="F559" s="11" t="s">
        <v>286</v>
      </c>
      <c r="G559" s="37">
        <v>2.8</v>
      </c>
      <c r="H559" s="11">
        <v>7.7314814814814815E-3</v>
      </c>
      <c r="I559" s="11" t="s">
        <v>286</v>
      </c>
      <c r="J559" s="9" t="s">
        <v>68</v>
      </c>
      <c r="K559" s="12">
        <f>H559*2.3/2.9</f>
        <v>6.1318646232439338E-3</v>
      </c>
      <c r="L559" s="45">
        <f t="shared" si="75"/>
        <v>2.7612433862433863E-3</v>
      </c>
      <c r="M559" s="34" t="s">
        <v>168</v>
      </c>
      <c r="N559" s="61">
        <f t="shared" si="83"/>
        <v>12</v>
      </c>
      <c r="O559" s="1">
        <f t="shared" si="84"/>
        <v>50</v>
      </c>
      <c r="P559" s="1" t="s">
        <v>350</v>
      </c>
      <c r="Q559" s="1" t="str">
        <f t="shared" si="85"/>
        <v>12月1W</v>
      </c>
      <c r="R559" s="13">
        <f t="shared" si="86"/>
        <v>7.7314814814814815E-3</v>
      </c>
    </row>
    <row r="560" spans="1:18">
      <c r="A560" s="1" t="s">
        <v>328</v>
      </c>
      <c r="B560" s="34" t="s">
        <v>224</v>
      </c>
      <c r="C560" s="48">
        <v>44899</v>
      </c>
      <c r="D560" s="1" t="s">
        <v>135</v>
      </c>
      <c r="E560" s="62" t="s">
        <v>341</v>
      </c>
      <c r="F560" s="11" t="s">
        <v>286</v>
      </c>
      <c r="G560" s="37">
        <v>2.8</v>
      </c>
      <c r="H560" s="11">
        <v>7.1296296296296307E-3</v>
      </c>
      <c r="I560" s="11" t="s">
        <v>286</v>
      </c>
      <c r="J560" s="9" t="s">
        <v>149</v>
      </c>
      <c r="K560" s="12">
        <f>H560*2.3/2.9</f>
        <v>5.6545338441890171E-3</v>
      </c>
      <c r="L560" s="45">
        <f t="shared" si="75"/>
        <v>2.5462962962962969E-3</v>
      </c>
      <c r="M560" s="34" t="s">
        <v>168</v>
      </c>
      <c r="N560" s="61">
        <f t="shared" si="83"/>
        <v>12</v>
      </c>
      <c r="O560" s="1">
        <f t="shared" si="84"/>
        <v>50</v>
      </c>
      <c r="P560" s="1" t="s">
        <v>350</v>
      </c>
      <c r="Q560" s="1" t="str">
        <f t="shared" si="85"/>
        <v>12月1W</v>
      </c>
      <c r="R560" s="13">
        <f t="shared" si="86"/>
        <v>7.1296296296296299E-3</v>
      </c>
    </row>
    <row r="561" spans="1:18">
      <c r="A561" s="1" t="s">
        <v>329</v>
      </c>
      <c r="B561" s="34" t="s">
        <v>224</v>
      </c>
      <c r="C561" s="48">
        <v>44899</v>
      </c>
      <c r="D561" s="1" t="s">
        <v>135</v>
      </c>
      <c r="E561" s="62" t="s">
        <v>341</v>
      </c>
      <c r="F561" s="11" t="s">
        <v>286</v>
      </c>
      <c r="G561" s="37">
        <v>2.8</v>
      </c>
      <c r="H561" s="11">
        <v>7.6157407407407415E-3</v>
      </c>
      <c r="I561" s="11" t="s">
        <v>286</v>
      </c>
      <c r="J561" s="9" t="s">
        <v>149</v>
      </c>
      <c r="K561" s="12">
        <f>H561*2.3/2.9</f>
        <v>6.0400702426564494E-3</v>
      </c>
      <c r="L561" s="45">
        <f t="shared" si="75"/>
        <v>2.7199074074074079E-3</v>
      </c>
      <c r="M561" s="34" t="s">
        <v>168</v>
      </c>
      <c r="N561" s="61">
        <f t="shared" si="83"/>
        <v>12</v>
      </c>
      <c r="O561" s="1">
        <f t="shared" si="84"/>
        <v>50</v>
      </c>
      <c r="P561" s="1" t="s">
        <v>350</v>
      </c>
      <c r="Q561" s="1" t="str">
        <f t="shared" si="85"/>
        <v>12月1W</v>
      </c>
      <c r="R561" s="13">
        <f t="shared" si="86"/>
        <v>7.6157407407407415E-3</v>
      </c>
    </row>
    <row r="562" spans="1:18">
      <c r="A562" s="1" t="s">
        <v>20</v>
      </c>
      <c r="B562" s="34" t="s">
        <v>224</v>
      </c>
      <c r="C562" s="48">
        <v>44899</v>
      </c>
      <c r="D562" s="1" t="s">
        <v>135</v>
      </c>
      <c r="E562" s="62" t="s">
        <v>341</v>
      </c>
      <c r="F562" s="11" t="s">
        <v>343</v>
      </c>
      <c r="G562" s="37">
        <v>5.24</v>
      </c>
      <c r="H562" s="11">
        <v>1.2361111111111113E-2</v>
      </c>
      <c r="I562" s="11" t="s">
        <v>343</v>
      </c>
      <c r="J562" s="9" t="s">
        <v>67</v>
      </c>
      <c r="K562" s="12">
        <f>H562*(2.3/2.9)*(5.2/5.24)/1.92</f>
        <v>5.0670848444522446E-3</v>
      </c>
      <c r="L562" s="45">
        <f t="shared" si="75"/>
        <v>2.3589906700593726E-3</v>
      </c>
      <c r="M562" s="34" t="s">
        <v>168</v>
      </c>
      <c r="N562" s="61">
        <f t="shared" si="83"/>
        <v>12</v>
      </c>
      <c r="O562" s="1">
        <f t="shared" si="84"/>
        <v>50</v>
      </c>
      <c r="P562" s="1" t="s">
        <v>350</v>
      </c>
      <c r="Q562" s="1" t="str">
        <f t="shared" si="85"/>
        <v>12月1W</v>
      </c>
      <c r="R562" s="13">
        <f t="shared" si="86"/>
        <v>6.3889330647441348E-3</v>
      </c>
    </row>
    <row r="563" spans="1:18">
      <c r="A563" s="1" t="s">
        <v>330</v>
      </c>
      <c r="B563" s="1" t="s">
        <v>243</v>
      </c>
      <c r="C563" s="48">
        <v>44899</v>
      </c>
      <c r="D563" s="1" t="s">
        <v>135</v>
      </c>
      <c r="E563" s="62" t="s">
        <v>341</v>
      </c>
      <c r="F563" s="11" t="s">
        <v>344</v>
      </c>
      <c r="G563" s="37">
        <v>2.84</v>
      </c>
      <c r="H563" s="11">
        <v>9.1898148148148139E-3</v>
      </c>
      <c r="I563" s="11" t="s">
        <v>344</v>
      </c>
      <c r="J563" s="9" t="s">
        <v>149</v>
      </c>
      <c r="K563" s="12">
        <f>H563*(2.8/2.84)*2.3/2.9</f>
        <v>7.1858192578202274E-3</v>
      </c>
      <c r="L563" s="45">
        <f t="shared" si="75"/>
        <v>3.2358502869066249E-3</v>
      </c>
      <c r="M563" s="34" t="s">
        <v>168</v>
      </c>
      <c r="N563" s="61">
        <f t="shared" si="83"/>
        <v>12</v>
      </c>
      <c r="O563" s="1">
        <f t="shared" si="84"/>
        <v>50</v>
      </c>
      <c r="P563" s="1" t="s">
        <v>350</v>
      </c>
      <c r="Q563" s="1" t="str">
        <f t="shared" si="85"/>
        <v>12月1W</v>
      </c>
      <c r="R563" s="13">
        <f t="shared" si="86"/>
        <v>9.0603808033385483E-3</v>
      </c>
    </row>
    <row r="564" spans="1:18">
      <c r="A564" s="1" t="s">
        <v>331</v>
      </c>
      <c r="B564" s="1" t="s">
        <v>243</v>
      </c>
      <c r="C564" s="48">
        <v>44899</v>
      </c>
      <c r="D564" s="1" t="s">
        <v>135</v>
      </c>
      <c r="E564" s="62" t="s">
        <v>341</v>
      </c>
      <c r="F564" s="11" t="s">
        <v>286</v>
      </c>
      <c r="G564" s="37">
        <v>2.8</v>
      </c>
      <c r="H564" s="11">
        <v>9.2708333333333341E-3</v>
      </c>
      <c r="I564" s="11" t="s">
        <v>286</v>
      </c>
      <c r="J564" s="9" t="s">
        <v>149</v>
      </c>
      <c r="K564" s="12">
        <f>H564*2.3/2.9</f>
        <v>7.3527298850574714E-3</v>
      </c>
      <c r="L564" s="45">
        <f t="shared" si="75"/>
        <v>3.3110119047619051E-3</v>
      </c>
      <c r="M564" s="34" t="s">
        <v>168</v>
      </c>
      <c r="N564" s="61">
        <f t="shared" si="83"/>
        <v>12</v>
      </c>
      <c r="O564" s="1">
        <f t="shared" si="84"/>
        <v>50</v>
      </c>
      <c r="P564" s="1" t="s">
        <v>350</v>
      </c>
      <c r="Q564" s="1" t="str">
        <f t="shared" si="85"/>
        <v>12月1W</v>
      </c>
      <c r="R564" s="13">
        <f t="shared" si="86"/>
        <v>9.2708333333333341E-3</v>
      </c>
    </row>
    <row r="565" spans="1:18">
      <c r="A565" s="1" t="s">
        <v>308</v>
      </c>
      <c r="B565" s="1" t="s">
        <v>243</v>
      </c>
      <c r="C565" s="48">
        <v>44899</v>
      </c>
      <c r="D565" s="1" t="s">
        <v>135</v>
      </c>
      <c r="E565" s="62" t="s">
        <v>341</v>
      </c>
      <c r="F565" s="11" t="s">
        <v>286</v>
      </c>
      <c r="G565" s="37">
        <v>2.8</v>
      </c>
      <c r="H565" s="11">
        <v>1.1215277777777777E-2</v>
      </c>
      <c r="I565" s="11" t="s">
        <v>286</v>
      </c>
      <c r="J565" s="9" t="s">
        <v>149</v>
      </c>
      <c r="K565" s="12">
        <f>H565*2.3/2.9</f>
        <v>8.8948754789272017E-3</v>
      </c>
      <c r="L565" s="45">
        <f t="shared" si="75"/>
        <v>4.0054563492063489E-3</v>
      </c>
      <c r="M565" s="34" t="s">
        <v>168</v>
      </c>
      <c r="N565" s="61">
        <f t="shared" si="83"/>
        <v>12</v>
      </c>
      <c r="O565" s="1">
        <f t="shared" si="84"/>
        <v>50</v>
      </c>
      <c r="P565" s="1" t="s">
        <v>350</v>
      </c>
      <c r="Q565" s="1" t="str">
        <f t="shared" si="85"/>
        <v>12月1W</v>
      </c>
      <c r="R565" s="13">
        <f t="shared" si="86"/>
        <v>1.1215277777777777E-2</v>
      </c>
    </row>
    <row r="566" spans="1:18">
      <c r="A566" s="1" t="s">
        <v>332</v>
      </c>
      <c r="B566" s="1" t="s">
        <v>243</v>
      </c>
      <c r="C566" s="48">
        <v>44899</v>
      </c>
      <c r="D566" s="1" t="s">
        <v>135</v>
      </c>
      <c r="E566" s="62" t="s">
        <v>341</v>
      </c>
      <c r="F566" s="11" t="s">
        <v>286</v>
      </c>
      <c r="G566" s="37">
        <v>2.8</v>
      </c>
      <c r="H566" s="11">
        <v>1.1087962962962964E-2</v>
      </c>
      <c r="I566" s="11" t="s">
        <v>286</v>
      </c>
      <c r="J566" s="9" t="s">
        <v>149</v>
      </c>
      <c r="K566" s="12">
        <f>H566*2.3/2.9</f>
        <v>8.7939016602809703E-3</v>
      </c>
      <c r="L566" s="45">
        <f t="shared" si="75"/>
        <v>3.9599867724867729E-3</v>
      </c>
      <c r="M566" s="34" t="s">
        <v>168</v>
      </c>
      <c r="N566" s="61">
        <f t="shared" si="83"/>
        <v>12</v>
      </c>
      <c r="O566" s="1">
        <f t="shared" si="84"/>
        <v>50</v>
      </c>
      <c r="P566" s="1" t="s">
        <v>350</v>
      </c>
      <c r="Q566" s="1" t="str">
        <f t="shared" si="85"/>
        <v>12月1W</v>
      </c>
      <c r="R566" s="13">
        <f t="shared" si="86"/>
        <v>1.1087962962962964E-2</v>
      </c>
    </row>
    <row r="567" spans="1:18">
      <c r="A567" s="1" t="s">
        <v>333</v>
      </c>
      <c r="B567" s="1" t="s">
        <v>243</v>
      </c>
      <c r="C567" s="48">
        <v>44899</v>
      </c>
      <c r="D567" s="1" t="s">
        <v>135</v>
      </c>
      <c r="E567" s="62" t="s">
        <v>341</v>
      </c>
      <c r="F567" s="11" t="s">
        <v>286</v>
      </c>
      <c r="G567" s="37">
        <v>2.8</v>
      </c>
      <c r="H567" s="11">
        <v>1.0763888888888891E-2</v>
      </c>
      <c r="I567" s="11" t="s">
        <v>286</v>
      </c>
      <c r="J567" s="9" t="s">
        <v>149</v>
      </c>
      <c r="K567" s="12">
        <f>H567*2.3/2.9</f>
        <v>8.5368773946360166E-3</v>
      </c>
      <c r="L567" s="45">
        <f t="shared" si="75"/>
        <v>3.8442460317460324E-3</v>
      </c>
      <c r="M567" s="34" t="s">
        <v>168</v>
      </c>
      <c r="N567" s="61">
        <f t="shared" si="83"/>
        <v>12</v>
      </c>
      <c r="O567" s="1">
        <f t="shared" si="84"/>
        <v>50</v>
      </c>
      <c r="P567" s="1" t="s">
        <v>350</v>
      </c>
      <c r="Q567" s="1" t="str">
        <f t="shared" si="85"/>
        <v>12月1W</v>
      </c>
      <c r="R567" s="13">
        <f t="shared" si="86"/>
        <v>1.0763888888888891E-2</v>
      </c>
    </row>
    <row r="568" spans="1:18">
      <c r="A568" s="1" t="s">
        <v>334</v>
      </c>
      <c r="B568" s="1" t="s">
        <v>243</v>
      </c>
      <c r="C568" s="48">
        <v>44899</v>
      </c>
      <c r="D568" s="1" t="s">
        <v>135</v>
      </c>
      <c r="E568" s="62" t="s">
        <v>341</v>
      </c>
      <c r="F568" s="11" t="s">
        <v>345</v>
      </c>
      <c r="G568" s="37">
        <v>2.82</v>
      </c>
      <c r="H568" s="11">
        <v>9.6527777777777775E-3</v>
      </c>
      <c r="I568" s="11" t="s">
        <v>345</v>
      </c>
      <c r="J568" s="9" t="s">
        <v>149</v>
      </c>
      <c r="K568" s="12">
        <f>H568*(2.8/2.82)*2.3/2.9</f>
        <v>7.6013559414146361E-3</v>
      </c>
      <c r="L568" s="45">
        <f t="shared" si="75"/>
        <v>3.4229708431836093E-3</v>
      </c>
      <c r="M568" s="34" t="s">
        <v>168</v>
      </c>
      <c r="N568" s="61">
        <f t="shared" si="83"/>
        <v>12</v>
      </c>
      <c r="O568" s="1">
        <f t="shared" si="84"/>
        <v>50</v>
      </c>
      <c r="P568" s="1" t="s">
        <v>350</v>
      </c>
      <c r="Q568" s="1" t="str">
        <f t="shared" si="85"/>
        <v>12月1W</v>
      </c>
      <c r="R568" s="13">
        <f t="shared" si="86"/>
        <v>9.5843183609141056E-3</v>
      </c>
    </row>
    <row r="569" spans="1:18">
      <c r="A569" s="1" t="s">
        <v>335</v>
      </c>
      <c r="B569" s="34" t="s">
        <v>207</v>
      </c>
      <c r="C569" s="48">
        <v>44899</v>
      </c>
      <c r="D569" s="1" t="s">
        <v>135</v>
      </c>
      <c r="E569" s="62" t="s">
        <v>341</v>
      </c>
      <c r="F569" s="11" t="s">
        <v>344</v>
      </c>
      <c r="G569" s="37">
        <v>2.84</v>
      </c>
      <c r="H569" s="11">
        <v>9.1782407407407403E-3</v>
      </c>
      <c r="I569" s="11" t="s">
        <v>344</v>
      </c>
      <c r="J569" s="9" t="s">
        <v>149</v>
      </c>
      <c r="K569" s="12">
        <f>H569*(2.8/2.84)*2.3/2.9</f>
        <v>7.1767691076214625E-3</v>
      </c>
      <c r="L569" s="45">
        <f t="shared" si="75"/>
        <v>3.2317749087115285E-3</v>
      </c>
      <c r="M569" s="34" t="s">
        <v>168</v>
      </c>
      <c r="N569" s="61">
        <f t="shared" si="83"/>
        <v>12</v>
      </c>
      <c r="O569" s="1">
        <f t="shared" si="84"/>
        <v>50</v>
      </c>
      <c r="P569" s="1" t="s">
        <v>350</v>
      </c>
      <c r="Q569" s="1" t="str">
        <f t="shared" si="85"/>
        <v>12月1W</v>
      </c>
      <c r="R569" s="13">
        <f t="shared" si="86"/>
        <v>9.0489697443922792E-3</v>
      </c>
    </row>
    <row r="570" spans="1:18">
      <c r="A570" s="1" t="s">
        <v>336</v>
      </c>
      <c r="B570" s="34" t="s">
        <v>207</v>
      </c>
      <c r="C570" s="48">
        <v>44899</v>
      </c>
      <c r="D570" s="1" t="s">
        <v>135</v>
      </c>
      <c r="E570" s="62" t="s">
        <v>341</v>
      </c>
      <c r="F570" s="11" t="s">
        <v>286</v>
      </c>
      <c r="G570" s="37">
        <v>2.8</v>
      </c>
      <c r="H570" s="11">
        <v>9.0624999999999994E-3</v>
      </c>
      <c r="I570" s="11" t="s">
        <v>286</v>
      </c>
      <c r="J570" s="9" t="s">
        <v>149</v>
      </c>
      <c r="K570" s="12">
        <f>H570*2.3/2.9</f>
        <v>7.1874999999999994E-3</v>
      </c>
      <c r="L570" s="45">
        <f t="shared" si="75"/>
        <v>3.2366071428571426E-3</v>
      </c>
      <c r="M570" s="34" t="s">
        <v>168</v>
      </c>
      <c r="N570" s="61">
        <f t="shared" si="83"/>
        <v>12</v>
      </c>
      <c r="O570" s="1">
        <f t="shared" si="84"/>
        <v>50</v>
      </c>
      <c r="P570" s="1" t="s">
        <v>350</v>
      </c>
      <c r="Q570" s="1" t="str">
        <f t="shared" si="85"/>
        <v>12月1W</v>
      </c>
      <c r="R570" s="13">
        <f t="shared" si="86"/>
        <v>9.0624999999999994E-3</v>
      </c>
    </row>
    <row r="571" spans="1:18">
      <c r="A571" s="1" t="s">
        <v>337</v>
      </c>
      <c r="B571" s="34" t="s">
        <v>207</v>
      </c>
      <c r="C571" s="48">
        <v>44899</v>
      </c>
      <c r="D571" s="1" t="s">
        <v>135</v>
      </c>
      <c r="E571" s="62" t="s">
        <v>341</v>
      </c>
      <c r="F571" s="11" t="s">
        <v>286</v>
      </c>
      <c r="G571" s="37">
        <v>2.8</v>
      </c>
      <c r="H571" s="11">
        <v>9.8958333333333329E-3</v>
      </c>
      <c r="I571" s="11" t="s">
        <v>286</v>
      </c>
      <c r="J571" s="9" t="s">
        <v>149</v>
      </c>
      <c r="K571" s="12">
        <f>H571*2.3/2.9</f>
        <v>7.848419540229884E-3</v>
      </c>
      <c r="L571" s="45">
        <f t="shared" si="75"/>
        <v>3.5342261904761905E-3</v>
      </c>
      <c r="M571" s="34" t="s">
        <v>168</v>
      </c>
      <c r="N571" s="61">
        <f t="shared" si="83"/>
        <v>12</v>
      </c>
      <c r="O571" s="1">
        <f t="shared" si="84"/>
        <v>50</v>
      </c>
      <c r="P571" s="1" t="s">
        <v>350</v>
      </c>
      <c r="Q571" s="1" t="str">
        <f t="shared" si="85"/>
        <v>12月1W</v>
      </c>
      <c r="R571" s="13">
        <f t="shared" si="86"/>
        <v>9.8958333333333311E-3</v>
      </c>
    </row>
    <row r="572" spans="1:18">
      <c r="A572" s="1" t="s">
        <v>338</v>
      </c>
      <c r="B572" s="34" t="s">
        <v>207</v>
      </c>
      <c r="C572" s="48">
        <v>44899</v>
      </c>
      <c r="D572" s="1" t="s">
        <v>135</v>
      </c>
      <c r="E572" s="62" t="s">
        <v>341</v>
      </c>
      <c r="F572" s="11" t="s">
        <v>286</v>
      </c>
      <c r="G572" s="37">
        <v>2.8</v>
      </c>
      <c r="H572" s="11">
        <v>1.0486111111111111E-2</v>
      </c>
      <c r="I572" s="11" t="s">
        <v>286</v>
      </c>
      <c r="J572" s="9" t="s">
        <v>149</v>
      </c>
      <c r="K572" s="12">
        <f>H572*2.3/2.9</f>
        <v>8.3165708812260528E-3</v>
      </c>
      <c r="L572" s="45">
        <f t="shared" si="75"/>
        <v>3.7450396825396827E-3</v>
      </c>
      <c r="M572" s="34" t="s">
        <v>168</v>
      </c>
      <c r="N572" s="61">
        <f t="shared" si="83"/>
        <v>12</v>
      </c>
      <c r="O572" s="1">
        <f t="shared" si="84"/>
        <v>50</v>
      </c>
      <c r="P572" s="1" t="s">
        <v>350</v>
      </c>
      <c r="Q572" s="1" t="str">
        <f t="shared" si="85"/>
        <v>12月1W</v>
      </c>
      <c r="R572" s="13">
        <f t="shared" si="86"/>
        <v>1.0486111111111111E-2</v>
      </c>
    </row>
    <row r="573" spans="1:18">
      <c r="A573" s="1" t="s">
        <v>339</v>
      </c>
      <c r="B573" s="34" t="s">
        <v>207</v>
      </c>
      <c r="C573" s="48">
        <v>44899</v>
      </c>
      <c r="D573" s="1" t="s">
        <v>135</v>
      </c>
      <c r="E573" s="62" t="s">
        <v>341</v>
      </c>
      <c r="F573" s="11" t="s">
        <v>286</v>
      </c>
      <c r="G573" s="37">
        <v>2.8</v>
      </c>
      <c r="H573" s="11">
        <v>9.7222222222222224E-3</v>
      </c>
      <c r="I573" s="11" t="s">
        <v>286</v>
      </c>
      <c r="J573" s="9" t="s">
        <v>149</v>
      </c>
      <c r="K573" s="12">
        <f>H573*2.3/2.9</f>
        <v>7.7107279693486583E-3</v>
      </c>
      <c r="L573" s="45">
        <f t="shared" si="75"/>
        <v>3.4722222222222225E-3</v>
      </c>
      <c r="M573" s="34" t="s">
        <v>168</v>
      </c>
      <c r="N573" s="61">
        <f t="shared" si="83"/>
        <v>12</v>
      </c>
      <c r="O573" s="1">
        <f t="shared" si="84"/>
        <v>50</v>
      </c>
      <c r="P573" s="1" t="s">
        <v>350</v>
      </c>
      <c r="Q573" s="1" t="str">
        <f t="shared" si="85"/>
        <v>12月1W</v>
      </c>
      <c r="R573" s="13">
        <f t="shared" si="86"/>
        <v>9.7222222222222224E-3</v>
      </c>
    </row>
    <row r="574" spans="1:18">
      <c r="A574" s="1" t="s">
        <v>340</v>
      </c>
      <c r="B574" s="34" t="s">
        <v>207</v>
      </c>
      <c r="C574" s="48">
        <v>44899</v>
      </c>
      <c r="D574" s="1" t="s">
        <v>135</v>
      </c>
      <c r="E574" s="62" t="s">
        <v>341</v>
      </c>
      <c r="F574" s="11" t="s">
        <v>345</v>
      </c>
      <c r="G574" s="37">
        <v>2.82</v>
      </c>
      <c r="H574" s="11">
        <v>9.3518518518518525E-3</v>
      </c>
      <c r="I574" s="11" t="s">
        <v>345</v>
      </c>
      <c r="J574" s="9" t="s">
        <v>149</v>
      </c>
      <c r="K574" s="12">
        <f>H574*(2.8/2.82)*2.3/2.9</f>
        <v>7.3643832142242516E-3</v>
      </c>
      <c r="L574" s="45">
        <f t="shared" si="75"/>
        <v>3.3162595219332811E-3</v>
      </c>
      <c r="M574" s="34" t="s">
        <v>168</v>
      </c>
      <c r="N574" s="61">
        <f t="shared" si="83"/>
        <v>12</v>
      </c>
      <c r="O574" s="1">
        <f t="shared" si="84"/>
        <v>50</v>
      </c>
      <c r="P574" s="1" t="s">
        <v>350</v>
      </c>
      <c r="Q574" s="1" t="str">
        <f t="shared" si="85"/>
        <v>12月1W</v>
      </c>
      <c r="R574" s="13">
        <f t="shared" si="86"/>
        <v>9.2855266614131869E-3</v>
      </c>
    </row>
    <row r="575" spans="1:18">
      <c r="A575" s="34" t="s">
        <v>186</v>
      </c>
      <c r="B575" s="34" t="s">
        <v>145</v>
      </c>
      <c r="C575" s="48">
        <v>44902</v>
      </c>
      <c r="D575" s="36" t="s">
        <v>56</v>
      </c>
      <c r="E575" s="36" t="s">
        <v>192</v>
      </c>
      <c r="F575" s="36" t="s">
        <v>188</v>
      </c>
      <c r="G575" s="37">
        <v>5</v>
      </c>
      <c r="H575" s="12">
        <v>1.1631944444444445E-2</v>
      </c>
      <c r="I575" s="36" t="s">
        <v>188</v>
      </c>
      <c r="J575" s="19" t="s">
        <v>149</v>
      </c>
      <c r="K575" s="45">
        <f>H575*0.437859195402299</f>
        <v>5.0931538354086862E-3</v>
      </c>
      <c r="L575" s="40">
        <f t="shared" si="75"/>
        <v>2.3263888888888891E-3</v>
      </c>
      <c r="M575" s="34" t="s">
        <v>168</v>
      </c>
      <c r="N575" s="61">
        <f t="shared" si="83"/>
        <v>12</v>
      </c>
      <c r="O575" s="1">
        <f t="shared" si="84"/>
        <v>50</v>
      </c>
      <c r="P575" s="1" t="s">
        <v>305</v>
      </c>
      <c r="Q575" s="1" t="str">
        <f t="shared" si="85"/>
        <v>12月4W</v>
      </c>
      <c r="R575" s="13">
        <f t="shared" si="86"/>
        <v>6.4218026620370397E-3</v>
      </c>
    </row>
    <row r="576" spans="1:18">
      <c r="A576" t="s">
        <v>348</v>
      </c>
      <c r="B576" s="34" t="s">
        <v>224</v>
      </c>
      <c r="C576" s="63">
        <v>44905</v>
      </c>
      <c r="D576" s="1" t="s">
        <v>135</v>
      </c>
      <c r="E576" s="62" t="s">
        <v>347</v>
      </c>
      <c r="F576" s="11" t="s">
        <v>138</v>
      </c>
      <c r="G576" s="37">
        <v>2.35</v>
      </c>
      <c r="H576" s="11">
        <v>9.2361111111111116E-3</v>
      </c>
      <c r="I576" s="9" t="s">
        <v>112</v>
      </c>
      <c r="J576" s="10" t="s">
        <v>69</v>
      </c>
      <c r="K576" s="12">
        <f>H576</f>
        <v>9.2361111111111116E-3</v>
      </c>
      <c r="L576" s="12">
        <f>H576/G576</f>
        <v>3.9302600472813243E-3</v>
      </c>
      <c r="M576" s="34" t="s">
        <v>168</v>
      </c>
      <c r="N576" s="61">
        <f t="shared" ref="N576:N585" si="87">MONTH(C576)</f>
        <v>12</v>
      </c>
      <c r="O576" s="1">
        <f t="shared" ref="O576:O585" si="88">WEEKNUM(C576)</f>
        <v>50</v>
      </c>
      <c r="P576" s="1" t="s">
        <v>303</v>
      </c>
      <c r="Q576" s="1" t="str">
        <f t="shared" ref="Q576:Q585" si="89">N576&amp;"月"&amp;P576</f>
        <v>12月2W</v>
      </c>
      <c r="R576" s="13">
        <f t="shared" ref="R576:R585" si="90">K576*2.9/2.3</f>
        <v>1.1645531400966184E-2</v>
      </c>
    </row>
    <row r="577" spans="1:18">
      <c r="A577" t="s">
        <v>268</v>
      </c>
      <c r="B577" s="34" t="s">
        <v>224</v>
      </c>
      <c r="C577" s="63">
        <v>44905</v>
      </c>
      <c r="D577" s="1" t="s">
        <v>135</v>
      </c>
      <c r="E577" s="62" t="s">
        <v>347</v>
      </c>
      <c r="F577" s="11" t="s">
        <v>349</v>
      </c>
      <c r="G577" s="37">
        <v>4.7</v>
      </c>
      <c r="H577" s="11">
        <v>1.1307870370370371E-2</v>
      </c>
      <c r="I577" s="11" t="s">
        <v>349</v>
      </c>
      <c r="J577" s="10" t="s">
        <v>67</v>
      </c>
      <c r="K577" s="12">
        <f>0.457018831*H577</f>
        <v>5.1679096977662042E-3</v>
      </c>
      <c r="L577" s="12">
        <f>H577/G577</f>
        <v>2.405929866036249E-3</v>
      </c>
      <c r="M577" s="34" t="s">
        <v>168</v>
      </c>
      <c r="N577" s="61">
        <f t="shared" si="87"/>
        <v>12</v>
      </c>
      <c r="O577" s="1">
        <f t="shared" si="88"/>
        <v>50</v>
      </c>
      <c r="P577" s="1" t="s">
        <v>303</v>
      </c>
      <c r="Q577" s="1" t="str">
        <f t="shared" si="89"/>
        <v>12月2W</v>
      </c>
      <c r="R577" s="13">
        <f t="shared" si="90"/>
        <v>6.5160600537052145E-3</v>
      </c>
    </row>
    <row r="578" spans="1:18">
      <c r="A578" t="s">
        <v>268</v>
      </c>
      <c r="B578" s="34" t="s">
        <v>224</v>
      </c>
      <c r="C578" s="63">
        <v>44905</v>
      </c>
      <c r="D578" s="1" t="s">
        <v>135</v>
      </c>
      <c r="E578" s="62" t="s">
        <v>347</v>
      </c>
      <c r="F578" s="11" t="s">
        <v>138</v>
      </c>
      <c r="G578" s="37">
        <v>2.35</v>
      </c>
      <c r="H578" s="11">
        <v>5.4166666666666669E-3</v>
      </c>
      <c r="I578" s="9" t="s">
        <v>112</v>
      </c>
      <c r="J578" s="10" t="s">
        <v>69</v>
      </c>
      <c r="K578" s="12">
        <f>H578</f>
        <v>5.4166666666666669E-3</v>
      </c>
      <c r="L578" s="12">
        <f>H578/G578</f>
        <v>2.3049645390070921E-3</v>
      </c>
      <c r="M578" s="34" t="s">
        <v>168</v>
      </c>
      <c r="N578" s="61">
        <f t="shared" si="87"/>
        <v>12</v>
      </c>
      <c r="O578" s="1">
        <f t="shared" si="88"/>
        <v>50</v>
      </c>
      <c r="P578" s="1" t="s">
        <v>303</v>
      </c>
      <c r="Q578" s="1" t="str">
        <f t="shared" si="89"/>
        <v>12月2W</v>
      </c>
      <c r="R578" s="13">
        <f t="shared" si="90"/>
        <v>6.8297101449275371E-3</v>
      </c>
    </row>
    <row r="579" spans="1:18">
      <c r="A579" t="s">
        <v>190</v>
      </c>
      <c r="B579" s="34" t="s">
        <v>224</v>
      </c>
      <c r="C579" s="63">
        <v>44905</v>
      </c>
      <c r="D579" s="1" t="s">
        <v>135</v>
      </c>
      <c r="E579" s="62" t="s">
        <v>347</v>
      </c>
      <c r="F579" s="11" t="s">
        <v>349</v>
      </c>
      <c r="G579" s="37">
        <v>4.7</v>
      </c>
      <c r="H579" s="11">
        <v>1.5219907407407409E-2</v>
      </c>
      <c r="I579" s="11" t="s">
        <v>349</v>
      </c>
      <c r="J579" s="10" t="s">
        <v>67</v>
      </c>
      <c r="K579" s="12">
        <f>0.457018831*H579</f>
        <v>6.9557842912615752E-3</v>
      </c>
      <c r="L579" s="12">
        <f>H579/G579</f>
        <v>3.2382781717888104E-3</v>
      </c>
      <c r="M579" s="34" t="s">
        <v>168</v>
      </c>
      <c r="N579" s="61">
        <f t="shared" si="87"/>
        <v>12</v>
      </c>
      <c r="O579" s="1">
        <f t="shared" si="88"/>
        <v>50</v>
      </c>
      <c r="P579" s="1" t="s">
        <v>303</v>
      </c>
      <c r="Q579" s="1" t="str">
        <f t="shared" si="89"/>
        <v>12月2W</v>
      </c>
      <c r="R579" s="13">
        <f t="shared" si="90"/>
        <v>8.7703367150689434E-3</v>
      </c>
    </row>
    <row r="580" spans="1:18">
      <c r="A580" t="s">
        <v>190</v>
      </c>
      <c r="B580" s="34" t="s">
        <v>224</v>
      </c>
      <c r="C580" s="63">
        <v>44905</v>
      </c>
      <c r="D580" s="1" t="s">
        <v>135</v>
      </c>
      <c r="E580" s="62" t="s">
        <v>347</v>
      </c>
      <c r="F580" s="11" t="s">
        <v>138</v>
      </c>
      <c r="G580" s="37">
        <v>2.35</v>
      </c>
      <c r="H580" s="11">
        <v>7.5000000000000006E-3</v>
      </c>
      <c r="I580" s="9" t="s">
        <v>112</v>
      </c>
      <c r="J580" s="10" t="s">
        <v>69</v>
      </c>
      <c r="K580" s="12">
        <f>H580</f>
        <v>7.5000000000000006E-3</v>
      </c>
      <c r="L580" s="12">
        <f>H580/G580</f>
        <v>3.1914893617021279E-3</v>
      </c>
      <c r="M580" s="34" t="s">
        <v>168</v>
      </c>
      <c r="N580" s="61">
        <f t="shared" si="87"/>
        <v>12</v>
      </c>
      <c r="O580" s="1">
        <f t="shared" si="88"/>
        <v>50</v>
      </c>
      <c r="P580" s="1" t="s">
        <v>355</v>
      </c>
      <c r="Q580" s="1" t="str">
        <f t="shared" si="89"/>
        <v>12月2W</v>
      </c>
      <c r="R580" s="13">
        <f t="shared" si="90"/>
        <v>9.4565217391304364E-3</v>
      </c>
    </row>
    <row r="581" spans="1:18">
      <c r="A581" s="1" t="s">
        <v>268</v>
      </c>
      <c r="B581" s="34" t="s">
        <v>224</v>
      </c>
      <c r="C581" s="48">
        <v>44909</v>
      </c>
      <c r="D581" s="1" t="s">
        <v>34</v>
      </c>
      <c r="E581" s="1" t="s">
        <v>139</v>
      </c>
      <c r="F581" s="11" t="s">
        <v>35</v>
      </c>
      <c r="G581" s="37">
        <v>3</v>
      </c>
      <c r="H581" s="11">
        <v>6.6666666666666671E-3</v>
      </c>
      <c r="I581" s="22" t="s">
        <v>3</v>
      </c>
      <c r="J581" s="19" t="s">
        <v>149</v>
      </c>
      <c r="K581" s="45">
        <f t="shared" ref="K581:K585" si="91">0.779661016949152*H581</f>
        <v>5.1977401129943476E-3</v>
      </c>
      <c r="L581" s="45">
        <f t="shared" ref="L581:L585" si="92">H581/G581</f>
        <v>2.2222222222222222E-3</v>
      </c>
      <c r="M581" s="34" t="s">
        <v>168</v>
      </c>
      <c r="N581" s="61">
        <f t="shared" si="87"/>
        <v>12</v>
      </c>
      <c r="O581" s="1">
        <f t="shared" si="88"/>
        <v>51</v>
      </c>
      <c r="P581" s="1" t="s">
        <v>355</v>
      </c>
      <c r="Q581" s="1" t="str">
        <f t="shared" si="89"/>
        <v>12月2W</v>
      </c>
      <c r="R581" s="13">
        <f t="shared" si="90"/>
        <v>6.5536723163841775E-3</v>
      </c>
    </row>
    <row r="582" spans="1:18">
      <c r="A582" s="1" t="s">
        <v>264</v>
      </c>
      <c r="B582" s="34" t="s">
        <v>224</v>
      </c>
      <c r="C582" s="48">
        <v>44909</v>
      </c>
      <c r="D582" s="1" t="s">
        <v>34</v>
      </c>
      <c r="E582" s="1" t="s">
        <v>139</v>
      </c>
      <c r="F582" s="11" t="s">
        <v>35</v>
      </c>
      <c r="G582" s="37">
        <v>3</v>
      </c>
      <c r="H582" s="11">
        <v>6.6898148148148142E-3</v>
      </c>
      <c r="I582" s="22" t="s">
        <v>3</v>
      </c>
      <c r="J582" s="19" t="s">
        <v>149</v>
      </c>
      <c r="K582" s="45">
        <f t="shared" si="91"/>
        <v>5.2157878217200214E-3</v>
      </c>
      <c r="L582" s="45">
        <f t="shared" si="92"/>
        <v>2.2299382716049381E-3</v>
      </c>
      <c r="M582" s="34" t="s">
        <v>168</v>
      </c>
      <c r="N582" s="61">
        <f t="shared" si="87"/>
        <v>12</v>
      </c>
      <c r="O582" s="1">
        <f t="shared" si="88"/>
        <v>51</v>
      </c>
      <c r="P582" s="1" t="s">
        <v>355</v>
      </c>
      <c r="Q582" s="1" t="str">
        <f t="shared" si="89"/>
        <v>12月2W</v>
      </c>
      <c r="R582" s="13">
        <f t="shared" si="90"/>
        <v>6.5764281230382884E-3</v>
      </c>
    </row>
    <row r="583" spans="1:18">
      <c r="A583" s="1" t="s">
        <v>271</v>
      </c>
      <c r="B583" s="34" t="s">
        <v>224</v>
      </c>
      <c r="C583" s="48">
        <v>44909</v>
      </c>
      <c r="D583" s="1" t="s">
        <v>34</v>
      </c>
      <c r="E583" s="1" t="s">
        <v>139</v>
      </c>
      <c r="F583" s="11" t="s">
        <v>35</v>
      </c>
      <c r="G583" s="37">
        <v>3</v>
      </c>
      <c r="H583" s="11">
        <v>7.4884259259259262E-3</v>
      </c>
      <c r="I583" s="22" t="s">
        <v>3</v>
      </c>
      <c r="J583" s="19" t="s">
        <v>149</v>
      </c>
      <c r="K583" s="45">
        <f t="shared" si="91"/>
        <v>5.8384337727558026E-3</v>
      </c>
      <c r="L583" s="45">
        <f t="shared" si="92"/>
        <v>2.4961419753086419E-3</v>
      </c>
      <c r="M583" s="34" t="s">
        <v>168</v>
      </c>
      <c r="N583" s="61">
        <f t="shared" si="87"/>
        <v>12</v>
      </c>
      <c r="O583" s="1">
        <f t="shared" si="88"/>
        <v>51</v>
      </c>
      <c r="P583" s="1" t="s">
        <v>355</v>
      </c>
      <c r="Q583" s="1" t="str">
        <f t="shared" si="89"/>
        <v>12月2W</v>
      </c>
      <c r="R583" s="13">
        <f t="shared" si="90"/>
        <v>7.3615034526051427E-3</v>
      </c>
    </row>
    <row r="584" spans="1:18">
      <c r="A584" s="1" t="s">
        <v>204</v>
      </c>
      <c r="B584" s="34" t="s">
        <v>224</v>
      </c>
      <c r="C584" s="48">
        <v>44909</v>
      </c>
      <c r="D584" s="1" t="s">
        <v>34</v>
      </c>
      <c r="E584" s="1" t="s">
        <v>139</v>
      </c>
      <c r="F584" s="11" t="s">
        <v>35</v>
      </c>
      <c r="G584" s="37">
        <v>3</v>
      </c>
      <c r="H584" s="11">
        <v>7.4884259259259262E-3</v>
      </c>
      <c r="I584" s="22" t="s">
        <v>3</v>
      </c>
      <c r="J584" s="19" t="s">
        <v>149</v>
      </c>
      <c r="K584" s="45">
        <f t="shared" si="91"/>
        <v>5.8384337727558026E-3</v>
      </c>
      <c r="L584" s="45">
        <f t="shared" si="92"/>
        <v>2.4961419753086419E-3</v>
      </c>
      <c r="M584" s="34" t="s">
        <v>168</v>
      </c>
      <c r="N584" s="61">
        <f t="shared" si="87"/>
        <v>12</v>
      </c>
      <c r="O584" s="1">
        <f t="shared" si="88"/>
        <v>51</v>
      </c>
      <c r="P584" s="1" t="s">
        <v>355</v>
      </c>
      <c r="Q584" s="1" t="str">
        <f t="shared" si="89"/>
        <v>12月2W</v>
      </c>
      <c r="R584" s="13">
        <f t="shared" si="90"/>
        <v>7.3615034526051427E-3</v>
      </c>
    </row>
    <row r="585" spans="1:18">
      <c r="A585" s="1" t="s">
        <v>356</v>
      </c>
      <c r="B585" s="34" t="s">
        <v>224</v>
      </c>
      <c r="C585" s="48">
        <v>44909</v>
      </c>
      <c r="D585" s="1" t="s">
        <v>34</v>
      </c>
      <c r="E585" s="1" t="s">
        <v>139</v>
      </c>
      <c r="F585" s="11" t="s">
        <v>35</v>
      </c>
      <c r="G585" s="37">
        <v>3</v>
      </c>
      <c r="H585" s="11">
        <v>7.6157407407407415E-3</v>
      </c>
      <c r="I585" s="22" t="s">
        <v>3</v>
      </c>
      <c r="J585" s="19" t="s">
        <v>149</v>
      </c>
      <c r="K585" s="45">
        <f t="shared" si="91"/>
        <v>5.9376961707470147E-3</v>
      </c>
      <c r="L585" s="45">
        <f t="shared" si="92"/>
        <v>2.5385802469135806E-3</v>
      </c>
      <c r="M585" s="34" t="s">
        <v>168</v>
      </c>
      <c r="N585" s="61">
        <f t="shared" si="87"/>
        <v>12</v>
      </c>
      <c r="O585" s="1">
        <f t="shared" si="88"/>
        <v>51</v>
      </c>
      <c r="P585" s="1" t="s">
        <v>355</v>
      </c>
      <c r="Q585" s="1" t="str">
        <f t="shared" si="89"/>
        <v>12月2W</v>
      </c>
      <c r="R585" s="13">
        <f t="shared" si="90"/>
        <v>7.4866603892027577E-3</v>
      </c>
    </row>
    <row r="586" spans="1:18">
      <c r="A586" s="1" t="s">
        <v>357</v>
      </c>
      <c r="B586" s="34" t="s">
        <v>224</v>
      </c>
      <c r="C586" s="48">
        <v>44909</v>
      </c>
      <c r="D586" s="1" t="s">
        <v>34</v>
      </c>
      <c r="E586" s="1" t="s">
        <v>139</v>
      </c>
      <c r="F586" s="11" t="s">
        <v>35</v>
      </c>
      <c r="G586" s="37">
        <v>3</v>
      </c>
      <c r="H586" s="11">
        <v>8.6458333333333335E-3</v>
      </c>
      <c r="I586" s="22" t="s">
        <v>3</v>
      </c>
      <c r="J586" s="19" t="s">
        <v>149</v>
      </c>
      <c r="K586" s="45">
        <f t="shared" ref="K586" si="93">0.779661016949152*H586</f>
        <v>6.7408192090395438E-3</v>
      </c>
      <c r="L586" s="45">
        <f t="shared" ref="L586" si="94">H586/G586</f>
        <v>2.8819444444444444E-3</v>
      </c>
      <c r="M586" s="34" t="s">
        <v>168</v>
      </c>
      <c r="N586" s="61">
        <f t="shared" ref="N586:N587" si="95">MONTH(C586)</f>
        <v>12</v>
      </c>
      <c r="O586" s="1">
        <f t="shared" ref="O586:O587" si="96">WEEKNUM(C586)</f>
        <v>51</v>
      </c>
      <c r="P586" s="1" t="s">
        <v>355</v>
      </c>
      <c r="Q586" s="1" t="str">
        <f t="shared" ref="Q586:Q587" si="97">N586&amp;"月"&amp;P586</f>
        <v>12月2W</v>
      </c>
      <c r="R586" s="13">
        <f t="shared" ref="R586:R587" si="98">K586*2.9/2.3</f>
        <v>8.4992937853107294E-3</v>
      </c>
    </row>
    <row r="587" spans="1:18" ht="18.95" customHeight="1">
      <c r="A587" s="1" t="s">
        <v>316</v>
      </c>
      <c r="B587" s="34" t="s">
        <v>207</v>
      </c>
      <c r="C587" s="32">
        <v>44911</v>
      </c>
      <c r="D587" s="1" t="s">
        <v>359</v>
      </c>
      <c r="E587" s="1" t="s">
        <v>139</v>
      </c>
      <c r="F587" s="11" t="s">
        <v>358</v>
      </c>
      <c r="G587" s="37">
        <v>2.5099999999999998</v>
      </c>
      <c r="H587" s="11">
        <v>7.7083333333333335E-3</v>
      </c>
      <c r="I587" s="25" t="s">
        <v>353</v>
      </c>
      <c r="J587" s="9" t="s">
        <v>69</v>
      </c>
      <c r="K587" s="13">
        <f t="shared" ref="K587:K591" si="99">H587*2.39/G587</f>
        <v>7.3398074369189917E-3</v>
      </c>
      <c r="L587" s="45">
        <f t="shared" ref="L587:L593" si="100">H587/G587</f>
        <v>3.0710491367861889E-3</v>
      </c>
      <c r="M587" s="34" t="s">
        <v>168</v>
      </c>
      <c r="N587" s="1">
        <f t="shared" si="95"/>
        <v>12</v>
      </c>
      <c r="O587" s="1">
        <f t="shared" si="96"/>
        <v>51</v>
      </c>
      <c r="P587" s="1" t="s">
        <v>304</v>
      </c>
      <c r="Q587" s="1" t="str">
        <f t="shared" si="97"/>
        <v>12月3W</v>
      </c>
      <c r="R587" s="13">
        <f t="shared" si="98"/>
        <v>9.254539811767425E-3</v>
      </c>
    </row>
    <row r="588" spans="1:18" ht="18.95" customHeight="1">
      <c r="A588" s="1" t="s">
        <v>360</v>
      </c>
      <c r="B588" s="34" t="s">
        <v>207</v>
      </c>
      <c r="C588" s="32">
        <v>44911</v>
      </c>
      <c r="D588" s="1" t="s">
        <v>359</v>
      </c>
      <c r="E588" s="1" t="s">
        <v>139</v>
      </c>
      <c r="F588" s="11" t="s">
        <v>358</v>
      </c>
      <c r="G588" s="37">
        <v>2.4700000000000002</v>
      </c>
      <c r="H588" s="11">
        <v>7.7662037037037031E-3</v>
      </c>
      <c r="I588" s="25" t="s">
        <v>353</v>
      </c>
      <c r="J588" s="9" t="s">
        <v>69</v>
      </c>
      <c r="K588" s="13">
        <f t="shared" si="99"/>
        <v>7.5146667416404259E-3</v>
      </c>
      <c r="L588" s="45">
        <f t="shared" si="100"/>
        <v>3.1442120257909726E-3</v>
      </c>
      <c r="M588" s="34" t="s">
        <v>168</v>
      </c>
      <c r="N588" s="1">
        <f t="shared" ref="N588:N590" si="101">MONTH(C588)</f>
        <v>12</v>
      </c>
      <c r="O588" s="1">
        <f t="shared" ref="O588:O590" si="102">WEEKNUM(C588)</f>
        <v>51</v>
      </c>
      <c r="P588" s="1" t="s">
        <v>304</v>
      </c>
      <c r="Q588" s="1" t="str">
        <f t="shared" ref="Q588:Q590" si="103">N588&amp;"月"&amp;P588</f>
        <v>12月3W</v>
      </c>
      <c r="R588" s="13">
        <f t="shared" ref="R588:R590" si="104">K588*2.9/2.3</f>
        <v>9.4750145872857551E-3</v>
      </c>
    </row>
    <row r="589" spans="1:18" ht="18.95" customHeight="1">
      <c r="A589" s="1" t="s">
        <v>324</v>
      </c>
      <c r="B589" s="34" t="s">
        <v>207</v>
      </c>
      <c r="C589" s="32">
        <v>44911</v>
      </c>
      <c r="D589" s="1" t="s">
        <v>359</v>
      </c>
      <c r="E589" s="1" t="s">
        <v>139</v>
      </c>
      <c r="F589" s="11" t="s">
        <v>358</v>
      </c>
      <c r="G589" s="37">
        <v>3</v>
      </c>
      <c r="H589" s="11">
        <v>8.9699074074074073E-3</v>
      </c>
      <c r="I589" s="25" t="s">
        <v>353</v>
      </c>
      <c r="J589" s="9" t="s">
        <v>68</v>
      </c>
      <c r="K589" s="13">
        <f t="shared" si="99"/>
        <v>7.1460262345679022E-3</v>
      </c>
      <c r="L589" s="45">
        <f t="shared" si="100"/>
        <v>2.989969135802469E-3</v>
      </c>
      <c r="M589" s="34" t="s">
        <v>168</v>
      </c>
      <c r="N589" s="1">
        <f t="shared" si="101"/>
        <v>12</v>
      </c>
      <c r="O589" s="1">
        <f t="shared" si="102"/>
        <v>51</v>
      </c>
      <c r="P589" s="1" t="s">
        <v>304</v>
      </c>
      <c r="Q589" s="1" t="str">
        <f t="shared" si="103"/>
        <v>12月3W</v>
      </c>
      <c r="R589" s="13">
        <f t="shared" si="104"/>
        <v>9.0102069914117025E-3</v>
      </c>
    </row>
    <row r="590" spans="1:18" ht="18.95" customHeight="1">
      <c r="A590" s="1" t="s">
        <v>315</v>
      </c>
      <c r="B590" s="34" t="s">
        <v>224</v>
      </c>
      <c r="C590" s="32">
        <v>44911</v>
      </c>
      <c r="D590" s="1" t="s">
        <v>359</v>
      </c>
      <c r="E590" s="1" t="s">
        <v>139</v>
      </c>
      <c r="F590" s="11" t="s">
        <v>358</v>
      </c>
      <c r="G590" s="37">
        <v>2.5</v>
      </c>
      <c r="H590" s="11">
        <v>8.4375000000000006E-3</v>
      </c>
      <c r="I590" s="25" t="s">
        <v>353</v>
      </c>
      <c r="J590" s="9" t="s">
        <v>69</v>
      </c>
      <c r="K590" s="13">
        <f t="shared" si="99"/>
        <v>8.0662500000000005E-3</v>
      </c>
      <c r="L590" s="45">
        <f t="shared" si="100"/>
        <v>3.3750000000000004E-3</v>
      </c>
      <c r="M590" s="34" t="s">
        <v>168</v>
      </c>
      <c r="N590" s="1">
        <f t="shared" si="101"/>
        <v>12</v>
      </c>
      <c r="O590" s="1">
        <f t="shared" si="102"/>
        <v>51</v>
      </c>
      <c r="P590" s="1" t="s">
        <v>304</v>
      </c>
      <c r="Q590" s="1" t="str">
        <f t="shared" si="103"/>
        <v>12月3W</v>
      </c>
      <c r="R590" s="13">
        <f t="shared" si="104"/>
        <v>1.0170489130434784E-2</v>
      </c>
    </row>
    <row r="591" spans="1:18" ht="18.95" customHeight="1">
      <c r="A591" s="1" t="s">
        <v>234</v>
      </c>
      <c r="B591" s="34" t="s">
        <v>224</v>
      </c>
      <c r="C591" s="32">
        <v>44911</v>
      </c>
      <c r="D591" s="1" t="s">
        <v>359</v>
      </c>
      <c r="E591" s="1" t="s">
        <v>139</v>
      </c>
      <c r="F591" s="11" t="s">
        <v>358</v>
      </c>
      <c r="G591" s="37">
        <v>2.5</v>
      </c>
      <c r="H591" s="11">
        <v>8.5532407407407415E-3</v>
      </c>
      <c r="I591" s="25" t="s">
        <v>353</v>
      </c>
      <c r="J591" s="9" t="s">
        <v>69</v>
      </c>
      <c r="K591" s="13">
        <f t="shared" si="99"/>
        <v>8.1768981481481501E-3</v>
      </c>
      <c r="L591" s="45">
        <f t="shared" si="100"/>
        <v>3.4212962962962964E-3</v>
      </c>
      <c r="M591" s="34" t="s">
        <v>168</v>
      </c>
      <c r="N591" s="1">
        <f t="shared" ref="N591:N593" si="105">MONTH(C591)</f>
        <v>12</v>
      </c>
      <c r="O591" s="1">
        <f t="shared" ref="O591:O593" si="106">WEEKNUM(C591)</f>
        <v>51</v>
      </c>
      <c r="P591" s="1" t="s">
        <v>304</v>
      </c>
      <c r="Q591" s="1" t="str">
        <f t="shared" ref="Q591:Q593" si="107">N591&amp;"月"&amp;P591</f>
        <v>12月3W</v>
      </c>
      <c r="R591" s="13">
        <f t="shared" ref="R591:R593" si="108">K591*2.9/2.3</f>
        <v>1.0310002012882451E-2</v>
      </c>
    </row>
    <row r="592" spans="1:18" ht="18.95" customHeight="1">
      <c r="A592" s="1" t="s">
        <v>230</v>
      </c>
      <c r="B592" s="34" t="s">
        <v>207</v>
      </c>
      <c r="C592" s="32">
        <v>44911</v>
      </c>
      <c r="D592" s="1" t="s">
        <v>359</v>
      </c>
      <c r="E592" s="1" t="s">
        <v>139</v>
      </c>
      <c r="F592" s="11" t="s">
        <v>138</v>
      </c>
      <c r="G592" s="1">
        <v>2.35</v>
      </c>
      <c r="H592" s="11">
        <v>9.0046296296296298E-3</v>
      </c>
      <c r="I592" s="9" t="s">
        <v>112</v>
      </c>
      <c r="J592" s="9" t="s">
        <v>69</v>
      </c>
      <c r="K592" s="13">
        <v>9.0046296296296298E-3</v>
      </c>
      <c r="L592" s="45">
        <f t="shared" si="100"/>
        <v>3.8317572892040976E-3</v>
      </c>
      <c r="M592" s="34" t="s">
        <v>168</v>
      </c>
      <c r="N592" s="1">
        <f t="shared" si="105"/>
        <v>12</v>
      </c>
      <c r="O592" s="1">
        <f t="shared" si="106"/>
        <v>51</v>
      </c>
      <c r="P592" s="1" t="s">
        <v>304</v>
      </c>
      <c r="Q592" s="1" t="str">
        <f t="shared" si="107"/>
        <v>12月3W</v>
      </c>
      <c r="R592" s="13">
        <f t="shared" si="108"/>
        <v>1.135366344605475E-2</v>
      </c>
    </row>
    <row r="593" spans="1:18" ht="18.95" customHeight="1">
      <c r="A593" s="1" t="s">
        <v>45</v>
      </c>
      <c r="B593" s="34" t="s">
        <v>224</v>
      </c>
      <c r="C593" s="32">
        <v>44911</v>
      </c>
      <c r="D593" s="1" t="s">
        <v>359</v>
      </c>
      <c r="E593" s="1" t="s">
        <v>139</v>
      </c>
      <c r="F593" s="11" t="s">
        <v>35</v>
      </c>
      <c r="G593" s="37">
        <v>3</v>
      </c>
      <c r="H593" s="11">
        <v>9.0856481481481483E-3</v>
      </c>
      <c r="I593" s="22" t="s">
        <v>3</v>
      </c>
      <c r="J593" s="19" t="s">
        <v>149</v>
      </c>
      <c r="K593" s="45">
        <f t="shared" ref="K593" si="109">0.779661016949152*H593</f>
        <v>7.0837256748273649E-3</v>
      </c>
      <c r="L593" s="45">
        <f t="shared" si="100"/>
        <v>3.0285493827160496E-3</v>
      </c>
      <c r="M593" s="34" t="s">
        <v>168</v>
      </c>
      <c r="N593" s="61">
        <f t="shared" si="105"/>
        <v>12</v>
      </c>
      <c r="O593" s="1">
        <f t="shared" si="106"/>
        <v>51</v>
      </c>
      <c r="P593" s="1" t="s">
        <v>304</v>
      </c>
      <c r="Q593" s="1" t="str">
        <f t="shared" si="107"/>
        <v>12月3W</v>
      </c>
      <c r="R593" s="13">
        <f t="shared" si="108"/>
        <v>8.9316541117388515E-3</v>
      </c>
    </row>
    <row r="594" spans="1:18" ht="18.95" customHeight="1">
      <c r="A594" s="1" t="s">
        <v>45</v>
      </c>
      <c r="B594" s="34" t="s">
        <v>224</v>
      </c>
      <c r="C594" s="32">
        <v>44911</v>
      </c>
      <c r="D594" s="1" t="s">
        <v>359</v>
      </c>
      <c r="E594" s="1" t="s">
        <v>139</v>
      </c>
      <c r="F594" s="11" t="s">
        <v>358</v>
      </c>
      <c r="G594" s="37">
        <v>2.48</v>
      </c>
      <c r="H594" s="11">
        <v>8.0324074074074065E-3</v>
      </c>
      <c r="I594" s="25" t="s">
        <v>353</v>
      </c>
      <c r="J594" s="19" t="s">
        <v>149</v>
      </c>
      <c r="K594" s="13">
        <f t="shared" ref="K594" si="110">H594*2.39/G594</f>
        <v>7.7409087514934286E-3</v>
      </c>
      <c r="L594" s="45">
        <f t="shared" ref="L594" si="111">H594/G594</f>
        <v>3.2388739545997605E-3</v>
      </c>
      <c r="M594" s="34" t="s">
        <v>168</v>
      </c>
      <c r="N594" s="61">
        <f t="shared" ref="N594" si="112">MONTH(C594)</f>
        <v>12</v>
      </c>
      <c r="O594" s="1">
        <f t="shared" ref="O594" si="113">WEEKNUM(C594)</f>
        <v>51</v>
      </c>
      <c r="P594" s="1" t="s">
        <v>304</v>
      </c>
      <c r="Q594" s="1" t="str">
        <f t="shared" ref="Q594" si="114">N594&amp;"月"&amp;P594</f>
        <v>12月3W</v>
      </c>
      <c r="R594" s="13">
        <f t="shared" ref="R594" si="115">K594*2.9/2.3</f>
        <v>9.7602762518830197E-3</v>
      </c>
    </row>
    <row r="595" spans="1:18" ht="18.95" customHeight="1">
      <c r="A595" s="1" t="s">
        <v>361</v>
      </c>
      <c r="B595" s="34" t="s">
        <v>224</v>
      </c>
      <c r="C595" s="32">
        <v>44911</v>
      </c>
      <c r="D595" s="1" t="s">
        <v>359</v>
      </c>
      <c r="E595" s="1" t="s">
        <v>139</v>
      </c>
      <c r="F595" s="11" t="s">
        <v>358</v>
      </c>
      <c r="G595" s="37">
        <v>2.4300000000000002</v>
      </c>
      <c r="H595" s="11">
        <v>7.8125E-3</v>
      </c>
      <c r="I595" s="25" t="s">
        <v>353</v>
      </c>
      <c r="J595" s="19" t="s">
        <v>149</v>
      </c>
      <c r="K595" s="13">
        <f t="shared" ref="K595:K596" si="116">H595*2.39/G595</f>
        <v>7.6838991769547322E-3</v>
      </c>
      <c r="L595" s="45">
        <f t="shared" ref="L595:L596" si="117">H595/G595</f>
        <v>3.2150205761316869E-3</v>
      </c>
      <c r="M595" s="34" t="s">
        <v>168</v>
      </c>
      <c r="N595" s="61">
        <f t="shared" ref="N595:N596" si="118">MONTH(C595)</f>
        <v>12</v>
      </c>
      <c r="O595" s="1">
        <f t="shared" ref="O595:O596" si="119">WEEKNUM(C595)</f>
        <v>51</v>
      </c>
      <c r="P595" s="1" t="s">
        <v>304</v>
      </c>
      <c r="Q595" s="1" t="str">
        <f t="shared" ref="Q595:Q596" si="120">N595&amp;"月"&amp;P595</f>
        <v>12月3W</v>
      </c>
      <c r="R595" s="13">
        <f t="shared" ref="R595:R596" si="121">K595*2.9/2.3</f>
        <v>9.6883946144211853E-3</v>
      </c>
    </row>
    <row r="596" spans="1:18" ht="18.95" customHeight="1">
      <c r="A596" s="1" t="s">
        <v>362</v>
      </c>
      <c r="B596" s="34" t="s">
        <v>207</v>
      </c>
      <c r="C596" s="32">
        <v>44911</v>
      </c>
      <c r="D596" s="1" t="s">
        <v>359</v>
      </c>
      <c r="E596" s="1" t="s">
        <v>139</v>
      </c>
      <c r="F596" s="11" t="s">
        <v>358</v>
      </c>
      <c r="G596" s="37">
        <v>2.5299999999999998</v>
      </c>
      <c r="H596" s="11">
        <v>8.9236111111111113E-3</v>
      </c>
      <c r="I596" s="25" t="s">
        <v>353</v>
      </c>
      <c r="J596" s="19" t="s">
        <v>149</v>
      </c>
      <c r="K596" s="13">
        <f t="shared" si="116"/>
        <v>8.4298144488361895E-3</v>
      </c>
      <c r="L596" s="45">
        <f t="shared" si="117"/>
        <v>3.5271190162494514E-3</v>
      </c>
      <c r="M596" s="34" t="s">
        <v>168</v>
      </c>
      <c r="N596" s="61">
        <f t="shared" si="118"/>
        <v>12</v>
      </c>
      <c r="O596" s="1">
        <f t="shared" si="119"/>
        <v>51</v>
      </c>
      <c r="P596" s="1" t="s">
        <v>304</v>
      </c>
      <c r="Q596" s="1" t="str">
        <f t="shared" si="120"/>
        <v>12月3W</v>
      </c>
      <c r="R596" s="13">
        <f t="shared" si="121"/>
        <v>1.062889647896737E-2</v>
      </c>
    </row>
    <row r="597" spans="1:18" ht="18.95" customHeight="1">
      <c r="A597" s="1" t="s">
        <v>215</v>
      </c>
      <c r="B597" s="34" t="s">
        <v>207</v>
      </c>
      <c r="C597" s="32">
        <v>44911</v>
      </c>
      <c r="D597" s="1" t="s">
        <v>359</v>
      </c>
      <c r="E597" s="1" t="s">
        <v>139</v>
      </c>
      <c r="F597" s="11" t="s">
        <v>358</v>
      </c>
      <c r="G597" s="37">
        <v>2.91</v>
      </c>
      <c r="H597" s="11">
        <v>9.4097222222222238E-3</v>
      </c>
      <c r="I597" s="25" t="s">
        <v>353</v>
      </c>
      <c r="J597" s="19" t="s">
        <v>149</v>
      </c>
      <c r="K597" s="13">
        <f t="shared" ref="K597" si="122">H597*2.39/G597</f>
        <v>7.7282598319969465E-3</v>
      </c>
      <c r="L597" s="45">
        <f t="shared" ref="L597" si="123">H597/G597</f>
        <v>3.2335815196639943E-3</v>
      </c>
      <c r="M597" s="34" t="s">
        <v>168</v>
      </c>
      <c r="N597" s="61">
        <f t="shared" ref="N597:N598" si="124">MONTH(C597)</f>
        <v>12</v>
      </c>
      <c r="O597" s="1">
        <f t="shared" ref="O597:O598" si="125">WEEKNUM(C597)</f>
        <v>51</v>
      </c>
      <c r="P597" s="1" t="s">
        <v>304</v>
      </c>
      <c r="Q597" s="1" t="str">
        <f t="shared" ref="Q597:Q598" si="126">N597&amp;"月"&amp;P597</f>
        <v>12月3W</v>
      </c>
      <c r="R597" s="13">
        <f t="shared" ref="R597:R598" si="127">K597*2.9/2.3</f>
        <v>9.7443276142570208E-3</v>
      </c>
    </row>
    <row r="598" spans="1:18" ht="18.95" customHeight="1">
      <c r="A598" s="1" t="s">
        <v>236</v>
      </c>
      <c r="B598" s="34" t="s">
        <v>224</v>
      </c>
      <c r="C598" s="32">
        <v>44912</v>
      </c>
      <c r="D598" s="1" t="s">
        <v>363</v>
      </c>
      <c r="E598" s="1" t="s">
        <v>191</v>
      </c>
      <c r="F598" s="11" t="s">
        <v>138</v>
      </c>
      <c r="G598" s="37">
        <v>2.35</v>
      </c>
      <c r="H598" s="12">
        <v>7.7777777777777767E-3</v>
      </c>
      <c r="I598" s="9" t="s">
        <v>112</v>
      </c>
      <c r="J598" s="9" t="s">
        <v>69</v>
      </c>
      <c r="K598" s="13">
        <f t="shared" ref="K598:K619" si="128">H598</f>
        <v>7.7777777777777767E-3</v>
      </c>
      <c r="L598" s="45">
        <f t="shared" ref="L598:L619" si="129">H598/G598</f>
        <v>3.3096926713947986E-3</v>
      </c>
      <c r="M598" s="34" t="s">
        <v>168</v>
      </c>
      <c r="N598" s="1">
        <f t="shared" si="124"/>
        <v>12</v>
      </c>
      <c r="O598" s="1">
        <f t="shared" si="125"/>
        <v>51</v>
      </c>
      <c r="P598" s="1" t="s">
        <v>304</v>
      </c>
      <c r="Q598" s="1" t="str">
        <f t="shared" si="126"/>
        <v>12月3W</v>
      </c>
      <c r="R598" s="13">
        <f t="shared" si="127"/>
        <v>9.8067632850241532E-3</v>
      </c>
    </row>
    <row r="599" spans="1:18" ht="18.95" customHeight="1">
      <c r="A599" s="1" t="s">
        <v>337</v>
      </c>
      <c r="B599" s="34" t="s">
        <v>207</v>
      </c>
      <c r="C599" s="32">
        <v>44912</v>
      </c>
      <c r="D599" s="1" t="s">
        <v>363</v>
      </c>
      <c r="E599" s="1" t="s">
        <v>191</v>
      </c>
      <c r="F599" s="11" t="s">
        <v>138</v>
      </c>
      <c r="G599" s="37">
        <v>2.35</v>
      </c>
      <c r="H599" s="12">
        <v>8.0787037037037043E-3</v>
      </c>
      <c r="I599" s="9" t="s">
        <v>112</v>
      </c>
      <c r="J599" s="9" t="s">
        <v>69</v>
      </c>
      <c r="K599" s="13">
        <f t="shared" si="128"/>
        <v>8.0787037037037043E-3</v>
      </c>
      <c r="L599" s="45">
        <f t="shared" si="129"/>
        <v>3.4377462568951933E-3</v>
      </c>
      <c r="M599" s="34" t="s">
        <v>168</v>
      </c>
      <c r="N599" s="1">
        <f t="shared" ref="N599:N601" si="130">MONTH(C599)</f>
        <v>12</v>
      </c>
      <c r="O599" s="1">
        <f t="shared" ref="O599:O601" si="131">WEEKNUM(C599)</f>
        <v>51</v>
      </c>
      <c r="P599" s="1" t="s">
        <v>304</v>
      </c>
      <c r="Q599" s="1" t="str">
        <f t="shared" ref="Q599:Q601" si="132">N599&amp;"月"&amp;P599</f>
        <v>12月3W</v>
      </c>
      <c r="R599" s="13">
        <f t="shared" ref="R599:R601" si="133">K599*2.9/2.3</f>
        <v>1.0186191626409019E-2</v>
      </c>
    </row>
    <row r="600" spans="1:18" ht="18.95" customHeight="1">
      <c r="A600" s="1" t="s">
        <v>320</v>
      </c>
      <c r="B600" s="34" t="s">
        <v>224</v>
      </c>
      <c r="C600" s="32">
        <v>44912</v>
      </c>
      <c r="D600" s="1" t="s">
        <v>363</v>
      </c>
      <c r="E600" s="1" t="s">
        <v>191</v>
      </c>
      <c r="F600" s="11" t="s">
        <v>138</v>
      </c>
      <c r="G600" s="37">
        <v>2.35</v>
      </c>
      <c r="H600" s="12">
        <v>7.2337962962962963E-3</v>
      </c>
      <c r="I600" s="9" t="s">
        <v>112</v>
      </c>
      <c r="J600" s="9" t="s">
        <v>69</v>
      </c>
      <c r="K600" s="13">
        <f t="shared" si="128"/>
        <v>7.2337962962962963E-3</v>
      </c>
      <c r="L600" s="45">
        <f t="shared" si="129"/>
        <v>3.0782111899133177E-3</v>
      </c>
      <c r="M600" s="34" t="s">
        <v>168</v>
      </c>
      <c r="N600" s="1">
        <f t="shared" si="130"/>
        <v>12</v>
      </c>
      <c r="O600" s="1">
        <f t="shared" si="131"/>
        <v>51</v>
      </c>
      <c r="P600" s="1" t="s">
        <v>304</v>
      </c>
      <c r="Q600" s="1" t="str">
        <f t="shared" si="132"/>
        <v>12月3W</v>
      </c>
      <c r="R600" s="13">
        <f t="shared" si="133"/>
        <v>9.1208735909822872E-3</v>
      </c>
    </row>
    <row r="601" spans="1:18" ht="18.95" customHeight="1">
      <c r="A601" s="1" t="s">
        <v>268</v>
      </c>
      <c r="B601" s="34" t="s">
        <v>224</v>
      </c>
      <c r="C601" s="32">
        <v>44912</v>
      </c>
      <c r="D601" s="1" t="s">
        <v>363</v>
      </c>
      <c r="E601" s="1" t="s">
        <v>191</v>
      </c>
      <c r="F601" s="11" t="s">
        <v>138</v>
      </c>
      <c r="G601" s="37">
        <v>2.35</v>
      </c>
      <c r="H601" s="12">
        <v>5.1273148148148146E-3</v>
      </c>
      <c r="I601" s="9" t="s">
        <v>112</v>
      </c>
      <c r="J601" s="9" t="s">
        <v>69</v>
      </c>
      <c r="K601" s="13">
        <f t="shared" si="128"/>
        <v>5.1273148148148146E-3</v>
      </c>
      <c r="L601" s="45">
        <f t="shared" si="129"/>
        <v>2.1818360914105592E-3</v>
      </c>
      <c r="M601" s="34" t="s">
        <v>168</v>
      </c>
      <c r="N601" s="1">
        <f t="shared" si="130"/>
        <v>12</v>
      </c>
      <c r="O601" s="1">
        <f t="shared" si="131"/>
        <v>51</v>
      </c>
      <c r="P601" s="1" t="s">
        <v>304</v>
      </c>
      <c r="Q601" s="1" t="str">
        <f t="shared" si="132"/>
        <v>12月3W</v>
      </c>
      <c r="R601" s="13">
        <f t="shared" si="133"/>
        <v>6.4648752012882449E-3</v>
      </c>
    </row>
    <row r="602" spans="1:18" ht="18.95" customHeight="1">
      <c r="A602" s="1" t="s">
        <v>206</v>
      </c>
      <c r="B602" s="34" t="s">
        <v>207</v>
      </c>
      <c r="C602" s="32">
        <v>44912</v>
      </c>
      <c r="D602" s="1" t="s">
        <v>363</v>
      </c>
      <c r="E602" s="1" t="s">
        <v>191</v>
      </c>
      <c r="F602" s="11" t="s">
        <v>138</v>
      </c>
      <c r="G602" s="37">
        <v>2.35</v>
      </c>
      <c r="H602" s="12">
        <v>7.9745370370370369E-3</v>
      </c>
      <c r="I602" s="9" t="s">
        <v>112</v>
      </c>
      <c r="J602" s="9" t="s">
        <v>69</v>
      </c>
      <c r="K602" s="13">
        <f t="shared" si="128"/>
        <v>7.9745370370370369E-3</v>
      </c>
      <c r="L602" s="45">
        <f t="shared" si="129"/>
        <v>3.393420015760441E-3</v>
      </c>
      <c r="M602" s="34" t="s">
        <v>168</v>
      </c>
      <c r="N602" s="1">
        <f t="shared" ref="N602:N610" si="134">MONTH(C602)</f>
        <v>12</v>
      </c>
      <c r="O602" s="1">
        <f t="shared" ref="O602:O610" si="135">WEEKNUM(C602)</f>
        <v>51</v>
      </c>
      <c r="P602" s="1" t="s">
        <v>304</v>
      </c>
      <c r="Q602" s="1" t="str">
        <f t="shared" ref="Q602:Q610" si="136">N602&amp;"月"&amp;P602</f>
        <v>12月3W</v>
      </c>
      <c r="R602" s="13">
        <f t="shared" ref="R602:R610" si="137">K602*2.9/2.3</f>
        <v>1.0054851046698874E-2</v>
      </c>
    </row>
    <row r="603" spans="1:18" ht="18.95" customHeight="1">
      <c r="A603" s="1" t="s">
        <v>297</v>
      </c>
      <c r="B603" s="34" t="s">
        <v>224</v>
      </c>
      <c r="C603" s="32">
        <v>44912</v>
      </c>
      <c r="D603" s="1" t="s">
        <v>363</v>
      </c>
      <c r="E603" s="1" t="s">
        <v>191</v>
      </c>
      <c r="F603" s="11" t="s">
        <v>138</v>
      </c>
      <c r="G603" s="37">
        <v>2.35</v>
      </c>
      <c r="H603" s="12">
        <v>6.1921296296296299E-3</v>
      </c>
      <c r="I603" s="9" t="s">
        <v>112</v>
      </c>
      <c r="J603" s="9" t="s">
        <v>69</v>
      </c>
      <c r="K603" s="13">
        <f t="shared" si="128"/>
        <v>6.1921296296296299E-3</v>
      </c>
      <c r="L603" s="45">
        <f t="shared" si="129"/>
        <v>2.6349487785657997E-3</v>
      </c>
      <c r="M603" s="34" t="s">
        <v>168</v>
      </c>
      <c r="N603" s="1">
        <f t="shared" si="134"/>
        <v>12</v>
      </c>
      <c r="O603" s="1">
        <f t="shared" si="135"/>
        <v>51</v>
      </c>
      <c r="P603" s="1" t="s">
        <v>304</v>
      </c>
      <c r="Q603" s="1" t="str">
        <f t="shared" si="136"/>
        <v>12月3W</v>
      </c>
      <c r="R603" s="13">
        <f t="shared" si="137"/>
        <v>7.8074677938808372E-3</v>
      </c>
    </row>
    <row r="604" spans="1:18" ht="18.95" customHeight="1">
      <c r="A604" s="1" t="s">
        <v>364</v>
      </c>
      <c r="B604" s="34" t="s">
        <v>224</v>
      </c>
      <c r="C604" s="32">
        <v>44912</v>
      </c>
      <c r="D604" s="1" t="s">
        <v>363</v>
      </c>
      <c r="E604" s="1" t="s">
        <v>191</v>
      </c>
      <c r="F604" s="11" t="s">
        <v>138</v>
      </c>
      <c r="G604" s="37">
        <v>2.35</v>
      </c>
      <c r="H604" s="12">
        <v>6.2731481481481484E-3</v>
      </c>
      <c r="I604" s="9" t="s">
        <v>112</v>
      </c>
      <c r="J604" s="9" t="s">
        <v>69</v>
      </c>
      <c r="K604" s="13">
        <f t="shared" si="128"/>
        <v>6.2731481481481484E-3</v>
      </c>
      <c r="L604" s="45">
        <f t="shared" si="129"/>
        <v>2.6694247438928289E-3</v>
      </c>
      <c r="M604" s="34" t="s">
        <v>168</v>
      </c>
      <c r="N604" s="1">
        <f t="shared" si="134"/>
        <v>12</v>
      </c>
      <c r="O604" s="1">
        <f t="shared" si="135"/>
        <v>51</v>
      </c>
      <c r="P604" s="1" t="s">
        <v>304</v>
      </c>
      <c r="Q604" s="1" t="str">
        <f t="shared" si="136"/>
        <v>12月3W</v>
      </c>
      <c r="R604" s="13">
        <f t="shared" si="137"/>
        <v>7.9096215780998409E-3</v>
      </c>
    </row>
    <row r="605" spans="1:18" ht="18.95" customHeight="1">
      <c r="A605" s="1" t="s">
        <v>250</v>
      </c>
      <c r="B605" s="34" t="s">
        <v>260</v>
      </c>
      <c r="C605" s="32">
        <v>44912</v>
      </c>
      <c r="D605" s="1" t="s">
        <v>363</v>
      </c>
      <c r="E605" s="1" t="s">
        <v>191</v>
      </c>
      <c r="F605" s="11" t="s">
        <v>138</v>
      </c>
      <c r="G605" s="37">
        <v>2.35</v>
      </c>
      <c r="H605" s="12">
        <v>7.5578703703703702E-3</v>
      </c>
      <c r="I605" s="9" t="s">
        <v>112</v>
      </c>
      <c r="J605" s="9" t="s">
        <v>69</v>
      </c>
      <c r="K605" s="13">
        <f t="shared" si="128"/>
        <v>7.5578703703703702E-3</v>
      </c>
      <c r="L605" s="45">
        <f t="shared" si="129"/>
        <v>3.2161150512214341E-3</v>
      </c>
      <c r="M605" s="34" t="s">
        <v>168</v>
      </c>
      <c r="N605" s="1">
        <f t="shared" si="134"/>
        <v>12</v>
      </c>
      <c r="O605" s="1">
        <f t="shared" si="135"/>
        <v>51</v>
      </c>
      <c r="P605" s="1" t="s">
        <v>304</v>
      </c>
      <c r="Q605" s="1" t="str">
        <f t="shared" si="136"/>
        <v>12月3W</v>
      </c>
      <c r="R605" s="13">
        <f t="shared" si="137"/>
        <v>9.5294887278582936E-3</v>
      </c>
    </row>
    <row r="606" spans="1:18" ht="18.95" customHeight="1">
      <c r="A606" s="1" t="s">
        <v>38</v>
      </c>
      <c r="B606" s="34" t="s">
        <v>224</v>
      </c>
      <c r="C606" s="32">
        <v>44912</v>
      </c>
      <c r="D606" s="1" t="s">
        <v>363</v>
      </c>
      <c r="E606" s="1" t="s">
        <v>191</v>
      </c>
      <c r="F606" s="11" t="s">
        <v>138</v>
      </c>
      <c r="G606" s="37">
        <v>2.35</v>
      </c>
      <c r="H606" s="12">
        <v>6.5624999999999998E-3</v>
      </c>
      <c r="I606" s="9" t="s">
        <v>112</v>
      </c>
      <c r="J606" s="9" t="s">
        <v>69</v>
      </c>
      <c r="K606" s="13">
        <f t="shared" si="128"/>
        <v>6.5624999999999998E-3</v>
      </c>
      <c r="L606" s="45">
        <f t="shared" si="129"/>
        <v>2.7925531914893614E-3</v>
      </c>
      <c r="M606" s="34" t="s">
        <v>168</v>
      </c>
      <c r="N606" s="1">
        <f t="shared" si="134"/>
        <v>12</v>
      </c>
      <c r="O606" s="1">
        <f t="shared" si="135"/>
        <v>51</v>
      </c>
      <c r="P606" s="1" t="s">
        <v>304</v>
      </c>
      <c r="Q606" s="1" t="str">
        <f t="shared" si="136"/>
        <v>12月3W</v>
      </c>
      <c r="R606" s="13">
        <f t="shared" si="137"/>
        <v>8.2744565217391305E-3</v>
      </c>
    </row>
    <row r="607" spans="1:18" ht="18.95" customHeight="1">
      <c r="A607" s="1" t="s">
        <v>365</v>
      </c>
      <c r="B607" s="34" t="s">
        <v>207</v>
      </c>
      <c r="C607" s="32">
        <v>44912</v>
      </c>
      <c r="D607" s="1" t="s">
        <v>363</v>
      </c>
      <c r="E607" s="1" t="s">
        <v>191</v>
      </c>
      <c r="F607" s="11" t="s">
        <v>138</v>
      </c>
      <c r="G607" s="37">
        <v>2.35</v>
      </c>
      <c r="H607" s="12">
        <v>7.3148148148148148E-3</v>
      </c>
      <c r="I607" s="9" t="s">
        <v>112</v>
      </c>
      <c r="J607" s="9" t="s">
        <v>69</v>
      </c>
      <c r="K607" s="13">
        <f t="shared" si="128"/>
        <v>7.3148148148148148E-3</v>
      </c>
      <c r="L607" s="45">
        <f t="shared" si="129"/>
        <v>3.1126871552403465E-3</v>
      </c>
      <c r="M607" s="34" t="s">
        <v>168</v>
      </c>
      <c r="N607" s="1">
        <f t="shared" si="134"/>
        <v>12</v>
      </c>
      <c r="O607" s="1">
        <f t="shared" si="135"/>
        <v>51</v>
      </c>
      <c r="P607" s="1" t="s">
        <v>304</v>
      </c>
      <c r="Q607" s="1" t="str">
        <f t="shared" si="136"/>
        <v>12月3W</v>
      </c>
      <c r="R607" s="13">
        <f t="shared" si="137"/>
        <v>9.2230273752012884E-3</v>
      </c>
    </row>
    <row r="608" spans="1:18" ht="18.95" customHeight="1">
      <c r="A608" s="1" t="s">
        <v>36</v>
      </c>
      <c r="B608" s="34" t="s">
        <v>224</v>
      </c>
      <c r="C608" s="32">
        <v>44912</v>
      </c>
      <c r="D608" s="1" t="s">
        <v>363</v>
      </c>
      <c r="E608" s="1" t="s">
        <v>191</v>
      </c>
      <c r="F608" s="11" t="s">
        <v>138</v>
      </c>
      <c r="G608" s="37">
        <v>2.35</v>
      </c>
      <c r="H608" s="12">
        <v>6.6435185185185182E-3</v>
      </c>
      <c r="I608" s="9" t="s">
        <v>112</v>
      </c>
      <c r="J608" s="9" t="s">
        <v>69</v>
      </c>
      <c r="K608" s="13">
        <f t="shared" si="128"/>
        <v>6.6435185185185182E-3</v>
      </c>
      <c r="L608" s="45">
        <f t="shared" si="129"/>
        <v>2.8270291568163906E-3</v>
      </c>
      <c r="M608" s="34" t="s">
        <v>168</v>
      </c>
      <c r="N608" s="1">
        <f t="shared" si="134"/>
        <v>12</v>
      </c>
      <c r="O608" s="1">
        <f t="shared" si="135"/>
        <v>51</v>
      </c>
      <c r="P608" s="1" t="s">
        <v>304</v>
      </c>
      <c r="Q608" s="1" t="str">
        <f t="shared" si="136"/>
        <v>12月3W</v>
      </c>
      <c r="R608" s="13">
        <f t="shared" si="137"/>
        <v>8.3766103059581317E-3</v>
      </c>
    </row>
    <row r="609" spans="1:18" ht="18.95" customHeight="1">
      <c r="A609" s="1" t="s">
        <v>271</v>
      </c>
      <c r="B609" s="34" t="s">
        <v>224</v>
      </c>
      <c r="C609" s="32">
        <v>44912</v>
      </c>
      <c r="D609" s="1" t="s">
        <v>363</v>
      </c>
      <c r="E609" s="1" t="s">
        <v>191</v>
      </c>
      <c r="F609" s="11" t="s">
        <v>138</v>
      </c>
      <c r="G609" s="37">
        <v>2.35</v>
      </c>
      <c r="H609" s="12">
        <v>5.9027777777777776E-3</v>
      </c>
      <c r="I609" s="9" t="s">
        <v>112</v>
      </c>
      <c r="J609" s="9" t="s">
        <v>69</v>
      </c>
      <c r="K609" s="13">
        <f t="shared" si="128"/>
        <v>5.9027777777777776E-3</v>
      </c>
      <c r="L609" s="45">
        <f t="shared" si="129"/>
        <v>2.5118203309692669E-3</v>
      </c>
      <c r="M609" s="34" t="s">
        <v>168</v>
      </c>
      <c r="N609" s="1">
        <f t="shared" si="134"/>
        <v>12</v>
      </c>
      <c r="O609" s="1">
        <f t="shared" si="135"/>
        <v>51</v>
      </c>
      <c r="P609" s="1" t="s">
        <v>304</v>
      </c>
      <c r="Q609" s="1" t="str">
        <f t="shared" si="136"/>
        <v>12月3W</v>
      </c>
      <c r="R609" s="13">
        <f t="shared" si="137"/>
        <v>7.4426328502415449E-3</v>
      </c>
    </row>
    <row r="610" spans="1:18" ht="18.95" customHeight="1">
      <c r="A610" s="1" t="s">
        <v>348</v>
      </c>
      <c r="B610" s="34" t="s">
        <v>224</v>
      </c>
      <c r="C610" s="32">
        <v>44912</v>
      </c>
      <c r="D610" s="1" t="s">
        <v>363</v>
      </c>
      <c r="E610" s="1" t="s">
        <v>191</v>
      </c>
      <c r="F610" s="11" t="s">
        <v>138</v>
      </c>
      <c r="G610" s="37">
        <v>2.35</v>
      </c>
      <c r="H610" s="12">
        <v>8.3449074074074085E-3</v>
      </c>
      <c r="I610" s="9" t="s">
        <v>112</v>
      </c>
      <c r="J610" s="9" t="s">
        <v>69</v>
      </c>
      <c r="K610" s="13">
        <f t="shared" si="128"/>
        <v>8.3449074074074085E-3</v>
      </c>
      <c r="L610" s="45">
        <f t="shared" si="129"/>
        <v>3.5510244286840035E-3</v>
      </c>
      <c r="M610" s="34" t="s">
        <v>168</v>
      </c>
      <c r="N610" s="1">
        <f t="shared" si="134"/>
        <v>12</v>
      </c>
      <c r="O610" s="1">
        <f t="shared" si="135"/>
        <v>51</v>
      </c>
      <c r="P610" s="1" t="s">
        <v>304</v>
      </c>
      <c r="Q610" s="1" t="str">
        <f t="shared" si="136"/>
        <v>12月3W</v>
      </c>
      <c r="R610" s="13">
        <f t="shared" si="137"/>
        <v>1.0521839774557167E-2</v>
      </c>
    </row>
    <row r="611" spans="1:18" ht="18.95" customHeight="1">
      <c r="A611" s="1" t="s">
        <v>296</v>
      </c>
      <c r="B611" s="34" t="s">
        <v>224</v>
      </c>
      <c r="C611" s="32">
        <v>44912</v>
      </c>
      <c r="D611" s="1" t="s">
        <v>363</v>
      </c>
      <c r="E611" s="1" t="s">
        <v>191</v>
      </c>
      <c r="F611" s="11" t="s">
        <v>138</v>
      </c>
      <c r="G611" s="37">
        <v>2.35</v>
      </c>
      <c r="H611" s="12">
        <v>6.851851851851852E-3</v>
      </c>
      <c r="I611" s="9" t="s">
        <v>112</v>
      </c>
      <c r="J611" s="9" t="s">
        <v>69</v>
      </c>
      <c r="K611" s="13">
        <f t="shared" si="128"/>
        <v>6.851851851851852E-3</v>
      </c>
      <c r="L611" s="45">
        <f t="shared" si="129"/>
        <v>2.9156816390858943E-3</v>
      </c>
      <c r="M611" s="34" t="s">
        <v>168</v>
      </c>
      <c r="N611" s="1">
        <f t="shared" ref="N611:N619" si="138">MONTH(C611)</f>
        <v>12</v>
      </c>
      <c r="O611" s="1">
        <f t="shared" ref="O611:O619" si="139">WEEKNUM(C611)</f>
        <v>51</v>
      </c>
      <c r="P611" s="1" t="s">
        <v>304</v>
      </c>
      <c r="Q611" s="1" t="str">
        <f t="shared" ref="Q611:Q619" si="140">N611&amp;"月"&amp;P611</f>
        <v>12月3W</v>
      </c>
      <c r="R611" s="13">
        <f t="shared" ref="R611:R619" si="141">K611*2.9/2.3</f>
        <v>8.6392914653784236E-3</v>
      </c>
    </row>
    <row r="612" spans="1:18" ht="18.95" customHeight="1">
      <c r="A612" s="1" t="s">
        <v>325</v>
      </c>
      <c r="B612" s="34" t="s">
        <v>224</v>
      </c>
      <c r="C612" s="32">
        <v>44912</v>
      </c>
      <c r="D612" s="1" t="s">
        <v>363</v>
      </c>
      <c r="E612" s="1" t="s">
        <v>191</v>
      </c>
      <c r="F612" s="11" t="s">
        <v>138</v>
      </c>
      <c r="G612" s="37">
        <v>2.35</v>
      </c>
      <c r="H612" s="12">
        <v>5.8449074074074072E-3</v>
      </c>
      <c r="I612" s="9" t="s">
        <v>112</v>
      </c>
      <c r="J612" s="9" t="s">
        <v>69</v>
      </c>
      <c r="K612" s="13">
        <f t="shared" si="128"/>
        <v>5.8449074074074072E-3</v>
      </c>
      <c r="L612" s="45">
        <f t="shared" si="129"/>
        <v>2.4871946414499603E-3</v>
      </c>
      <c r="M612" s="34" t="s">
        <v>168</v>
      </c>
      <c r="N612" s="1">
        <f t="shared" si="138"/>
        <v>12</v>
      </c>
      <c r="O612" s="1">
        <f t="shared" si="139"/>
        <v>51</v>
      </c>
      <c r="P612" s="1" t="s">
        <v>304</v>
      </c>
      <c r="Q612" s="1" t="str">
        <f t="shared" si="140"/>
        <v>12月3W</v>
      </c>
      <c r="R612" s="13">
        <f t="shared" si="141"/>
        <v>7.3696658615136868E-3</v>
      </c>
    </row>
    <row r="613" spans="1:18" ht="18.95" customHeight="1">
      <c r="A613" s="1" t="s">
        <v>326</v>
      </c>
      <c r="B613" s="34" t="s">
        <v>224</v>
      </c>
      <c r="C613" s="32">
        <v>44912</v>
      </c>
      <c r="D613" s="1" t="s">
        <v>363</v>
      </c>
      <c r="E613" s="1" t="s">
        <v>191</v>
      </c>
      <c r="F613" s="11" t="s">
        <v>138</v>
      </c>
      <c r="G613" s="37">
        <v>2.35</v>
      </c>
      <c r="H613" s="12">
        <v>5.8101851851851856E-3</v>
      </c>
      <c r="I613" s="9" t="s">
        <v>112</v>
      </c>
      <c r="J613" s="9" t="s">
        <v>69</v>
      </c>
      <c r="K613" s="13">
        <f t="shared" si="128"/>
        <v>5.8101851851851856E-3</v>
      </c>
      <c r="L613" s="45">
        <f t="shared" si="129"/>
        <v>2.4724192277383768E-3</v>
      </c>
      <c r="M613" s="34" t="s">
        <v>168</v>
      </c>
      <c r="N613" s="1">
        <f t="shared" si="138"/>
        <v>12</v>
      </c>
      <c r="O613" s="1">
        <f t="shared" si="139"/>
        <v>51</v>
      </c>
      <c r="P613" s="1" t="s">
        <v>304</v>
      </c>
      <c r="Q613" s="1" t="str">
        <f t="shared" si="140"/>
        <v>12月3W</v>
      </c>
      <c r="R613" s="13">
        <f t="shared" si="141"/>
        <v>7.3258856682769736E-3</v>
      </c>
    </row>
    <row r="614" spans="1:18" ht="18.95" customHeight="1">
      <c r="A614" s="1" t="s">
        <v>240</v>
      </c>
      <c r="B614" s="34" t="s">
        <v>224</v>
      </c>
      <c r="C614" s="32">
        <v>44912</v>
      </c>
      <c r="D614" s="1" t="s">
        <v>363</v>
      </c>
      <c r="E614" s="1" t="s">
        <v>191</v>
      </c>
      <c r="F614" s="11" t="s">
        <v>138</v>
      </c>
      <c r="G614" s="37">
        <v>2.35</v>
      </c>
      <c r="H614" s="12">
        <v>7.5231481481481477E-3</v>
      </c>
      <c r="I614" s="9" t="s">
        <v>112</v>
      </c>
      <c r="J614" s="9" t="s">
        <v>69</v>
      </c>
      <c r="K614" s="13">
        <f t="shared" si="128"/>
        <v>7.5231481481481477E-3</v>
      </c>
      <c r="L614" s="45">
        <f t="shared" si="129"/>
        <v>3.2013396375098501E-3</v>
      </c>
      <c r="M614" s="34" t="s">
        <v>168</v>
      </c>
      <c r="N614" s="1">
        <f t="shared" si="138"/>
        <v>12</v>
      </c>
      <c r="O614" s="1">
        <f t="shared" si="139"/>
        <v>51</v>
      </c>
      <c r="P614" s="1" t="s">
        <v>304</v>
      </c>
      <c r="Q614" s="1" t="str">
        <f t="shared" si="140"/>
        <v>12月3W</v>
      </c>
      <c r="R614" s="13">
        <f t="shared" si="141"/>
        <v>9.4857085346215786E-3</v>
      </c>
    </row>
    <row r="615" spans="1:18" ht="18.95" customHeight="1">
      <c r="A615" s="1" t="s">
        <v>366</v>
      </c>
      <c r="B615" s="34" t="s">
        <v>224</v>
      </c>
      <c r="C615" s="32">
        <v>44912</v>
      </c>
      <c r="D615" s="1" t="s">
        <v>363</v>
      </c>
      <c r="E615" s="1" t="s">
        <v>191</v>
      </c>
      <c r="F615" s="11" t="s">
        <v>138</v>
      </c>
      <c r="G615" s="37">
        <v>2.35</v>
      </c>
      <c r="H615" s="12">
        <v>6.782407407407408E-3</v>
      </c>
      <c r="I615" s="9" t="s">
        <v>112</v>
      </c>
      <c r="J615" s="9" t="s">
        <v>69</v>
      </c>
      <c r="K615" s="13">
        <f t="shared" si="128"/>
        <v>6.782407407407408E-3</v>
      </c>
      <c r="L615" s="45">
        <f t="shared" si="129"/>
        <v>2.8861308116627268E-3</v>
      </c>
      <c r="M615" s="34" t="s">
        <v>168</v>
      </c>
      <c r="N615" s="1">
        <f t="shared" si="138"/>
        <v>12</v>
      </c>
      <c r="O615" s="1">
        <f t="shared" si="139"/>
        <v>51</v>
      </c>
      <c r="P615" s="1" t="s">
        <v>304</v>
      </c>
      <c r="Q615" s="1" t="str">
        <f t="shared" si="140"/>
        <v>12月3W</v>
      </c>
      <c r="R615" s="13">
        <f t="shared" si="141"/>
        <v>8.5517310789049936E-3</v>
      </c>
    </row>
    <row r="616" spans="1:18" ht="18.95" customHeight="1">
      <c r="A616" s="1" t="s">
        <v>367</v>
      </c>
      <c r="B616" s="34" t="s">
        <v>224</v>
      </c>
      <c r="C616" s="32">
        <v>44912</v>
      </c>
      <c r="D616" s="1" t="s">
        <v>363</v>
      </c>
      <c r="E616" s="1" t="s">
        <v>191</v>
      </c>
      <c r="F616" s="11" t="s">
        <v>138</v>
      </c>
      <c r="G616" s="37">
        <v>2.35</v>
      </c>
      <c r="H616" s="12">
        <v>5.0694444444444441E-3</v>
      </c>
      <c r="I616" s="9" t="s">
        <v>112</v>
      </c>
      <c r="J616" s="9" t="s">
        <v>69</v>
      </c>
      <c r="K616" s="13">
        <f t="shared" si="128"/>
        <v>5.0694444444444441E-3</v>
      </c>
      <c r="L616" s="45">
        <f t="shared" si="129"/>
        <v>2.1572104018912526E-3</v>
      </c>
      <c r="M616" s="34" t="s">
        <v>168</v>
      </c>
      <c r="N616" s="1">
        <f t="shared" si="138"/>
        <v>12</v>
      </c>
      <c r="O616" s="1">
        <f t="shared" si="139"/>
        <v>51</v>
      </c>
      <c r="P616" s="1" t="s">
        <v>304</v>
      </c>
      <c r="Q616" s="1" t="str">
        <f t="shared" si="140"/>
        <v>12月3W</v>
      </c>
      <c r="R616" s="13">
        <f t="shared" si="141"/>
        <v>6.3919082125603859E-3</v>
      </c>
    </row>
    <row r="617" spans="1:18" ht="18.95" customHeight="1">
      <c r="A617" s="1" t="s">
        <v>190</v>
      </c>
      <c r="B617" s="34" t="s">
        <v>224</v>
      </c>
      <c r="C617" s="32">
        <v>44912</v>
      </c>
      <c r="D617" s="1" t="s">
        <v>363</v>
      </c>
      <c r="E617" s="1" t="s">
        <v>191</v>
      </c>
      <c r="F617" s="11" t="s">
        <v>138</v>
      </c>
      <c r="G617" s="37">
        <v>2.35</v>
      </c>
      <c r="H617" s="12">
        <v>6.9444444444444441E-3</v>
      </c>
      <c r="I617" s="9" t="s">
        <v>112</v>
      </c>
      <c r="J617" s="9" t="s">
        <v>69</v>
      </c>
      <c r="K617" s="13">
        <f t="shared" si="128"/>
        <v>6.9444444444444441E-3</v>
      </c>
      <c r="L617" s="45">
        <f t="shared" si="129"/>
        <v>2.9550827423167848E-3</v>
      </c>
      <c r="M617" s="34" t="s">
        <v>168</v>
      </c>
      <c r="N617" s="1">
        <f t="shared" si="138"/>
        <v>12</v>
      </c>
      <c r="O617" s="1">
        <f t="shared" si="139"/>
        <v>51</v>
      </c>
      <c r="P617" s="1" t="s">
        <v>304</v>
      </c>
      <c r="Q617" s="1" t="str">
        <f t="shared" si="140"/>
        <v>12月3W</v>
      </c>
      <c r="R617" s="13">
        <f t="shared" si="141"/>
        <v>8.7560386473429942E-3</v>
      </c>
    </row>
    <row r="618" spans="1:18" ht="18.95" customHeight="1">
      <c r="A618" s="1" t="s">
        <v>257</v>
      </c>
      <c r="B618" s="34" t="s">
        <v>224</v>
      </c>
      <c r="C618" s="32">
        <v>44912</v>
      </c>
      <c r="D618" s="1" t="s">
        <v>363</v>
      </c>
      <c r="E618" s="1" t="s">
        <v>191</v>
      </c>
      <c r="F618" s="11" t="s">
        <v>138</v>
      </c>
      <c r="G618" s="37">
        <v>2.35</v>
      </c>
      <c r="H618" s="12">
        <v>5.4166666666666669E-3</v>
      </c>
      <c r="I618" s="9" t="s">
        <v>112</v>
      </c>
      <c r="J618" s="9" t="s">
        <v>69</v>
      </c>
      <c r="K618" s="13">
        <f t="shared" si="128"/>
        <v>5.4166666666666669E-3</v>
      </c>
      <c r="L618" s="45">
        <f t="shared" si="129"/>
        <v>2.3049645390070921E-3</v>
      </c>
      <c r="M618" s="34" t="s">
        <v>168</v>
      </c>
      <c r="N618" s="1">
        <f t="shared" si="138"/>
        <v>12</v>
      </c>
      <c r="O618" s="1">
        <f t="shared" si="139"/>
        <v>51</v>
      </c>
      <c r="P618" s="1" t="s">
        <v>304</v>
      </c>
      <c r="Q618" s="1" t="str">
        <f t="shared" si="140"/>
        <v>12月3W</v>
      </c>
      <c r="R618" s="13">
        <f t="shared" si="141"/>
        <v>6.8297101449275371E-3</v>
      </c>
    </row>
    <row r="619" spans="1:18" ht="18.95" customHeight="1">
      <c r="A619" s="1" t="s">
        <v>368</v>
      </c>
      <c r="B619" s="34" t="s">
        <v>224</v>
      </c>
      <c r="C619" s="32">
        <v>44912</v>
      </c>
      <c r="D619" s="1" t="s">
        <v>363</v>
      </c>
      <c r="E619" s="1" t="s">
        <v>191</v>
      </c>
      <c r="F619" s="11" t="s">
        <v>138</v>
      </c>
      <c r="G619" s="37">
        <v>2.35</v>
      </c>
      <c r="H619" s="12">
        <v>7.3495370370370372E-3</v>
      </c>
      <c r="I619" s="9" t="s">
        <v>112</v>
      </c>
      <c r="J619" s="9" t="s">
        <v>69</v>
      </c>
      <c r="K619" s="13">
        <f t="shared" si="128"/>
        <v>7.3495370370370372E-3</v>
      </c>
      <c r="L619" s="45">
        <f t="shared" si="129"/>
        <v>3.1274625689519308E-3</v>
      </c>
      <c r="M619" s="34" t="s">
        <v>168</v>
      </c>
      <c r="N619" s="1">
        <f t="shared" si="138"/>
        <v>12</v>
      </c>
      <c r="O619" s="1">
        <f t="shared" si="139"/>
        <v>51</v>
      </c>
      <c r="P619" s="1" t="s">
        <v>304</v>
      </c>
      <c r="Q619" s="1" t="str">
        <f t="shared" si="140"/>
        <v>12月3W</v>
      </c>
      <c r="R619" s="13">
        <f t="shared" si="141"/>
        <v>9.2668075684380034E-3</v>
      </c>
    </row>
  </sheetData>
  <autoFilter ref="A1:R619" xr:uid="{5F6B4336-0529-3346-9866-00C657D6DE1F}"/>
  <phoneticPr fontId="3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7971-F127-8E4E-96D1-22C9430392AB}">
  <dimension ref="A1:R619"/>
  <sheetViews>
    <sheetView workbookViewId="0">
      <selection sqref="A1:R1048576"/>
    </sheetView>
  </sheetViews>
  <sheetFormatPr defaultColWidth="11.5546875" defaultRowHeight="19.5"/>
  <sheetData>
    <row r="1" spans="1:18" ht="24">
      <c r="A1" s="29" t="s">
        <v>57</v>
      </c>
      <c r="B1" s="29" t="s">
        <v>142</v>
      </c>
      <c r="C1" s="86" t="s">
        <v>58</v>
      </c>
      <c r="D1" s="29" t="s">
        <v>147</v>
      </c>
      <c r="E1" s="29" t="s">
        <v>141</v>
      </c>
      <c r="F1" s="29" t="s">
        <v>47</v>
      </c>
      <c r="G1" s="29" t="s">
        <v>59</v>
      </c>
      <c r="H1" s="75" t="s">
        <v>28</v>
      </c>
      <c r="I1" s="29" t="s">
        <v>62</v>
      </c>
      <c r="J1" s="29" t="s">
        <v>60</v>
      </c>
      <c r="K1" s="81" t="s">
        <v>61</v>
      </c>
      <c r="L1" s="57" t="s">
        <v>148</v>
      </c>
      <c r="M1" s="57" t="s">
        <v>166</v>
      </c>
      <c r="N1" s="57" t="s">
        <v>263</v>
      </c>
      <c r="O1" s="57" t="s">
        <v>301</v>
      </c>
      <c r="P1" s="57" t="s">
        <v>306</v>
      </c>
      <c r="Q1" s="57" t="s">
        <v>307</v>
      </c>
      <c r="R1" s="57" t="s">
        <v>319</v>
      </c>
    </row>
    <row r="2" spans="1:18">
      <c r="A2" s="71" t="s">
        <v>54</v>
      </c>
      <c r="B2" s="29" t="s">
        <v>145</v>
      </c>
      <c r="C2" s="87">
        <v>44597</v>
      </c>
      <c r="D2" s="72" t="s">
        <v>70</v>
      </c>
      <c r="E2" s="72" t="s">
        <v>140</v>
      </c>
      <c r="F2" s="70" t="s">
        <v>112</v>
      </c>
      <c r="G2" s="71">
        <v>2.35</v>
      </c>
      <c r="H2" s="77">
        <v>5.6018518518518518E-3</v>
      </c>
      <c r="I2" s="29" t="s">
        <v>112</v>
      </c>
      <c r="J2" s="70" t="s">
        <v>69</v>
      </c>
      <c r="K2" s="82">
        <f>H2</f>
        <v>5.6018518518518518E-3</v>
      </c>
      <c r="L2" s="68">
        <v>2.3837667454688731E-3</v>
      </c>
      <c r="M2" s="29" t="s">
        <v>167</v>
      </c>
      <c r="N2" s="73">
        <f>MONTH(C2)</f>
        <v>2</v>
      </c>
      <c r="O2" s="29">
        <f>WEEKNUM(C2)</f>
        <v>6</v>
      </c>
      <c r="P2" s="29" t="s">
        <v>302</v>
      </c>
      <c r="Q2" s="29" t="str">
        <f>N2&amp;"月"&amp;P2</f>
        <v>2月1W</v>
      </c>
      <c r="R2" s="57">
        <f>K2*2.9/2.3</f>
        <v>7.0632045088566825E-3</v>
      </c>
    </row>
    <row r="3" spans="1:18">
      <c r="A3" s="71" t="s">
        <v>76</v>
      </c>
      <c r="B3" s="29" t="s">
        <v>150</v>
      </c>
      <c r="C3" s="87">
        <v>44597</v>
      </c>
      <c r="D3" s="72" t="s">
        <v>70</v>
      </c>
      <c r="E3" s="72" t="s">
        <v>139</v>
      </c>
      <c r="F3" s="70" t="s">
        <v>2</v>
      </c>
      <c r="G3" s="71">
        <v>2.0299999999999998</v>
      </c>
      <c r="H3" s="77">
        <v>7.6504629629629631E-3</v>
      </c>
      <c r="I3" s="74" t="s">
        <v>353</v>
      </c>
      <c r="J3" s="70" t="s">
        <v>151</v>
      </c>
      <c r="K3" s="82">
        <f>2.39*H3/G3</f>
        <v>9.0071953110746217E-3</v>
      </c>
      <c r="L3" s="68">
        <v>3.7687009669768296E-3</v>
      </c>
      <c r="M3" s="29" t="s">
        <v>167</v>
      </c>
      <c r="N3" s="73">
        <f t="shared" ref="N3:N66" si="0">MONTH(C3)</f>
        <v>2</v>
      </c>
      <c r="O3" s="29">
        <f t="shared" ref="O3:O66" si="1">WEEKNUM(C3)</f>
        <v>6</v>
      </c>
      <c r="P3" s="29" t="s">
        <v>302</v>
      </c>
      <c r="Q3" s="29" t="str">
        <f t="shared" ref="Q3:Q66" si="2">N3&amp;"月"&amp;P3</f>
        <v>2月1W</v>
      </c>
      <c r="R3" s="57">
        <f t="shared" ref="R3:R66" si="3">K3*2.9/2.3</f>
        <v>1.1356898435702785E-2</v>
      </c>
    </row>
    <row r="4" spans="1:18">
      <c r="A4" s="71" t="s">
        <v>77</v>
      </c>
      <c r="B4" s="29" t="s">
        <v>145</v>
      </c>
      <c r="C4" s="87">
        <v>44597</v>
      </c>
      <c r="D4" s="72" t="s">
        <v>70</v>
      </c>
      <c r="E4" s="72" t="s">
        <v>139</v>
      </c>
      <c r="F4" s="70" t="s">
        <v>2</v>
      </c>
      <c r="G4" s="71">
        <v>2.5099999999999998</v>
      </c>
      <c r="H4" s="77">
        <v>7.5115740740740742E-3</v>
      </c>
      <c r="I4" s="74" t="s">
        <v>353</v>
      </c>
      <c r="J4" s="70" t="s">
        <v>151</v>
      </c>
      <c r="K4" s="82">
        <f>2.39*H4/G4</f>
        <v>7.1524549948354735E-3</v>
      </c>
      <c r="L4" s="68">
        <v>2.9926589936550099E-3</v>
      </c>
      <c r="M4" s="29" t="s">
        <v>167</v>
      </c>
      <c r="N4" s="73">
        <f t="shared" si="0"/>
        <v>2</v>
      </c>
      <c r="O4" s="29">
        <f t="shared" si="1"/>
        <v>6</v>
      </c>
      <c r="P4" s="29" t="s">
        <v>302</v>
      </c>
      <c r="Q4" s="29" t="str">
        <f t="shared" si="2"/>
        <v>2月1W</v>
      </c>
      <c r="R4" s="57">
        <f t="shared" si="3"/>
        <v>9.0183128195751618E-3</v>
      </c>
    </row>
    <row r="5" spans="1:18">
      <c r="A5" s="71" t="s">
        <v>93</v>
      </c>
      <c r="B5" s="29" t="s">
        <v>145</v>
      </c>
      <c r="C5" s="87">
        <v>44597</v>
      </c>
      <c r="D5" s="72" t="s">
        <v>70</v>
      </c>
      <c r="E5" s="72" t="s">
        <v>139</v>
      </c>
      <c r="F5" s="70" t="s">
        <v>2</v>
      </c>
      <c r="G5" s="71">
        <v>2.5</v>
      </c>
      <c r="H5" s="77">
        <v>9.3981481481481485E-3</v>
      </c>
      <c r="I5" s="74" t="s">
        <v>353</v>
      </c>
      <c r="J5" s="70" t="s">
        <v>151</v>
      </c>
      <c r="K5" s="82">
        <f>2.39*H5/G5</f>
        <v>8.9846296296296306E-3</v>
      </c>
      <c r="L5" s="68">
        <v>3.7592592592592595E-3</v>
      </c>
      <c r="M5" s="29" t="s">
        <v>167</v>
      </c>
      <c r="N5" s="73">
        <f t="shared" si="0"/>
        <v>2</v>
      </c>
      <c r="O5" s="29">
        <f t="shared" si="1"/>
        <v>6</v>
      </c>
      <c r="P5" s="29" t="s">
        <v>302</v>
      </c>
      <c r="Q5" s="29" t="str">
        <f t="shared" si="2"/>
        <v>2月1W</v>
      </c>
      <c r="R5" s="57">
        <f t="shared" si="3"/>
        <v>1.1328446054750403E-2</v>
      </c>
    </row>
    <row r="6" spans="1:18">
      <c r="A6" s="71" t="s">
        <v>92</v>
      </c>
      <c r="B6" s="29" t="s">
        <v>145</v>
      </c>
      <c r="C6" s="87">
        <v>44597</v>
      </c>
      <c r="D6" s="72" t="s">
        <v>70</v>
      </c>
      <c r="E6" s="72" t="s">
        <v>139</v>
      </c>
      <c r="F6" s="70" t="s">
        <v>109</v>
      </c>
      <c r="G6" s="71">
        <v>2.2999999999999998</v>
      </c>
      <c r="H6" s="77">
        <v>6.4930555555555549E-3</v>
      </c>
      <c r="I6" s="74" t="s">
        <v>17</v>
      </c>
      <c r="J6" s="70" t="s">
        <v>151</v>
      </c>
      <c r="K6" s="82">
        <f>0.965517241379313*H6</f>
        <v>6.2691570881226221E-3</v>
      </c>
      <c r="L6" s="68">
        <v>2.8230676328502417E-3</v>
      </c>
      <c r="M6" s="29" t="s">
        <v>167</v>
      </c>
      <c r="N6" s="73">
        <f t="shared" si="0"/>
        <v>2</v>
      </c>
      <c r="O6" s="29">
        <f t="shared" si="1"/>
        <v>6</v>
      </c>
      <c r="P6" s="29" t="s">
        <v>302</v>
      </c>
      <c r="Q6" s="29" t="str">
        <f t="shared" si="2"/>
        <v>2月1W</v>
      </c>
      <c r="R6" s="57">
        <f t="shared" si="3"/>
        <v>7.904589371980698E-3</v>
      </c>
    </row>
    <row r="7" spans="1:18">
      <c r="A7" s="71" t="s">
        <v>81</v>
      </c>
      <c r="B7" s="29" t="s">
        <v>145</v>
      </c>
      <c r="C7" s="87">
        <v>44597</v>
      </c>
      <c r="D7" s="72" t="s">
        <v>70</v>
      </c>
      <c r="E7" s="72" t="s">
        <v>139</v>
      </c>
      <c r="F7" s="70" t="s">
        <v>2</v>
      </c>
      <c r="G7" s="71">
        <v>2.5099999999999998</v>
      </c>
      <c r="H7" s="77">
        <v>9.3055555555555548E-3</v>
      </c>
      <c r="I7" s="74" t="s">
        <v>353</v>
      </c>
      <c r="J7" s="70" t="s">
        <v>151</v>
      </c>
      <c r="K7" s="82">
        <f>2.39*H7/G7</f>
        <v>8.8606684373616646E-3</v>
      </c>
      <c r="L7" s="68">
        <v>3.7073926516157591E-3</v>
      </c>
      <c r="M7" s="29" t="s">
        <v>167</v>
      </c>
      <c r="N7" s="73">
        <f t="shared" si="0"/>
        <v>2</v>
      </c>
      <c r="O7" s="29">
        <f t="shared" si="1"/>
        <v>6</v>
      </c>
      <c r="P7" s="29" t="s">
        <v>302</v>
      </c>
      <c r="Q7" s="29" t="str">
        <f t="shared" si="2"/>
        <v>2月1W</v>
      </c>
      <c r="R7" s="57">
        <f t="shared" si="3"/>
        <v>1.1172147160151665E-2</v>
      </c>
    </row>
    <row r="8" spans="1:18">
      <c r="A8" s="71" t="s">
        <v>83</v>
      </c>
      <c r="B8" s="29" t="s">
        <v>145</v>
      </c>
      <c r="C8" s="87">
        <v>44597</v>
      </c>
      <c r="D8" s="72" t="s">
        <v>70</v>
      </c>
      <c r="E8" s="72" t="s">
        <v>140</v>
      </c>
      <c r="F8" s="70" t="s">
        <v>112</v>
      </c>
      <c r="G8" s="71">
        <v>2.35</v>
      </c>
      <c r="H8" s="77">
        <v>7.2569444444444443E-3</v>
      </c>
      <c r="I8" s="29" t="s">
        <v>112</v>
      </c>
      <c r="J8" s="70" t="s">
        <v>69</v>
      </c>
      <c r="K8" s="82">
        <f>H8</f>
        <v>7.2569444444444443E-3</v>
      </c>
      <c r="L8" s="68">
        <v>3.0880614657210399E-3</v>
      </c>
      <c r="M8" s="29" t="s">
        <v>167</v>
      </c>
      <c r="N8" s="73">
        <f t="shared" si="0"/>
        <v>2</v>
      </c>
      <c r="O8" s="29">
        <f t="shared" si="1"/>
        <v>6</v>
      </c>
      <c r="P8" s="29" t="s">
        <v>302</v>
      </c>
      <c r="Q8" s="29" t="str">
        <f t="shared" si="2"/>
        <v>2月1W</v>
      </c>
      <c r="R8" s="57">
        <f t="shared" si="3"/>
        <v>9.1500603864734294E-3</v>
      </c>
    </row>
    <row r="9" spans="1:18">
      <c r="A9" s="71" t="s">
        <v>99</v>
      </c>
      <c r="B9" s="29" t="s">
        <v>150</v>
      </c>
      <c r="C9" s="87">
        <v>44597</v>
      </c>
      <c r="D9" s="72" t="s">
        <v>70</v>
      </c>
      <c r="E9" s="72" t="s">
        <v>139</v>
      </c>
      <c r="F9" s="70" t="s">
        <v>2</v>
      </c>
      <c r="G9" s="71">
        <v>2.88</v>
      </c>
      <c r="H9" s="77">
        <v>9.3402777777777772E-3</v>
      </c>
      <c r="I9" s="74" t="s">
        <v>353</v>
      </c>
      <c r="J9" s="70" t="s">
        <v>151</v>
      </c>
      <c r="K9" s="82">
        <f>2.39*H9/G9</f>
        <v>7.7511332947530868E-3</v>
      </c>
      <c r="L9" s="68">
        <v>3.2431520061728396E-3</v>
      </c>
      <c r="M9" s="29" t="s">
        <v>167</v>
      </c>
      <c r="N9" s="73">
        <f t="shared" si="0"/>
        <v>2</v>
      </c>
      <c r="O9" s="29">
        <f t="shared" si="1"/>
        <v>6</v>
      </c>
      <c r="P9" s="29" t="s">
        <v>302</v>
      </c>
      <c r="Q9" s="29" t="str">
        <f t="shared" si="2"/>
        <v>2月1W</v>
      </c>
      <c r="R9" s="57">
        <f t="shared" si="3"/>
        <v>9.7731680672973713E-3</v>
      </c>
    </row>
    <row r="10" spans="1:18">
      <c r="A10" s="71" t="s">
        <v>97</v>
      </c>
      <c r="B10" s="29" t="s">
        <v>145</v>
      </c>
      <c r="C10" s="87">
        <v>44597</v>
      </c>
      <c r="D10" s="72" t="s">
        <v>70</v>
      </c>
      <c r="E10" s="72" t="s">
        <v>139</v>
      </c>
      <c r="F10" s="70" t="s">
        <v>2</v>
      </c>
      <c r="G10" s="71">
        <v>4.0199999999999996</v>
      </c>
      <c r="H10" s="77">
        <v>1.238425925925926E-2</v>
      </c>
      <c r="I10" s="74" t="s">
        <v>353</v>
      </c>
      <c r="J10" s="70" t="s">
        <v>154</v>
      </c>
      <c r="K10" s="82">
        <f>2.39*H10/G10</f>
        <v>7.3627810023954316E-3</v>
      </c>
      <c r="L10" s="68">
        <v>3.080661507278423E-3</v>
      </c>
      <c r="M10" s="29" t="s">
        <v>167</v>
      </c>
      <c r="N10" s="73">
        <f t="shared" si="0"/>
        <v>2</v>
      </c>
      <c r="O10" s="29">
        <f t="shared" si="1"/>
        <v>6</v>
      </c>
      <c r="P10" s="29" t="s">
        <v>302</v>
      </c>
      <c r="Q10" s="29" t="str">
        <f t="shared" si="2"/>
        <v>2月1W</v>
      </c>
      <c r="R10" s="57">
        <f t="shared" si="3"/>
        <v>9.2835064812811976E-3</v>
      </c>
    </row>
    <row r="11" spans="1:18">
      <c r="A11" s="71" t="s">
        <v>84</v>
      </c>
      <c r="B11" s="29" t="s">
        <v>150</v>
      </c>
      <c r="C11" s="87">
        <v>44597</v>
      </c>
      <c r="D11" s="72" t="s">
        <v>70</v>
      </c>
      <c r="E11" s="72" t="s">
        <v>140</v>
      </c>
      <c r="F11" s="70" t="s">
        <v>112</v>
      </c>
      <c r="G11" s="71">
        <v>2.35</v>
      </c>
      <c r="H11" s="77">
        <v>8.1712962962962963E-3</v>
      </c>
      <c r="I11" s="29" t="s">
        <v>112</v>
      </c>
      <c r="J11" s="70" t="s">
        <v>69</v>
      </c>
      <c r="K11" s="82">
        <f>H11</f>
        <v>8.1712962962962963E-3</v>
      </c>
      <c r="L11" s="68">
        <v>3.4771473601260833E-3</v>
      </c>
      <c r="M11" s="29" t="s">
        <v>167</v>
      </c>
      <c r="N11" s="73">
        <f t="shared" si="0"/>
        <v>2</v>
      </c>
      <c r="O11" s="29">
        <f t="shared" si="1"/>
        <v>6</v>
      </c>
      <c r="P11" s="29" t="s">
        <v>302</v>
      </c>
      <c r="Q11" s="29" t="str">
        <f t="shared" si="2"/>
        <v>2月1W</v>
      </c>
      <c r="R11" s="57">
        <f t="shared" si="3"/>
        <v>1.0302938808373591E-2</v>
      </c>
    </row>
    <row r="12" spans="1:18">
      <c r="A12" s="71" t="s">
        <v>89</v>
      </c>
      <c r="B12" s="29" t="s">
        <v>145</v>
      </c>
      <c r="C12" s="87">
        <v>44597</v>
      </c>
      <c r="D12" s="72" t="s">
        <v>70</v>
      </c>
      <c r="E12" s="72" t="s">
        <v>139</v>
      </c>
      <c r="F12" s="70" t="s">
        <v>2</v>
      </c>
      <c r="G12" s="71">
        <v>2.41</v>
      </c>
      <c r="H12" s="77">
        <v>7.8819444444444432E-3</v>
      </c>
      <c r="I12" s="74" t="s">
        <v>353</v>
      </c>
      <c r="J12" s="70" t="s">
        <v>151</v>
      </c>
      <c r="K12" s="82">
        <f>2.39*H12/G12</f>
        <v>7.8165341171046558E-3</v>
      </c>
      <c r="L12" s="68">
        <v>3.2705163669893953E-3</v>
      </c>
      <c r="M12" s="29" t="s">
        <v>167</v>
      </c>
      <c r="N12" s="73">
        <f t="shared" si="0"/>
        <v>2</v>
      </c>
      <c r="O12" s="29">
        <f t="shared" si="1"/>
        <v>6</v>
      </c>
      <c r="P12" s="29" t="s">
        <v>302</v>
      </c>
      <c r="Q12" s="29" t="str">
        <f t="shared" si="2"/>
        <v>2月1W</v>
      </c>
      <c r="R12" s="57">
        <f t="shared" si="3"/>
        <v>9.8556299737406535E-3</v>
      </c>
    </row>
    <row r="13" spans="1:18">
      <c r="A13" s="71" t="s">
        <v>121</v>
      </c>
      <c r="B13" s="29" t="s">
        <v>150</v>
      </c>
      <c r="C13" s="87">
        <v>44597</v>
      </c>
      <c r="D13" s="72" t="s">
        <v>70</v>
      </c>
      <c r="E13" s="72" t="s">
        <v>139</v>
      </c>
      <c r="F13" s="70" t="s">
        <v>2</v>
      </c>
      <c r="G13" s="71">
        <v>2.7</v>
      </c>
      <c r="H13" s="77">
        <v>1.3680555555555555E-2</v>
      </c>
      <c r="I13" s="74" t="s">
        <v>353</v>
      </c>
      <c r="J13" s="70" t="s">
        <v>151</v>
      </c>
      <c r="K13" s="82">
        <f>2.39*H13/G13</f>
        <v>1.2109825102880657E-2</v>
      </c>
      <c r="L13" s="68">
        <v>5.0668724279835384E-3</v>
      </c>
      <c r="M13" s="29" t="s">
        <v>167</v>
      </c>
      <c r="N13" s="73">
        <f t="shared" si="0"/>
        <v>2</v>
      </c>
      <c r="O13" s="29">
        <f t="shared" si="1"/>
        <v>6</v>
      </c>
      <c r="P13" s="29" t="s">
        <v>302</v>
      </c>
      <c r="Q13" s="29" t="str">
        <f t="shared" si="2"/>
        <v>2月1W</v>
      </c>
      <c r="R13" s="57">
        <f t="shared" si="3"/>
        <v>1.5268909912327785E-2</v>
      </c>
    </row>
    <row r="14" spans="1:18">
      <c r="A14" s="71" t="s">
        <v>87</v>
      </c>
      <c r="B14" s="29" t="s">
        <v>145</v>
      </c>
      <c r="C14" s="87">
        <v>44597</v>
      </c>
      <c r="D14" s="72" t="s">
        <v>70</v>
      </c>
      <c r="E14" s="72" t="s">
        <v>139</v>
      </c>
      <c r="F14" s="70" t="s">
        <v>8</v>
      </c>
      <c r="G14" s="71">
        <v>3.1</v>
      </c>
      <c r="H14" s="77">
        <v>1.068287037037037E-2</v>
      </c>
      <c r="I14" s="74" t="s">
        <v>7</v>
      </c>
      <c r="J14" s="70" t="s">
        <v>149</v>
      </c>
      <c r="K14" s="82">
        <f>0.737586206896552*H14</f>
        <v>7.8795378352490442E-3</v>
      </c>
      <c r="L14" s="68">
        <v>3.4460872162485065E-3</v>
      </c>
      <c r="M14" s="29" t="s">
        <v>167</v>
      </c>
      <c r="N14" s="73">
        <f t="shared" si="0"/>
        <v>2</v>
      </c>
      <c r="O14" s="29">
        <f t="shared" si="1"/>
        <v>6</v>
      </c>
      <c r="P14" s="29" t="s">
        <v>302</v>
      </c>
      <c r="Q14" s="29" t="str">
        <f t="shared" si="2"/>
        <v>2月1W</v>
      </c>
      <c r="R14" s="57">
        <f t="shared" si="3"/>
        <v>9.9350694444444478E-3</v>
      </c>
    </row>
    <row r="15" spans="1:18">
      <c r="A15" s="71" t="s">
        <v>96</v>
      </c>
      <c r="B15" s="29" t="s">
        <v>145</v>
      </c>
      <c r="C15" s="87">
        <v>44597</v>
      </c>
      <c r="D15" s="72" t="s">
        <v>70</v>
      </c>
      <c r="E15" s="72" t="s">
        <v>139</v>
      </c>
      <c r="F15" s="70" t="s">
        <v>8</v>
      </c>
      <c r="G15" s="71">
        <v>3.1</v>
      </c>
      <c r="H15" s="77">
        <v>9.9652777777777778E-3</v>
      </c>
      <c r="I15" s="74" t="s">
        <v>7</v>
      </c>
      <c r="J15" s="70" t="s">
        <v>149</v>
      </c>
      <c r="K15" s="82">
        <f>0.737586206896552*H15</f>
        <v>7.3502514367816112E-3</v>
      </c>
      <c r="L15" s="68">
        <v>3.2146057347670252E-3</v>
      </c>
      <c r="M15" s="29" t="s">
        <v>167</v>
      </c>
      <c r="N15" s="73">
        <f t="shared" si="0"/>
        <v>2</v>
      </c>
      <c r="O15" s="29">
        <f t="shared" si="1"/>
        <v>6</v>
      </c>
      <c r="P15" s="29" t="s">
        <v>302</v>
      </c>
      <c r="Q15" s="29" t="str">
        <f t="shared" si="2"/>
        <v>2月1W</v>
      </c>
      <c r="R15" s="57">
        <f t="shared" si="3"/>
        <v>9.2677083333333361E-3</v>
      </c>
    </row>
    <row r="16" spans="1:18">
      <c r="A16" s="71" t="s">
        <v>94</v>
      </c>
      <c r="B16" s="29" t="s">
        <v>145</v>
      </c>
      <c r="C16" s="87">
        <v>44597</v>
      </c>
      <c r="D16" s="72" t="s">
        <v>70</v>
      </c>
      <c r="E16" s="72" t="s">
        <v>139</v>
      </c>
      <c r="F16" s="70" t="s">
        <v>2</v>
      </c>
      <c r="G16" s="71">
        <v>2.42</v>
      </c>
      <c r="H16" s="77">
        <v>8.3101851851851861E-3</v>
      </c>
      <c r="I16" s="74" t="s">
        <v>353</v>
      </c>
      <c r="J16" s="70" t="s">
        <v>151</v>
      </c>
      <c r="K16" s="82">
        <f>2.39*H16/G16</f>
        <v>8.2071663605754533E-3</v>
      </c>
      <c r="L16" s="68">
        <v>3.433960820324457E-3</v>
      </c>
      <c r="M16" s="29" t="s">
        <v>167</v>
      </c>
      <c r="N16" s="73">
        <f t="shared" si="0"/>
        <v>2</v>
      </c>
      <c r="O16" s="29">
        <f t="shared" si="1"/>
        <v>6</v>
      </c>
      <c r="P16" s="29" t="s">
        <v>302</v>
      </c>
      <c r="Q16" s="29" t="str">
        <f t="shared" si="2"/>
        <v>2月1W</v>
      </c>
      <c r="R16" s="57">
        <f t="shared" si="3"/>
        <v>1.0348166280725572E-2</v>
      </c>
    </row>
    <row r="17" spans="1:18">
      <c r="A17" s="71" t="s">
        <v>113</v>
      </c>
      <c r="B17" s="29" t="s">
        <v>145</v>
      </c>
      <c r="C17" s="87">
        <v>44597</v>
      </c>
      <c r="D17" s="72" t="s">
        <v>70</v>
      </c>
      <c r="E17" s="72" t="s">
        <v>139</v>
      </c>
      <c r="F17" s="70" t="s">
        <v>109</v>
      </c>
      <c r="G17" s="71">
        <v>2.2999999999999998</v>
      </c>
      <c r="H17" s="77">
        <v>7.1759259259259259E-3</v>
      </c>
      <c r="I17" s="74" t="s">
        <v>17</v>
      </c>
      <c r="J17" s="70" t="s">
        <v>151</v>
      </c>
      <c r="K17" s="82">
        <f>0.965517241379313*H17</f>
        <v>6.928480204342293E-3</v>
      </c>
      <c r="L17" s="68">
        <v>3.1199677938808378E-3</v>
      </c>
      <c r="M17" s="29" t="s">
        <v>167</v>
      </c>
      <c r="N17" s="73">
        <f t="shared" si="0"/>
        <v>2</v>
      </c>
      <c r="O17" s="29">
        <f t="shared" si="1"/>
        <v>6</v>
      </c>
      <c r="P17" s="29" t="s">
        <v>302</v>
      </c>
      <c r="Q17" s="29" t="str">
        <f t="shared" si="2"/>
        <v>2月1W</v>
      </c>
      <c r="R17" s="57">
        <f t="shared" si="3"/>
        <v>8.7359098228663688E-3</v>
      </c>
    </row>
    <row r="18" spans="1:18">
      <c r="A18" s="71" t="s">
        <v>79</v>
      </c>
      <c r="B18" s="29" t="s">
        <v>152</v>
      </c>
      <c r="C18" s="87">
        <v>44597</v>
      </c>
      <c r="D18" s="72" t="s">
        <v>70</v>
      </c>
      <c r="E18" s="72" t="s">
        <v>139</v>
      </c>
      <c r="F18" s="70" t="s">
        <v>2</v>
      </c>
      <c r="G18" s="71">
        <v>2.91</v>
      </c>
      <c r="H18" s="77">
        <v>1.136574074074074E-2</v>
      </c>
      <c r="I18" s="74" t="s">
        <v>353</v>
      </c>
      <c r="J18" s="70" t="s">
        <v>151</v>
      </c>
      <c r="K18" s="82">
        <f>2.39*H18/G18</f>
        <v>9.3347492681685115E-3</v>
      </c>
      <c r="L18" s="68">
        <v>3.9057528318696701E-3</v>
      </c>
      <c r="M18" s="29" t="s">
        <v>167</v>
      </c>
      <c r="N18" s="73">
        <f t="shared" si="0"/>
        <v>2</v>
      </c>
      <c r="O18" s="29">
        <f t="shared" si="1"/>
        <v>6</v>
      </c>
      <c r="P18" s="29" t="s">
        <v>302</v>
      </c>
      <c r="Q18" s="29" t="str">
        <f t="shared" si="2"/>
        <v>2月1W</v>
      </c>
      <c r="R18" s="57">
        <f t="shared" si="3"/>
        <v>1.1769901251168993E-2</v>
      </c>
    </row>
    <row r="19" spans="1:18">
      <c r="A19" s="71" t="s">
        <v>91</v>
      </c>
      <c r="B19" s="29" t="s">
        <v>145</v>
      </c>
      <c r="C19" s="87">
        <v>44597</v>
      </c>
      <c r="D19" s="72" t="s">
        <v>70</v>
      </c>
      <c r="E19" s="72" t="s">
        <v>139</v>
      </c>
      <c r="F19" s="70" t="s">
        <v>117</v>
      </c>
      <c r="G19" s="71">
        <v>4.7</v>
      </c>
      <c r="H19" s="77">
        <v>1.3472222222222221E-2</v>
      </c>
      <c r="I19" s="75" t="s">
        <v>349</v>
      </c>
      <c r="J19" s="70" t="s">
        <v>153</v>
      </c>
      <c r="K19" s="82">
        <f>0.457018831010027*H19</f>
        <v>6.1570592511073071E-3</v>
      </c>
      <c r="L19" s="68">
        <v>2.8664302600472807E-3</v>
      </c>
      <c r="M19" s="29" t="s">
        <v>167</v>
      </c>
      <c r="N19" s="73">
        <f t="shared" si="0"/>
        <v>2</v>
      </c>
      <c r="O19" s="29">
        <f t="shared" si="1"/>
        <v>6</v>
      </c>
      <c r="P19" s="29" t="s">
        <v>302</v>
      </c>
      <c r="Q19" s="29" t="str">
        <f t="shared" si="2"/>
        <v>2月1W</v>
      </c>
      <c r="R19" s="57">
        <f t="shared" si="3"/>
        <v>7.7632486209613886E-3</v>
      </c>
    </row>
    <row r="20" spans="1:18">
      <c r="A20" s="71" t="s">
        <v>74</v>
      </c>
      <c r="B20" s="29" t="s">
        <v>145</v>
      </c>
      <c r="C20" s="87">
        <v>44597</v>
      </c>
      <c r="D20" s="72" t="s">
        <v>70</v>
      </c>
      <c r="E20" s="72" t="s">
        <v>140</v>
      </c>
      <c r="F20" s="70" t="s">
        <v>112</v>
      </c>
      <c r="G20" s="71">
        <v>2.35</v>
      </c>
      <c r="H20" s="77">
        <v>6.1574074074074074E-3</v>
      </c>
      <c r="I20" s="29" t="s">
        <v>112</v>
      </c>
      <c r="J20" s="70" t="s">
        <v>69</v>
      </c>
      <c r="K20" s="82">
        <f>H20</f>
        <v>6.1574074074074074E-3</v>
      </c>
      <c r="L20" s="68">
        <v>2.6201733648542158E-3</v>
      </c>
      <c r="M20" s="29" t="s">
        <v>167</v>
      </c>
      <c r="N20" s="73">
        <f t="shared" si="0"/>
        <v>2</v>
      </c>
      <c r="O20" s="29">
        <f t="shared" si="1"/>
        <v>6</v>
      </c>
      <c r="P20" s="29" t="s">
        <v>302</v>
      </c>
      <c r="Q20" s="29" t="str">
        <f t="shared" si="2"/>
        <v>2月1W</v>
      </c>
      <c r="R20" s="57">
        <f t="shared" si="3"/>
        <v>7.7636876006441221E-3</v>
      </c>
    </row>
    <row r="21" spans="1:18">
      <c r="A21" s="71" t="s">
        <v>90</v>
      </c>
      <c r="B21" s="29" t="s">
        <v>150</v>
      </c>
      <c r="C21" s="87">
        <v>44597</v>
      </c>
      <c r="D21" s="72" t="s">
        <v>70</v>
      </c>
      <c r="E21" s="72" t="s">
        <v>139</v>
      </c>
      <c r="F21" s="70" t="s">
        <v>2</v>
      </c>
      <c r="G21" s="71">
        <v>2.48</v>
      </c>
      <c r="H21" s="77">
        <v>8.3449074074074085E-3</v>
      </c>
      <c r="I21" s="74" t="s">
        <v>353</v>
      </c>
      <c r="J21" s="70" t="s">
        <v>151</v>
      </c>
      <c r="K21" s="82">
        <f>2.39*H21/G21</f>
        <v>8.042068025686978E-3</v>
      </c>
      <c r="L21" s="68">
        <v>3.3648820191158908E-3</v>
      </c>
      <c r="M21" s="29" t="s">
        <v>167</v>
      </c>
      <c r="N21" s="73">
        <f t="shared" si="0"/>
        <v>2</v>
      </c>
      <c r="O21" s="29">
        <f t="shared" si="1"/>
        <v>6</v>
      </c>
      <c r="P21" s="29" t="s">
        <v>302</v>
      </c>
      <c r="Q21" s="29" t="str">
        <f t="shared" si="2"/>
        <v>2月1W</v>
      </c>
      <c r="R21" s="57">
        <f t="shared" si="3"/>
        <v>1.0139998814996625E-2</v>
      </c>
    </row>
    <row r="22" spans="1:18">
      <c r="A22" s="71" t="s">
        <v>98</v>
      </c>
      <c r="B22" s="29" t="s">
        <v>145</v>
      </c>
      <c r="C22" s="87">
        <v>44597</v>
      </c>
      <c r="D22" s="72" t="s">
        <v>70</v>
      </c>
      <c r="E22" s="72" t="s">
        <v>139</v>
      </c>
      <c r="F22" s="70" t="s">
        <v>2</v>
      </c>
      <c r="G22" s="71">
        <v>2.75</v>
      </c>
      <c r="H22" s="77">
        <v>9.8032407407407408E-3</v>
      </c>
      <c r="I22" s="74" t="s">
        <v>353</v>
      </c>
      <c r="J22" s="70" t="s">
        <v>151</v>
      </c>
      <c r="K22" s="82">
        <f>2.39*H22/G22</f>
        <v>8.5199074074074083E-3</v>
      </c>
      <c r="L22" s="68">
        <v>3.5648148148148149E-3</v>
      </c>
      <c r="M22" s="29" t="s">
        <v>167</v>
      </c>
      <c r="N22" s="73">
        <f t="shared" si="0"/>
        <v>2</v>
      </c>
      <c r="O22" s="29">
        <f t="shared" si="1"/>
        <v>6</v>
      </c>
      <c r="P22" s="29" t="s">
        <v>302</v>
      </c>
      <c r="Q22" s="29" t="str">
        <f t="shared" si="2"/>
        <v>2月1W</v>
      </c>
      <c r="R22" s="57">
        <f t="shared" si="3"/>
        <v>1.074249194847021E-2</v>
      </c>
    </row>
    <row r="23" spans="1:18">
      <c r="A23" s="71" t="s">
        <v>55</v>
      </c>
      <c r="B23" s="29" t="s">
        <v>145</v>
      </c>
      <c r="C23" s="87">
        <v>44597</v>
      </c>
      <c r="D23" s="72" t="s">
        <v>70</v>
      </c>
      <c r="E23" s="72" t="s">
        <v>140</v>
      </c>
      <c r="F23" s="70" t="s">
        <v>112</v>
      </c>
      <c r="G23" s="71">
        <v>2.35</v>
      </c>
      <c r="H23" s="77">
        <v>6.7245370370370367E-3</v>
      </c>
      <c r="I23" s="29" t="s">
        <v>112</v>
      </c>
      <c r="J23" s="70" t="s">
        <v>69</v>
      </c>
      <c r="K23" s="82">
        <f>H23</f>
        <v>6.7245370370370367E-3</v>
      </c>
      <c r="L23" s="68">
        <v>2.8615051221434198E-3</v>
      </c>
      <c r="M23" s="29" t="s">
        <v>167</v>
      </c>
      <c r="N23" s="73">
        <f t="shared" si="0"/>
        <v>2</v>
      </c>
      <c r="O23" s="29">
        <f t="shared" si="1"/>
        <v>6</v>
      </c>
      <c r="P23" s="29" t="s">
        <v>302</v>
      </c>
      <c r="Q23" s="29" t="str">
        <f t="shared" si="2"/>
        <v>2月1W</v>
      </c>
      <c r="R23" s="57">
        <f t="shared" si="3"/>
        <v>8.4787640901771329E-3</v>
      </c>
    </row>
    <row r="24" spans="1:18">
      <c r="A24" s="71" t="s">
        <v>103</v>
      </c>
      <c r="B24" s="29" t="s">
        <v>145</v>
      </c>
      <c r="C24" s="87">
        <v>44597</v>
      </c>
      <c r="D24" s="72" t="s">
        <v>70</v>
      </c>
      <c r="E24" s="72" t="s">
        <v>139</v>
      </c>
      <c r="F24" s="70" t="s">
        <v>2</v>
      </c>
      <c r="G24" s="71">
        <v>3.42</v>
      </c>
      <c r="H24" s="77">
        <v>1.298611111111111E-2</v>
      </c>
      <c r="I24" s="74" t="s">
        <v>353</v>
      </c>
      <c r="J24" s="70" t="s">
        <v>149</v>
      </c>
      <c r="K24" s="82">
        <f>2.39*H24/G24</f>
        <v>9.0750893437296937E-3</v>
      </c>
      <c r="L24" s="68">
        <v>3.7971085120207925E-3</v>
      </c>
      <c r="M24" s="29" t="s">
        <v>167</v>
      </c>
      <c r="N24" s="73">
        <f t="shared" si="0"/>
        <v>2</v>
      </c>
      <c r="O24" s="29">
        <f t="shared" si="1"/>
        <v>6</v>
      </c>
      <c r="P24" s="29" t="s">
        <v>302</v>
      </c>
      <c r="Q24" s="29" t="str">
        <f t="shared" si="2"/>
        <v>2月1W</v>
      </c>
      <c r="R24" s="57">
        <f t="shared" si="3"/>
        <v>1.1442503955137439E-2</v>
      </c>
    </row>
    <row r="25" spans="1:18">
      <c r="A25" s="71" t="s">
        <v>101</v>
      </c>
      <c r="B25" s="29" t="s">
        <v>150</v>
      </c>
      <c r="C25" s="87">
        <v>44597</v>
      </c>
      <c r="D25" s="72" t="s">
        <v>70</v>
      </c>
      <c r="E25" s="72" t="s">
        <v>139</v>
      </c>
      <c r="F25" s="70" t="s">
        <v>2</v>
      </c>
      <c r="G25" s="71">
        <v>2.62</v>
      </c>
      <c r="H25" s="77">
        <v>8.518518518518519E-3</v>
      </c>
      <c r="I25" s="74" t="s">
        <v>353</v>
      </c>
      <c r="J25" s="70" t="s">
        <v>151</v>
      </c>
      <c r="K25" s="82">
        <f>2.39*H25/G25</f>
        <v>7.7707096409386492E-3</v>
      </c>
      <c r="L25" s="68">
        <v>3.2513429459994346E-3</v>
      </c>
      <c r="M25" s="29" t="s">
        <v>167</v>
      </c>
      <c r="N25" s="73">
        <f t="shared" si="0"/>
        <v>2</v>
      </c>
      <c r="O25" s="29">
        <f t="shared" si="1"/>
        <v>6</v>
      </c>
      <c r="P25" s="29" t="s">
        <v>302</v>
      </c>
      <c r="Q25" s="29" t="str">
        <f t="shared" si="2"/>
        <v>2月1W</v>
      </c>
      <c r="R25" s="57">
        <f t="shared" si="3"/>
        <v>9.7978512864009062E-3</v>
      </c>
    </row>
    <row r="26" spans="1:18">
      <c r="A26" s="71" t="s">
        <v>20</v>
      </c>
      <c r="B26" s="29" t="s">
        <v>145</v>
      </c>
      <c r="C26" s="87">
        <v>44597</v>
      </c>
      <c r="D26" s="72" t="s">
        <v>70</v>
      </c>
      <c r="E26" s="72" t="s">
        <v>140</v>
      </c>
      <c r="F26" s="70" t="s">
        <v>112</v>
      </c>
      <c r="G26" s="71">
        <v>2.35</v>
      </c>
      <c r="H26" s="77">
        <v>5.37037037037037E-3</v>
      </c>
      <c r="I26" s="29" t="s">
        <v>112</v>
      </c>
      <c r="J26" s="70" t="s">
        <v>69</v>
      </c>
      <c r="K26" s="82">
        <f>H26</f>
        <v>5.37037037037037E-3</v>
      </c>
      <c r="L26" s="68">
        <v>2.2852639873916468E-3</v>
      </c>
      <c r="M26" s="29" t="s">
        <v>167</v>
      </c>
      <c r="N26" s="73">
        <f t="shared" si="0"/>
        <v>2</v>
      </c>
      <c r="O26" s="29">
        <f t="shared" si="1"/>
        <v>6</v>
      </c>
      <c r="P26" s="29" t="s">
        <v>302</v>
      </c>
      <c r="Q26" s="29" t="str">
        <f t="shared" si="2"/>
        <v>2月1W</v>
      </c>
      <c r="R26" s="57">
        <f t="shared" si="3"/>
        <v>6.7713365539452492E-3</v>
      </c>
    </row>
    <row r="27" spans="1:18" ht="24">
      <c r="A27" s="29" t="s">
        <v>20</v>
      </c>
      <c r="B27" s="29" t="s">
        <v>145</v>
      </c>
      <c r="C27" s="86">
        <v>44598</v>
      </c>
      <c r="D27" s="30" t="s">
        <v>172</v>
      </c>
      <c r="E27" s="30" t="s">
        <v>346</v>
      </c>
      <c r="F27" s="30" t="s">
        <v>133</v>
      </c>
      <c r="G27" s="66">
        <v>20.010000000000002</v>
      </c>
      <c r="H27" s="75">
        <v>5.7881944444444444E-2</v>
      </c>
      <c r="I27" s="74" t="s">
        <v>353</v>
      </c>
      <c r="J27" s="29" t="s">
        <v>66</v>
      </c>
      <c r="K27" s="81" t="s">
        <v>95</v>
      </c>
      <c r="L27" s="76">
        <f>H27/G27</f>
        <v>2.892650896773835E-3</v>
      </c>
      <c r="M27" s="29" t="s">
        <v>167</v>
      </c>
      <c r="N27" s="73">
        <f t="shared" si="0"/>
        <v>2</v>
      </c>
      <c r="O27" s="29">
        <f t="shared" si="1"/>
        <v>7</v>
      </c>
      <c r="P27" s="29" t="s">
        <v>302</v>
      </c>
      <c r="Q27" s="29" t="str">
        <f t="shared" si="2"/>
        <v>2月1W</v>
      </c>
      <c r="R27" s="57" t="s">
        <v>346</v>
      </c>
    </row>
    <row r="28" spans="1:18" ht="24">
      <c r="A28" s="29" t="s">
        <v>20</v>
      </c>
      <c r="B28" s="29" t="s">
        <v>145</v>
      </c>
      <c r="C28" s="86">
        <v>44604</v>
      </c>
      <c r="D28" s="30" t="s">
        <v>172</v>
      </c>
      <c r="E28" s="30" t="s">
        <v>346</v>
      </c>
      <c r="F28" s="29" t="s">
        <v>162</v>
      </c>
      <c r="G28" s="66">
        <v>21.15</v>
      </c>
      <c r="H28" s="75">
        <v>5.9849537037037041E-2</v>
      </c>
      <c r="I28" s="29" t="s">
        <v>162</v>
      </c>
      <c r="J28" s="29" t="s">
        <v>66</v>
      </c>
      <c r="K28" s="81" t="s">
        <v>95</v>
      </c>
      <c r="L28" s="76">
        <f>H28/G28</f>
        <v>2.8297653445407585E-3</v>
      </c>
      <c r="M28" s="29" t="s">
        <v>167</v>
      </c>
      <c r="N28" s="73">
        <f t="shared" si="0"/>
        <v>2</v>
      </c>
      <c r="O28" s="29">
        <f t="shared" si="1"/>
        <v>7</v>
      </c>
      <c r="P28" s="29" t="s">
        <v>303</v>
      </c>
      <c r="Q28" s="29" t="str">
        <f t="shared" si="2"/>
        <v>2月2W</v>
      </c>
      <c r="R28" s="57" t="s">
        <v>346</v>
      </c>
    </row>
    <row r="29" spans="1:18">
      <c r="A29" s="71" t="s">
        <v>77</v>
      </c>
      <c r="B29" s="29" t="s">
        <v>145</v>
      </c>
      <c r="C29" s="87">
        <v>44632</v>
      </c>
      <c r="D29" s="72" t="s">
        <v>71</v>
      </c>
      <c r="E29" s="72" t="s">
        <v>140</v>
      </c>
      <c r="F29" s="70" t="s">
        <v>112</v>
      </c>
      <c r="G29" s="71">
        <v>2.35</v>
      </c>
      <c r="H29" s="77">
        <v>6.6087962962962966E-3</v>
      </c>
      <c r="I29" s="29" t="s">
        <v>112</v>
      </c>
      <c r="J29" s="70" t="s">
        <v>69</v>
      </c>
      <c r="K29" s="82">
        <f>H29</f>
        <v>6.6087962962962966E-3</v>
      </c>
      <c r="L29" s="68">
        <v>2.8122537431048071E-3</v>
      </c>
      <c r="M29" s="29" t="s">
        <v>167</v>
      </c>
      <c r="N29" s="73">
        <f t="shared" si="0"/>
        <v>3</v>
      </c>
      <c r="O29" s="29">
        <f t="shared" si="1"/>
        <v>11</v>
      </c>
      <c r="P29" s="29" t="s">
        <v>303</v>
      </c>
      <c r="Q29" s="29" t="str">
        <f t="shared" si="2"/>
        <v>3月2W</v>
      </c>
      <c r="R29" s="57">
        <f t="shared" si="3"/>
        <v>8.3328301127214184E-3</v>
      </c>
    </row>
    <row r="30" spans="1:18">
      <c r="A30" s="71" t="s">
        <v>78</v>
      </c>
      <c r="B30" s="29" t="s">
        <v>145</v>
      </c>
      <c r="C30" s="87">
        <v>44632</v>
      </c>
      <c r="D30" s="72" t="s">
        <v>71</v>
      </c>
      <c r="E30" s="72" t="s">
        <v>139</v>
      </c>
      <c r="F30" s="70" t="s">
        <v>2</v>
      </c>
      <c r="G30" s="71">
        <v>2.4</v>
      </c>
      <c r="H30" s="77">
        <v>8.7384259259259255E-3</v>
      </c>
      <c r="I30" s="74" t="s">
        <v>353</v>
      </c>
      <c r="J30" s="70" t="s">
        <v>151</v>
      </c>
      <c r="K30" s="82">
        <f>2.39*H30/G30</f>
        <v>8.702015817901235E-3</v>
      </c>
      <c r="L30" s="68">
        <v>3.6410108024691359E-3</v>
      </c>
      <c r="M30" s="29" t="s">
        <v>167</v>
      </c>
      <c r="N30" s="73">
        <f t="shared" si="0"/>
        <v>3</v>
      </c>
      <c r="O30" s="29">
        <f t="shared" si="1"/>
        <v>11</v>
      </c>
      <c r="P30" s="29" t="s">
        <v>303</v>
      </c>
      <c r="Q30" s="29" t="str">
        <f t="shared" si="2"/>
        <v>3月2W</v>
      </c>
      <c r="R30" s="57">
        <f t="shared" si="3"/>
        <v>1.0972106900831991E-2</v>
      </c>
    </row>
    <row r="31" spans="1:18">
      <c r="A31" s="71" t="s">
        <v>93</v>
      </c>
      <c r="B31" s="29" t="s">
        <v>145</v>
      </c>
      <c r="C31" s="87">
        <v>44632</v>
      </c>
      <c r="D31" s="72" t="s">
        <v>71</v>
      </c>
      <c r="E31" s="72" t="s">
        <v>139</v>
      </c>
      <c r="F31" s="70" t="s">
        <v>2</v>
      </c>
      <c r="G31" s="71">
        <v>2.5</v>
      </c>
      <c r="H31" s="77">
        <v>9.3055555555555548E-3</v>
      </c>
      <c r="I31" s="74" t="s">
        <v>353</v>
      </c>
      <c r="J31" s="70" t="s">
        <v>151</v>
      </c>
      <c r="K31" s="82">
        <f>2.39*H31/G31</f>
        <v>8.8961111111111098E-3</v>
      </c>
      <c r="L31" s="68">
        <v>3.7222222222222218E-3</v>
      </c>
      <c r="M31" s="29" t="s">
        <v>167</v>
      </c>
      <c r="N31" s="73">
        <f t="shared" si="0"/>
        <v>3</v>
      </c>
      <c r="O31" s="29">
        <f t="shared" si="1"/>
        <v>11</v>
      </c>
      <c r="P31" s="29" t="s">
        <v>303</v>
      </c>
      <c r="Q31" s="29" t="str">
        <f t="shared" si="2"/>
        <v>3月2W</v>
      </c>
      <c r="R31" s="57">
        <f t="shared" si="3"/>
        <v>1.1216835748792271E-2</v>
      </c>
    </row>
    <row r="32" spans="1:18">
      <c r="A32" s="71" t="s">
        <v>92</v>
      </c>
      <c r="B32" s="29" t="s">
        <v>145</v>
      </c>
      <c r="C32" s="87">
        <v>44632</v>
      </c>
      <c r="D32" s="72" t="s">
        <v>71</v>
      </c>
      <c r="E32" s="72" t="s">
        <v>139</v>
      </c>
      <c r="F32" s="70" t="s">
        <v>3</v>
      </c>
      <c r="G32" s="71">
        <v>3</v>
      </c>
      <c r="H32" s="77">
        <v>8.2638888888888883E-3</v>
      </c>
      <c r="I32" s="29" t="s">
        <v>3</v>
      </c>
      <c r="J32" s="70" t="s">
        <v>149</v>
      </c>
      <c r="K32" s="82">
        <f>H32*0.779661016949152</f>
        <v>6.443032015065909E-3</v>
      </c>
      <c r="L32" s="68">
        <v>2.7546296296296294E-3</v>
      </c>
      <c r="M32" s="29" t="s">
        <v>167</v>
      </c>
      <c r="N32" s="73">
        <f t="shared" si="0"/>
        <v>3</v>
      </c>
      <c r="O32" s="29">
        <f t="shared" si="1"/>
        <v>11</v>
      </c>
      <c r="P32" s="29" t="s">
        <v>303</v>
      </c>
      <c r="Q32" s="29" t="str">
        <f t="shared" si="2"/>
        <v>3月2W</v>
      </c>
      <c r="R32" s="57">
        <f t="shared" si="3"/>
        <v>8.1238229755178862E-3</v>
      </c>
    </row>
    <row r="33" spans="1:18">
      <c r="A33" s="71" t="s">
        <v>81</v>
      </c>
      <c r="B33" s="29" t="s">
        <v>145</v>
      </c>
      <c r="C33" s="87">
        <v>44632</v>
      </c>
      <c r="D33" s="72" t="s">
        <v>71</v>
      </c>
      <c r="E33" s="72" t="s">
        <v>139</v>
      </c>
      <c r="F33" s="70" t="s">
        <v>2</v>
      </c>
      <c r="G33" s="71">
        <v>3.37</v>
      </c>
      <c r="H33" s="77">
        <v>1.1805555555555555E-2</v>
      </c>
      <c r="I33" s="74" t="s">
        <v>353</v>
      </c>
      <c r="J33" s="70" t="s">
        <v>149</v>
      </c>
      <c r="K33" s="82">
        <f>2.39*H33/G33</f>
        <v>8.3724859874711507E-3</v>
      </c>
      <c r="L33" s="68">
        <v>3.5031322123310251E-3</v>
      </c>
      <c r="M33" s="29" t="s">
        <v>167</v>
      </c>
      <c r="N33" s="73">
        <f t="shared" si="0"/>
        <v>3</v>
      </c>
      <c r="O33" s="29">
        <f t="shared" si="1"/>
        <v>11</v>
      </c>
      <c r="P33" s="29" t="s">
        <v>303</v>
      </c>
      <c r="Q33" s="29" t="str">
        <f t="shared" si="2"/>
        <v>3月2W</v>
      </c>
      <c r="R33" s="57">
        <f t="shared" si="3"/>
        <v>1.0556612766811451E-2</v>
      </c>
    </row>
    <row r="34" spans="1:18">
      <c r="A34" s="71" t="s">
        <v>83</v>
      </c>
      <c r="B34" s="29" t="s">
        <v>145</v>
      </c>
      <c r="C34" s="87">
        <v>44632</v>
      </c>
      <c r="D34" s="72" t="s">
        <v>71</v>
      </c>
      <c r="E34" s="72" t="s">
        <v>140</v>
      </c>
      <c r="F34" s="70" t="s">
        <v>112</v>
      </c>
      <c r="G34" s="71">
        <v>2.35</v>
      </c>
      <c r="H34" s="77">
        <v>7.2569444444444443E-3</v>
      </c>
      <c r="I34" s="29" t="s">
        <v>112</v>
      </c>
      <c r="J34" s="70" t="s">
        <v>69</v>
      </c>
      <c r="K34" s="82">
        <f>H34</f>
        <v>7.2569444444444443E-3</v>
      </c>
      <c r="L34" s="68">
        <v>3.0880614657210399E-3</v>
      </c>
      <c r="M34" s="29" t="s">
        <v>167</v>
      </c>
      <c r="N34" s="73">
        <f t="shared" si="0"/>
        <v>3</v>
      </c>
      <c r="O34" s="29">
        <f t="shared" si="1"/>
        <v>11</v>
      </c>
      <c r="P34" s="29" t="s">
        <v>303</v>
      </c>
      <c r="Q34" s="29" t="str">
        <f t="shared" si="2"/>
        <v>3月2W</v>
      </c>
      <c r="R34" s="57">
        <f t="shared" si="3"/>
        <v>9.1500603864734294E-3</v>
      </c>
    </row>
    <row r="35" spans="1:18">
      <c r="A35" s="71" t="s">
        <v>99</v>
      </c>
      <c r="B35" s="29" t="s">
        <v>150</v>
      </c>
      <c r="C35" s="87">
        <v>44632</v>
      </c>
      <c r="D35" s="72" t="s">
        <v>71</v>
      </c>
      <c r="E35" s="72" t="s">
        <v>139</v>
      </c>
      <c r="F35" s="70" t="s">
        <v>2</v>
      </c>
      <c r="G35" s="71">
        <v>2.56</v>
      </c>
      <c r="H35" s="77">
        <v>7.7546296296296287E-3</v>
      </c>
      <c r="I35" s="74" t="s">
        <v>353</v>
      </c>
      <c r="J35" s="70" t="s">
        <v>151</v>
      </c>
      <c r="K35" s="82">
        <f t="shared" ref="K35:K40" si="4">2.39*H35/G35</f>
        <v>7.2396737557870374E-3</v>
      </c>
      <c r="L35" s="68">
        <v>3.0291521990740734E-3</v>
      </c>
      <c r="M35" s="29" t="s">
        <v>167</v>
      </c>
      <c r="N35" s="73">
        <f t="shared" si="0"/>
        <v>3</v>
      </c>
      <c r="O35" s="29">
        <f t="shared" si="1"/>
        <v>11</v>
      </c>
      <c r="P35" s="29" t="s">
        <v>303</v>
      </c>
      <c r="Q35" s="29" t="str">
        <f t="shared" si="2"/>
        <v>3月2W</v>
      </c>
      <c r="R35" s="57">
        <f t="shared" si="3"/>
        <v>9.1282843007749609E-3</v>
      </c>
    </row>
    <row r="36" spans="1:18">
      <c r="A36" s="71" t="s">
        <v>97</v>
      </c>
      <c r="B36" s="29" t="s">
        <v>145</v>
      </c>
      <c r="C36" s="87">
        <v>44632</v>
      </c>
      <c r="D36" s="72" t="s">
        <v>71</v>
      </c>
      <c r="E36" s="72" t="s">
        <v>139</v>
      </c>
      <c r="F36" s="70" t="s">
        <v>2</v>
      </c>
      <c r="G36" s="71">
        <v>3.71</v>
      </c>
      <c r="H36" s="77">
        <v>1.1678240740740741E-2</v>
      </c>
      <c r="I36" s="74" t="s">
        <v>353</v>
      </c>
      <c r="J36" s="70" t="s">
        <v>149</v>
      </c>
      <c r="K36" s="82">
        <f t="shared" si="4"/>
        <v>7.5231793451133074E-3</v>
      </c>
      <c r="L36" s="68">
        <v>3.1477737845662375E-3</v>
      </c>
      <c r="M36" s="29" t="s">
        <v>167</v>
      </c>
      <c r="N36" s="73">
        <f t="shared" si="0"/>
        <v>3</v>
      </c>
      <c r="O36" s="29">
        <f t="shared" si="1"/>
        <v>11</v>
      </c>
      <c r="P36" s="29" t="s">
        <v>303</v>
      </c>
      <c r="Q36" s="29" t="str">
        <f t="shared" si="2"/>
        <v>3月2W</v>
      </c>
      <c r="R36" s="57">
        <f t="shared" si="3"/>
        <v>9.4857478699254746E-3</v>
      </c>
    </row>
    <row r="37" spans="1:18">
      <c r="A37" s="71" t="s">
        <v>84</v>
      </c>
      <c r="B37" s="29" t="s">
        <v>150</v>
      </c>
      <c r="C37" s="87">
        <v>44632</v>
      </c>
      <c r="D37" s="72" t="s">
        <v>71</v>
      </c>
      <c r="E37" s="72" t="s">
        <v>139</v>
      </c>
      <c r="F37" s="70" t="s">
        <v>2</v>
      </c>
      <c r="G37" s="71">
        <v>2.56</v>
      </c>
      <c r="H37" s="77">
        <v>8.7384259259259255E-3</v>
      </c>
      <c r="I37" s="74" t="s">
        <v>353</v>
      </c>
      <c r="J37" s="70" t="s">
        <v>151</v>
      </c>
      <c r="K37" s="82">
        <f t="shared" si="4"/>
        <v>8.1581398292824066E-3</v>
      </c>
      <c r="L37" s="68">
        <v>3.4134476273148147E-3</v>
      </c>
      <c r="M37" s="29" t="s">
        <v>167</v>
      </c>
      <c r="N37" s="73">
        <f t="shared" si="0"/>
        <v>3</v>
      </c>
      <c r="O37" s="29">
        <f t="shared" si="1"/>
        <v>11</v>
      </c>
      <c r="P37" s="29" t="s">
        <v>303</v>
      </c>
      <c r="Q37" s="29" t="str">
        <f t="shared" si="2"/>
        <v>3月2W</v>
      </c>
      <c r="R37" s="57">
        <f t="shared" si="3"/>
        <v>1.0286350219529991E-2</v>
      </c>
    </row>
    <row r="38" spans="1:18">
      <c r="A38" s="71" t="s">
        <v>89</v>
      </c>
      <c r="B38" s="29" t="s">
        <v>145</v>
      </c>
      <c r="C38" s="87">
        <v>44632</v>
      </c>
      <c r="D38" s="72" t="s">
        <v>71</v>
      </c>
      <c r="E38" s="72" t="s">
        <v>139</v>
      </c>
      <c r="F38" s="70" t="s">
        <v>2</v>
      </c>
      <c r="G38" s="71">
        <v>2.42</v>
      </c>
      <c r="H38" s="77">
        <v>7.7083333333333335E-3</v>
      </c>
      <c r="I38" s="74" t="s">
        <v>353</v>
      </c>
      <c r="J38" s="70" t="s">
        <v>151</v>
      </c>
      <c r="K38" s="82">
        <f t="shared" si="4"/>
        <v>7.612775482093664E-3</v>
      </c>
      <c r="L38" s="68">
        <v>3.1852617079889808E-3</v>
      </c>
      <c r="M38" s="29" t="s">
        <v>167</v>
      </c>
      <c r="N38" s="73">
        <f t="shared" si="0"/>
        <v>3</v>
      </c>
      <c r="O38" s="29">
        <f t="shared" si="1"/>
        <v>11</v>
      </c>
      <c r="P38" s="29" t="s">
        <v>303</v>
      </c>
      <c r="Q38" s="29" t="str">
        <f t="shared" si="2"/>
        <v>3月2W</v>
      </c>
      <c r="R38" s="57">
        <f t="shared" si="3"/>
        <v>9.5987169122050547E-3</v>
      </c>
    </row>
    <row r="39" spans="1:18">
      <c r="A39" s="71" t="s">
        <v>121</v>
      </c>
      <c r="B39" s="29" t="s">
        <v>150</v>
      </c>
      <c r="C39" s="87">
        <v>44632</v>
      </c>
      <c r="D39" s="72" t="s">
        <v>71</v>
      </c>
      <c r="E39" s="72" t="s">
        <v>139</v>
      </c>
      <c r="F39" s="70" t="s">
        <v>2</v>
      </c>
      <c r="G39" s="71">
        <v>2.7</v>
      </c>
      <c r="H39" s="77">
        <v>1.1898148148148149E-2</v>
      </c>
      <c r="I39" s="74" t="s">
        <v>353</v>
      </c>
      <c r="J39" s="70" t="s">
        <v>151</v>
      </c>
      <c r="K39" s="82">
        <f t="shared" si="4"/>
        <v>1.0532064471879286E-2</v>
      </c>
      <c r="L39" s="68">
        <v>4.4067215363511663E-3</v>
      </c>
      <c r="M39" s="29" t="s">
        <v>167</v>
      </c>
      <c r="N39" s="73">
        <f t="shared" si="0"/>
        <v>3</v>
      </c>
      <c r="O39" s="29">
        <f t="shared" si="1"/>
        <v>11</v>
      </c>
      <c r="P39" s="29" t="s">
        <v>303</v>
      </c>
      <c r="Q39" s="29" t="str">
        <f t="shared" si="2"/>
        <v>3月2W</v>
      </c>
      <c r="R39" s="57">
        <f t="shared" si="3"/>
        <v>1.327955955149997E-2</v>
      </c>
    </row>
    <row r="40" spans="1:18">
      <c r="A40" s="71" t="s">
        <v>87</v>
      </c>
      <c r="B40" s="29" t="s">
        <v>145</v>
      </c>
      <c r="C40" s="87">
        <v>44632</v>
      </c>
      <c r="D40" s="72" t="s">
        <v>71</v>
      </c>
      <c r="E40" s="72" t="s">
        <v>139</v>
      </c>
      <c r="F40" s="70" t="s">
        <v>2</v>
      </c>
      <c r="G40" s="71">
        <v>2.4</v>
      </c>
      <c r="H40" s="77">
        <v>8.2060185185185187E-3</v>
      </c>
      <c r="I40" s="74" t="s">
        <v>353</v>
      </c>
      <c r="J40" s="70" t="s">
        <v>151</v>
      </c>
      <c r="K40" s="82">
        <f t="shared" si="4"/>
        <v>8.171826774691358E-3</v>
      </c>
      <c r="L40" s="68">
        <v>3.4191743827160495E-3</v>
      </c>
      <c r="M40" s="29" t="s">
        <v>167</v>
      </c>
      <c r="N40" s="73">
        <f t="shared" si="0"/>
        <v>3</v>
      </c>
      <c r="O40" s="29">
        <f t="shared" si="1"/>
        <v>11</v>
      </c>
      <c r="P40" s="29" t="s">
        <v>303</v>
      </c>
      <c r="Q40" s="29" t="str">
        <f t="shared" si="2"/>
        <v>3月2W</v>
      </c>
      <c r="R40" s="57">
        <f t="shared" si="3"/>
        <v>1.030360767243693E-2</v>
      </c>
    </row>
    <row r="41" spans="1:18">
      <c r="A41" s="71" t="s">
        <v>96</v>
      </c>
      <c r="B41" s="29" t="s">
        <v>145</v>
      </c>
      <c r="C41" s="87">
        <v>44632</v>
      </c>
      <c r="D41" s="72" t="s">
        <v>71</v>
      </c>
      <c r="E41" s="72" t="s">
        <v>139</v>
      </c>
      <c r="F41" s="70" t="s">
        <v>8</v>
      </c>
      <c r="G41" s="71">
        <v>3.1</v>
      </c>
      <c r="H41" s="77">
        <v>9.6874999999999999E-3</v>
      </c>
      <c r="I41" s="74" t="s">
        <v>7</v>
      </c>
      <c r="J41" s="70" t="s">
        <v>149</v>
      </c>
      <c r="K41" s="82">
        <f>0.737586206896552*H41</f>
        <v>7.1453663793103472E-3</v>
      </c>
      <c r="L41" s="68">
        <v>3.1249999999999997E-3</v>
      </c>
      <c r="M41" s="29" t="s">
        <v>167</v>
      </c>
      <c r="N41" s="73">
        <f t="shared" si="0"/>
        <v>3</v>
      </c>
      <c r="O41" s="29">
        <f t="shared" si="1"/>
        <v>11</v>
      </c>
      <c r="P41" s="29" t="s">
        <v>303</v>
      </c>
      <c r="Q41" s="29" t="str">
        <f t="shared" si="2"/>
        <v>3月2W</v>
      </c>
      <c r="R41" s="57">
        <f t="shared" si="3"/>
        <v>9.0093750000000035E-3</v>
      </c>
    </row>
    <row r="42" spans="1:18">
      <c r="A42" s="71" t="s">
        <v>30</v>
      </c>
      <c r="B42" s="29" t="s">
        <v>150</v>
      </c>
      <c r="C42" s="87">
        <v>44632</v>
      </c>
      <c r="D42" s="72" t="s">
        <v>71</v>
      </c>
      <c r="E42" s="72" t="s">
        <v>139</v>
      </c>
      <c r="F42" s="70" t="s">
        <v>2</v>
      </c>
      <c r="G42" s="71">
        <v>3.04</v>
      </c>
      <c r="H42" s="77">
        <v>1.0868055555555556E-2</v>
      </c>
      <c r="I42" s="74" t="s">
        <v>353</v>
      </c>
      <c r="J42" s="70" t="s">
        <v>149</v>
      </c>
      <c r="K42" s="82">
        <f>2.39*H42/G42</f>
        <v>8.5442936769005856E-3</v>
      </c>
      <c r="L42" s="68">
        <v>3.5750182748538013E-3</v>
      </c>
      <c r="M42" s="29" t="s">
        <v>167</v>
      </c>
      <c r="N42" s="73">
        <f t="shared" si="0"/>
        <v>3</v>
      </c>
      <c r="O42" s="29">
        <f t="shared" si="1"/>
        <v>11</v>
      </c>
      <c r="P42" s="29" t="s">
        <v>303</v>
      </c>
      <c r="Q42" s="29" t="str">
        <f t="shared" si="2"/>
        <v>3月2W</v>
      </c>
      <c r="R42" s="57">
        <f t="shared" si="3"/>
        <v>1.0773239853483347E-2</v>
      </c>
    </row>
    <row r="43" spans="1:18">
      <c r="A43" s="71" t="s">
        <v>94</v>
      </c>
      <c r="B43" s="29" t="s">
        <v>145</v>
      </c>
      <c r="C43" s="87">
        <v>44632</v>
      </c>
      <c r="D43" s="72" t="s">
        <v>71</v>
      </c>
      <c r="E43" s="72" t="s">
        <v>139</v>
      </c>
      <c r="F43" s="70" t="s">
        <v>2</v>
      </c>
      <c r="G43" s="71">
        <v>2.48</v>
      </c>
      <c r="H43" s="77">
        <v>8.0324074074074065E-3</v>
      </c>
      <c r="I43" s="74" t="s">
        <v>353</v>
      </c>
      <c r="J43" s="70" t="s">
        <v>151</v>
      </c>
      <c r="K43" s="82">
        <f>2.39*H43/G43</f>
        <v>7.7409087514934286E-3</v>
      </c>
      <c r="L43" s="68">
        <v>3.2388739545997605E-3</v>
      </c>
      <c r="M43" s="29" t="s">
        <v>167</v>
      </c>
      <c r="N43" s="73">
        <f t="shared" si="0"/>
        <v>3</v>
      </c>
      <c r="O43" s="29">
        <f t="shared" si="1"/>
        <v>11</v>
      </c>
      <c r="P43" s="29" t="s">
        <v>303</v>
      </c>
      <c r="Q43" s="29" t="str">
        <f t="shared" si="2"/>
        <v>3月2W</v>
      </c>
      <c r="R43" s="57">
        <f t="shared" si="3"/>
        <v>9.7602762518830197E-3</v>
      </c>
    </row>
    <row r="44" spans="1:18">
      <c r="A44" s="71" t="s">
        <v>79</v>
      </c>
      <c r="B44" s="29" t="s">
        <v>152</v>
      </c>
      <c r="C44" s="87">
        <v>44632</v>
      </c>
      <c r="D44" s="72" t="s">
        <v>71</v>
      </c>
      <c r="E44" s="72" t="s">
        <v>139</v>
      </c>
      <c r="F44" s="70" t="s">
        <v>2</v>
      </c>
      <c r="G44" s="71">
        <v>2.5</v>
      </c>
      <c r="H44" s="77">
        <v>9.4675925925925917E-3</v>
      </c>
      <c r="I44" s="74" t="s">
        <v>353</v>
      </c>
      <c r="J44" s="70" t="s">
        <v>151</v>
      </c>
      <c r="K44" s="82">
        <f>2.39*H44/G44</f>
        <v>9.0510185185185173E-3</v>
      </c>
      <c r="L44" s="68">
        <v>3.7870370370370367E-3</v>
      </c>
      <c r="M44" s="29" t="s">
        <v>167</v>
      </c>
      <c r="N44" s="73">
        <f t="shared" si="0"/>
        <v>3</v>
      </c>
      <c r="O44" s="29">
        <f t="shared" si="1"/>
        <v>11</v>
      </c>
      <c r="P44" s="29" t="s">
        <v>303</v>
      </c>
      <c r="Q44" s="29" t="str">
        <f t="shared" si="2"/>
        <v>3月2W</v>
      </c>
      <c r="R44" s="57">
        <f t="shared" si="3"/>
        <v>1.1412153784219002E-2</v>
      </c>
    </row>
    <row r="45" spans="1:18">
      <c r="A45" s="71" t="s">
        <v>91</v>
      </c>
      <c r="B45" s="29" t="s">
        <v>145</v>
      </c>
      <c r="C45" s="87">
        <v>44632</v>
      </c>
      <c r="D45" s="72" t="s">
        <v>71</v>
      </c>
      <c r="E45" s="72" t="s">
        <v>139</v>
      </c>
      <c r="F45" s="70" t="s">
        <v>2</v>
      </c>
      <c r="G45" s="71">
        <v>2.42</v>
      </c>
      <c r="H45" s="77">
        <v>6.3888888888888884E-3</v>
      </c>
      <c r="I45" s="74" t="s">
        <v>353</v>
      </c>
      <c r="J45" s="70" t="s">
        <v>151</v>
      </c>
      <c r="K45" s="82">
        <f>2.39*H45/G45</f>
        <v>6.3096877869605146E-3</v>
      </c>
      <c r="L45" s="68">
        <v>2.6400367309458218E-3</v>
      </c>
      <c r="M45" s="29" t="s">
        <v>167</v>
      </c>
      <c r="N45" s="73">
        <f t="shared" si="0"/>
        <v>3</v>
      </c>
      <c r="O45" s="29">
        <f t="shared" si="1"/>
        <v>11</v>
      </c>
      <c r="P45" s="29" t="s">
        <v>303</v>
      </c>
      <c r="Q45" s="29" t="str">
        <f t="shared" si="2"/>
        <v>3月2W</v>
      </c>
      <c r="R45" s="57">
        <f t="shared" si="3"/>
        <v>7.9556932966023883E-3</v>
      </c>
    </row>
    <row r="46" spans="1:18">
      <c r="A46" s="71" t="s">
        <v>74</v>
      </c>
      <c r="B46" s="29" t="s">
        <v>145</v>
      </c>
      <c r="C46" s="87">
        <v>44632</v>
      </c>
      <c r="D46" s="72" t="s">
        <v>71</v>
      </c>
      <c r="E46" s="72" t="s">
        <v>140</v>
      </c>
      <c r="F46" s="70" t="s">
        <v>112</v>
      </c>
      <c r="G46" s="71">
        <v>2.35</v>
      </c>
      <c r="H46" s="77">
        <v>5.9143518518518521E-3</v>
      </c>
      <c r="I46" s="29" t="s">
        <v>112</v>
      </c>
      <c r="J46" s="70" t="s">
        <v>69</v>
      </c>
      <c r="K46" s="82">
        <f>H46</f>
        <v>5.9143518518518521E-3</v>
      </c>
      <c r="L46" s="68">
        <v>2.5167454688731286E-3</v>
      </c>
      <c r="M46" s="29" t="s">
        <v>167</v>
      </c>
      <c r="N46" s="73">
        <f t="shared" si="0"/>
        <v>3</v>
      </c>
      <c r="O46" s="29">
        <f t="shared" si="1"/>
        <v>11</v>
      </c>
      <c r="P46" s="29" t="s">
        <v>303</v>
      </c>
      <c r="Q46" s="29" t="str">
        <f t="shared" si="2"/>
        <v>3月2W</v>
      </c>
      <c r="R46" s="57">
        <f t="shared" si="3"/>
        <v>7.4572262479871178E-3</v>
      </c>
    </row>
    <row r="47" spans="1:18">
      <c r="A47" s="71" t="s">
        <v>90</v>
      </c>
      <c r="B47" s="29" t="s">
        <v>150</v>
      </c>
      <c r="C47" s="87">
        <v>44632</v>
      </c>
      <c r="D47" s="72" t="s">
        <v>71</v>
      </c>
      <c r="E47" s="72" t="s">
        <v>139</v>
      </c>
      <c r="F47" s="70" t="s">
        <v>2</v>
      </c>
      <c r="G47" s="71">
        <v>2.2599999999999998</v>
      </c>
      <c r="H47" s="77">
        <v>7.2222222222222228E-3</v>
      </c>
      <c r="I47" s="74" t="s">
        <v>353</v>
      </c>
      <c r="J47" s="70" t="s">
        <v>151</v>
      </c>
      <c r="K47" s="82">
        <f>2.39*H47/G47</f>
        <v>7.6376597836774838E-3</v>
      </c>
      <c r="L47" s="68">
        <v>3.1956735496558512E-3</v>
      </c>
      <c r="M47" s="29" t="s">
        <v>167</v>
      </c>
      <c r="N47" s="73">
        <f t="shared" si="0"/>
        <v>3</v>
      </c>
      <c r="O47" s="29">
        <f t="shared" si="1"/>
        <v>11</v>
      </c>
      <c r="P47" s="29" t="s">
        <v>303</v>
      </c>
      <c r="Q47" s="29" t="str">
        <f t="shared" si="2"/>
        <v>3月2W</v>
      </c>
      <c r="R47" s="57">
        <f t="shared" si="3"/>
        <v>9.630092770723785E-3</v>
      </c>
    </row>
    <row r="48" spans="1:18">
      <c r="A48" s="71" t="s">
        <v>98</v>
      </c>
      <c r="B48" s="29" t="s">
        <v>145</v>
      </c>
      <c r="C48" s="87">
        <v>44632</v>
      </c>
      <c r="D48" s="72" t="s">
        <v>71</v>
      </c>
      <c r="E48" s="72" t="s">
        <v>139</v>
      </c>
      <c r="F48" s="70" t="s">
        <v>2</v>
      </c>
      <c r="G48" s="71">
        <v>2.79</v>
      </c>
      <c r="H48" s="77">
        <v>9.4560185185185181E-3</v>
      </c>
      <c r="I48" s="74" t="s">
        <v>353</v>
      </c>
      <c r="J48" s="70" t="s">
        <v>151</v>
      </c>
      <c r="K48" s="82">
        <f>2.39*H48/G48</f>
        <v>8.1003169388026014E-3</v>
      </c>
      <c r="L48" s="68">
        <v>3.3892539492897914E-3</v>
      </c>
      <c r="M48" s="29" t="s">
        <v>167</v>
      </c>
      <c r="N48" s="73">
        <f t="shared" si="0"/>
        <v>3</v>
      </c>
      <c r="O48" s="29">
        <f t="shared" si="1"/>
        <v>11</v>
      </c>
      <c r="P48" s="29" t="s">
        <v>303</v>
      </c>
      <c r="Q48" s="29" t="str">
        <f t="shared" si="2"/>
        <v>3月2W</v>
      </c>
      <c r="R48" s="57">
        <f t="shared" si="3"/>
        <v>1.0213443096751106E-2</v>
      </c>
    </row>
    <row r="49" spans="1:18">
      <c r="A49" s="71" t="s">
        <v>55</v>
      </c>
      <c r="B49" s="29" t="s">
        <v>145</v>
      </c>
      <c r="C49" s="87">
        <v>44632</v>
      </c>
      <c r="D49" s="72" t="s">
        <v>71</v>
      </c>
      <c r="E49" s="72" t="s">
        <v>140</v>
      </c>
      <c r="F49" s="70" t="s">
        <v>112</v>
      </c>
      <c r="G49" s="71">
        <v>2.35</v>
      </c>
      <c r="H49" s="77">
        <v>6.6087962962962966E-3</v>
      </c>
      <c r="I49" s="29" t="s">
        <v>112</v>
      </c>
      <c r="J49" s="70" t="s">
        <v>69</v>
      </c>
      <c r="K49" s="82">
        <f>H49</f>
        <v>6.6087962962962966E-3</v>
      </c>
      <c r="L49" s="68">
        <v>2.8122537431048071E-3</v>
      </c>
      <c r="M49" s="29" t="s">
        <v>167</v>
      </c>
      <c r="N49" s="73">
        <f t="shared" si="0"/>
        <v>3</v>
      </c>
      <c r="O49" s="29">
        <f t="shared" si="1"/>
        <v>11</v>
      </c>
      <c r="P49" s="29" t="s">
        <v>303</v>
      </c>
      <c r="Q49" s="29" t="str">
        <f t="shared" si="2"/>
        <v>3月2W</v>
      </c>
      <c r="R49" s="57">
        <f t="shared" si="3"/>
        <v>8.3328301127214184E-3</v>
      </c>
    </row>
    <row r="50" spans="1:18">
      <c r="A50" s="71" t="s">
        <v>20</v>
      </c>
      <c r="B50" s="29" t="s">
        <v>145</v>
      </c>
      <c r="C50" s="87">
        <v>44632</v>
      </c>
      <c r="D50" s="72" t="s">
        <v>71</v>
      </c>
      <c r="E50" s="72" t="s">
        <v>140</v>
      </c>
      <c r="F50" s="70" t="s">
        <v>112</v>
      </c>
      <c r="G50" s="71">
        <v>2.35</v>
      </c>
      <c r="H50" s="77">
        <v>5.4861111111111117E-3</v>
      </c>
      <c r="I50" s="29" t="s">
        <v>112</v>
      </c>
      <c r="J50" s="70" t="s">
        <v>69</v>
      </c>
      <c r="K50" s="82">
        <f>H50</f>
        <v>5.4861111111111117E-3</v>
      </c>
      <c r="L50" s="68">
        <v>2.3345153664302604E-3</v>
      </c>
      <c r="M50" s="29" t="s">
        <v>167</v>
      </c>
      <c r="N50" s="73">
        <f t="shared" si="0"/>
        <v>3</v>
      </c>
      <c r="O50" s="29">
        <f t="shared" si="1"/>
        <v>11</v>
      </c>
      <c r="P50" s="29" t="s">
        <v>303</v>
      </c>
      <c r="Q50" s="29" t="str">
        <f t="shared" si="2"/>
        <v>3月2W</v>
      </c>
      <c r="R50" s="57">
        <f t="shared" si="3"/>
        <v>6.917270531400968E-3</v>
      </c>
    </row>
    <row r="51" spans="1:18">
      <c r="A51" s="71" t="s">
        <v>83</v>
      </c>
      <c r="B51" s="29" t="s">
        <v>145</v>
      </c>
      <c r="C51" s="87">
        <v>44648</v>
      </c>
      <c r="D51" s="72" t="s">
        <v>122</v>
      </c>
      <c r="E51" s="30" t="s">
        <v>346</v>
      </c>
      <c r="F51" s="70" t="s">
        <v>106</v>
      </c>
      <c r="G51" s="71">
        <v>20</v>
      </c>
      <c r="H51" s="77">
        <v>0.10262731481481481</v>
      </c>
      <c r="I51" s="74" t="s">
        <v>353</v>
      </c>
      <c r="J51" s="70" t="s">
        <v>155</v>
      </c>
      <c r="K51" s="82" t="s">
        <v>95</v>
      </c>
      <c r="L51" s="68">
        <v>5.1313657407407402E-3</v>
      </c>
      <c r="M51" s="29" t="s">
        <v>167</v>
      </c>
      <c r="N51" s="73">
        <f t="shared" si="0"/>
        <v>3</v>
      </c>
      <c r="O51" s="29">
        <f t="shared" si="1"/>
        <v>14</v>
      </c>
      <c r="P51" s="29" t="s">
        <v>305</v>
      </c>
      <c r="Q51" s="29" t="str">
        <f t="shared" si="2"/>
        <v>3月4W</v>
      </c>
      <c r="R51" s="57" t="s">
        <v>346</v>
      </c>
    </row>
    <row r="52" spans="1:18">
      <c r="A52" s="71" t="s">
        <v>99</v>
      </c>
      <c r="B52" s="29" t="s">
        <v>150</v>
      </c>
      <c r="C52" s="87">
        <v>44648</v>
      </c>
      <c r="D52" s="72" t="s">
        <v>122</v>
      </c>
      <c r="E52" s="30" t="s">
        <v>346</v>
      </c>
      <c r="F52" s="70" t="s">
        <v>124</v>
      </c>
      <c r="G52" s="71">
        <v>20.5</v>
      </c>
      <c r="H52" s="77">
        <v>6.9930555555555551E-2</v>
      </c>
      <c r="I52" s="78" t="s">
        <v>180</v>
      </c>
      <c r="J52" s="70" t="s">
        <v>155</v>
      </c>
      <c r="K52" s="82" t="s">
        <v>95</v>
      </c>
      <c r="L52" s="68">
        <v>3.4112466124661244E-3</v>
      </c>
      <c r="M52" s="29" t="s">
        <v>167</v>
      </c>
      <c r="N52" s="73">
        <f t="shared" si="0"/>
        <v>3</v>
      </c>
      <c r="O52" s="29">
        <f t="shared" si="1"/>
        <v>14</v>
      </c>
      <c r="P52" s="29" t="s">
        <v>305</v>
      </c>
      <c r="Q52" s="29" t="str">
        <f t="shared" si="2"/>
        <v>3月4W</v>
      </c>
      <c r="R52" s="57" t="s">
        <v>346</v>
      </c>
    </row>
    <row r="53" spans="1:18">
      <c r="A53" s="71" t="s">
        <v>84</v>
      </c>
      <c r="B53" s="29" t="s">
        <v>150</v>
      </c>
      <c r="C53" s="87">
        <v>44648</v>
      </c>
      <c r="D53" s="72" t="s">
        <v>122</v>
      </c>
      <c r="E53" s="30" t="s">
        <v>346</v>
      </c>
      <c r="F53" s="70" t="s">
        <v>106</v>
      </c>
      <c r="G53" s="71">
        <v>20.010000000000002</v>
      </c>
      <c r="H53" s="77">
        <v>9.5636574074074068E-2</v>
      </c>
      <c r="I53" s="74" t="s">
        <v>353</v>
      </c>
      <c r="J53" s="70" t="s">
        <v>155</v>
      </c>
      <c r="K53" s="82" t="s">
        <v>95</v>
      </c>
      <c r="L53" s="68">
        <v>4.7794389842115972E-3</v>
      </c>
      <c r="M53" s="29" t="s">
        <v>167</v>
      </c>
      <c r="N53" s="73">
        <f t="shared" si="0"/>
        <v>3</v>
      </c>
      <c r="O53" s="29">
        <f t="shared" si="1"/>
        <v>14</v>
      </c>
      <c r="P53" s="29" t="s">
        <v>305</v>
      </c>
      <c r="Q53" s="29" t="str">
        <f t="shared" si="2"/>
        <v>3月4W</v>
      </c>
      <c r="R53" s="57" t="s">
        <v>346</v>
      </c>
    </row>
    <row r="54" spans="1:18">
      <c r="A54" s="71" t="s">
        <v>125</v>
      </c>
      <c r="B54" s="29" t="s">
        <v>152</v>
      </c>
      <c r="C54" s="87">
        <v>44648</v>
      </c>
      <c r="D54" s="72" t="s">
        <v>122</v>
      </c>
      <c r="E54" s="30" t="s">
        <v>346</v>
      </c>
      <c r="F54" s="70" t="s">
        <v>126</v>
      </c>
      <c r="G54" s="71">
        <v>20.05</v>
      </c>
      <c r="H54" s="77">
        <v>7.2546296296296289E-2</v>
      </c>
      <c r="I54" s="77" t="s">
        <v>52</v>
      </c>
      <c r="J54" s="70" t="s">
        <v>155</v>
      </c>
      <c r="K54" s="82" t="s">
        <v>95</v>
      </c>
      <c r="L54" s="68">
        <v>3.6182691419599147E-3</v>
      </c>
      <c r="M54" s="29" t="s">
        <v>167</v>
      </c>
      <c r="N54" s="73">
        <f t="shared" si="0"/>
        <v>3</v>
      </c>
      <c r="O54" s="29">
        <f t="shared" si="1"/>
        <v>14</v>
      </c>
      <c r="P54" s="29" t="s">
        <v>305</v>
      </c>
      <c r="Q54" s="29" t="str">
        <f t="shared" si="2"/>
        <v>3月4W</v>
      </c>
      <c r="R54" s="57" t="s">
        <v>346</v>
      </c>
    </row>
    <row r="55" spans="1:18">
      <c r="A55" s="71" t="s">
        <v>121</v>
      </c>
      <c r="B55" s="29" t="s">
        <v>150</v>
      </c>
      <c r="C55" s="87">
        <v>44648</v>
      </c>
      <c r="D55" s="72" t="s">
        <v>122</v>
      </c>
      <c r="E55" s="30" t="s">
        <v>346</v>
      </c>
      <c r="F55" s="70" t="s">
        <v>106</v>
      </c>
      <c r="G55" s="71">
        <v>20.100000000000001</v>
      </c>
      <c r="H55" s="77">
        <v>0.12460648148148147</v>
      </c>
      <c r="I55" s="74" t="s">
        <v>353</v>
      </c>
      <c r="J55" s="70" t="s">
        <v>155</v>
      </c>
      <c r="K55" s="82" t="s">
        <v>95</v>
      </c>
      <c r="L55" s="68">
        <v>6.1993274368896253E-3</v>
      </c>
      <c r="M55" s="29" t="s">
        <v>167</v>
      </c>
      <c r="N55" s="73">
        <f t="shared" si="0"/>
        <v>3</v>
      </c>
      <c r="O55" s="29">
        <f t="shared" si="1"/>
        <v>14</v>
      </c>
      <c r="P55" s="29" t="s">
        <v>305</v>
      </c>
      <c r="Q55" s="29" t="str">
        <f t="shared" si="2"/>
        <v>3月4W</v>
      </c>
      <c r="R55" s="57" t="s">
        <v>346</v>
      </c>
    </row>
    <row r="56" spans="1:18">
      <c r="A56" s="71" t="s">
        <v>87</v>
      </c>
      <c r="B56" s="29" t="s">
        <v>145</v>
      </c>
      <c r="C56" s="87">
        <v>44648</v>
      </c>
      <c r="D56" s="72" t="s">
        <v>122</v>
      </c>
      <c r="E56" s="30" t="s">
        <v>346</v>
      </c>
      <c r="F56" s="70" t="s">
        <v>106</v>
      </c>
      <c r="G56" s="71">
        <v>20.010000000000002</v>
      </c>
      <c r="H56" s="77">
        <v>0.10136574074074074</v>
      </c>
      <c r="I56" s="74" t="s">
        <v>353</v>
      </c>
      <c r="J56" s="70" t="s">
        <v>155</v>
      </c>
      <c r="K56" s="82" t="s">
        <v>95</v>
      </c>
      <c r="L56" s="68">
        <v>5.0657541599570585E-3</v>
      </c>
      <c r="M56" s="29" t="s">
        <v>167</v>
      </c>
      <c r="N56" s="73">
        <f t="shared" si="0"/>
        <v>3</v>
      </c>
      <c r="O56" s="29">
        <f t="shared" si="1"/>
        <v>14</v>
      </c>
      <c r="P56" s="29" t="s">
        <v>305</v>
      </c>
      <c r="Q56" s="29" t="str">
        <f t="shared" si="2"/>
        <v>3月4W</v>
      </c>
      <c r="R56" s="57" t="s">
        <v>346</v>
      </c>
    </row>
    <row r="57" spans="1:18">
      <c r="A57" s="71" t="s">
        <v>74</v>
      </c>
      <c r="B57" s="29" t="s">
        <v>145</v>
      </c>
      <c r="C57" s="87">
        <v>44648</v>
      </c>
      <c r="D57" s="72" t="s">
        <v>122</v>
      </c>
      <c r="E57" s="30" t="s">
        <v>346</v>
      </c>
      <c r="F57" s="70" t="s">
        <v>165</v>
      </c>
      <c r="G57" s="71">
        <v>21.15</v>
      </c>
      <c r="H57" s="77">
        <v>6.400462962962962E-2</v>
      </c>
      <c r="I57" s="29" t="s">
        <v>162</v>
      </c>
      <c r="J57" s="70" t="s">
        <v>155</v>
      </c>
      <c r="K57" s="82" t="s">
        <v>95</v>
      </c>
      <c r="L57" s="68">
        <v>3.0262236231503366E-3</v>
      </c>
      <c r="M57" s="29" t="s">
        <v>167</v>
      </c>
      <c r="N57" s="73">
        <f t="shared" si="0"/>
        <v>3</v>
      </c>
      <c r="O57" s="29">
        <f t="shared" si="1"/>
        <v>14</v>
      </c>
      <c r="P57" s="29" t="s">
        <v>305</v>
      </c>
      <c r="Q57" s="29" t="str">
        <f t="shared" si="2"/>
        <v>3月4W</v>
      </c>
      <c r="R57" s="57" t="s">
        <v>346</v>
      </c>
    </row>
    <row r="58" spans="1:18">
      <c r="A58" s="71" t="s">
        <v>55</v>
      </c>
      <c r="B58" s="29" t="s">
        <v>145</v>
      </c>
      <c r="C58" s="87">
        <v>44648</v>
      </c>
      <c r="D58" s="72" t="s">
        <v>122</v>
      </c>
      <c r="E58" s="30" t="s">
        <v>346</v>
      </c>
      <c r="F58" s="70" t="s">
        <v>123</v>
      </c>
      <c r="G58" s="71">
        <v>21.65</v>
      </c>
      <c r="H58" s="77">
        <v>8.020833333333334E-2</v>
      </c>
      <c r="I58" s="29" t="s">
        <v>244</v>
      </c>
      <c r="J58" s="70" t="s">
        <v>155</v>
      </c>
      <c r="K58" s="82" t="s">
        <v>95</v>
      </c>
      <c r="L58" s="68">
        <v>3.7047729022324869E-3</v>
      </c>
      <c r="M58" s="29" t="s">
        <v>167</v>
      </c>
      <c r="N58" s="73">
        <f t="shared" si="0"/>
        <v>3</v>
      </c>
      <c r="O58" s="29">
        <f t="shared" si="1"/>
        <v>14</v>
      </c>
      <c r="P58" s="29" t="s">
        <v>305</v>
      </c>
      <c r="Q58" s="29" t="str">
        <f t="shared" si="2"/>
        <v>3月4W</v>
      </c>
      <c r="R58" s="57" t="s">
        <v>346</v>
      </c>
    </row>
    <row r="59" spans="1:18">
      <c r="A59" s="71" t="s">
        <v>20</v>
      </c>
      <c r="B59" s="29" t="s">
        <v>145</v>
      </c>
      <c r="C59" s="87">
        <v>44648</v>
      </c>
      <c r="D59" s="72" t="s">
        <v>122</v>
      </c>
      <c r="E59" s="30" t="s">
        <v>346</v>
      </c>
      <c r="F59" s="70" t="s">
        <v>165</v>
      </c>
      <c r="G59" s="71">
        <v>21.15</v>
      </c>
      <c r="H59" s="77">
        <v>5.9849537037037041E-2</v>
      </c>
      <c r="I59" s="29" t="s">
        <v>162</v>
      </c>
      <c r="J59" s="70" t="s">
        <v>155</v>
      </c>
      <c r="K59" s="82" t="s">
        <v>95</v>
      </c>
      <c r="L59" s="68">
        <v>2.8297653445407585E-3</v>
      </c>
      <c r="M59" s="29" t="s">
        <v>167</v>
      </c>
      <c r="N59" s="73">
        <f t="shared" si="0"/>
        <v>3</v>
      </c>
      <c r="O59" s="29">
        <f t="shared" si="1"/>
        <v>14</v>
      </c>
      <c r="P59" s="29" t="s">
        <v>305</v>
      </c>
      <c r="Q59" s="29" t="str">
        <f t="shared" si="2"/>
        <v>3月4W</v>
      </c>
      <c r="R59" s="57" t="s">
        <v>346</v>
      </c>
    </row>
    <row r="60" spans="1:18">
      <c r="A60" s="71" t="s">
        <v>54</v>
      </c>
      <c r="B60" s="29" t="s">
        <v>145</v>
      </c>
      <c r="C60" s="87">
        <v>44667</v>
      </c>
      <c r="D60" s="72" t="s">
        <v>72</v>
      </c>
      <c r="E60" s="72" t="s">
        <v>140</v>
      </c>
      <c r="F60" s="70" t="s">
        <v>112</v>
      </c>
      <c r="G60" s="71">
        <v>2.35</v>
      </c>
      <c r="H60" s="77">
        <v>5.4398148148148149E-3</v>
      </c>
      <c r="I60" s="29" t="s">
        <v>112</v>
      </c>
      <c r="J60" s="70" t="s">
        <v>69</v>
      </c>
      <c r="K60" s="82">
        <f>H60</f>
        <v>5.4398148148148149E-3</v>
      </c>
      <c r="L60" s="68">
        <v>2.3148148148148147E-3</v>
      </c>
      <c r="M60" s="29" t="s">
        <v>167</v>
      </c>
      <c r="N60" s="73">
        <f t="shared" si="0"/>
        <v>4</v>
      </c>
      <c r="O60" s="29">
        <f t="shared" si="1"/>
        <v>16</v>
      </c>
      <c r="P60" s="29" t="s">
        <v>304</v>
      </c>
      <c r="Q60" s="29" t="str">
        <f t="shared" si="2"/>
        <v>4月3W</v>
      </c>
      <c r="R60" s="57">
        <f t="shared" si="3"/>
        <v>6.8588969404186802E-3</v>
      </c>
    </row>
    <row r="61" spans="1:18">
      <c r="A61" s="71" t="s">
        <v>81</v>
      </c>
      <c r="B61" s="29" t="s">
        <v>145</v>
      </c>
      <c r="C61" s="87">
        <v>44667</v>
      </c>
      <c r="D61" s="72" t="s">
        <v>72</v>
      </c>
      <c r="E61" s="72" t="s">
        <v>139</v>
      </c>
      <c r="F61" s="70" t="s">
        <v>2</v>
      </c>
      <c r="G61" s="71">
        <v>2.35</v>
      </c>
      <c r="H61" s="77">
        <v>7.5115740740740742E-3</v>
      </c>
      <c r="I61" s="74" t="s">
        <v>353</v>
      </c>
      <c r="J61" s="70" t="s">
        <v>151</v>
      </c>
      <c r="K61" s="82">
        <f>2.39*H61/G61</f>
        <v>7.6394306540583136E-3</v>
      </c>
      <c r="L61" s="68">
        <v>3.1964144996059888E-3</v>
      </c>
      <c r="M61" s="29" t="s">
        <v>167</v>
      </c>
      <c r="N61" s="73">
        <f t="shared" si="0"/>
        <v>4</v>
      </c>
      <c r="O61" s="29">
        <f t="shared" si="1"/>
        <v>16</v>
      </c>
      <c r="P61" s="29" t="s">
        <v>304</v>
      </c>
      <c r="Q61" s="29" t="str">
        <f t="shared" si="2"/>
        <v>4月3W</v>
      </c>
      <c r="R61" s="57">
        <f t="shared" si="3"/>
        <v>9.6323256072909178E-3</v>
      </c>
    </row>
    <row r="62" spans="1:18">
      <c r="A62" s="71" t="s">
        <v>83</v>
      </c>
      <c r="B62" s="29" t="s">
        <v>145</v>
      </c>
      <c r="C62" s="87">
        <v>44667</v>
      </c>
      <c r="D62" s="72" t="s">
        <v>72</v>
      </c>
      <c r="E62" s="72" t="s">
        <v>140</v>
      </c>
      <c r="F62" s="70" t="s">
        <v>112</v>
      </c>
      <c r="G62" s="71">
        <v>2.35</v>
      </c>
      <c r="H62" s="77">
        <v>7.1874999999999994E-3</v>
      </c>
      <c r="I62" s="29" t="s">
        <v>112</v>
      </c>
      <c r="J62" s="70" t="s">
        <v>69</v>
      </c>
      <c r="K62" s="82">
        <f>H62</f>
        <v>7.1874999999999994E-3</v>
      </c>
      <c r="L62" s="68">
        <v>3.058510638297872E-3</v>
      </c>
      <c r="M62" s="29" t="s">
        <v>167</v>
      </c>
      <c r="N62" s="73">
        <f t="shared" si="0"/>
        <v>4</v>
      </c>
      <c r="O62" s="29">
        <f t="shared" si="1"/>
        <v>16</v>
      </c>
      <c r="P62" s="29" t="s">
        <v>304</v>
      </c>
      <c r="Q62" s="29" t="str">
        <f t="shared" si="2"/>
        <v>4月3W</v>
      </c>
      <c r="R62" s="57">
        <f t="shared" si="3"/>
        <v>9.0624999999999994E-3</v>
      </c>
    </row>
    <row r="63" spans="1:18">
      <c r="A63" s="71" t="s">
        <v>99</v>
      </c>
      <c r="B63" s="29" t="s">
        <v>150</v>
      </c>
      <c r="C63" s="87">
        <v>44667</v>
      </c>
      <c r="D63" s="72" t="s">
        <v>72</v>
      </c>
      <c r="E63" s="72" t="s">
        <v>139</v>
      </c>
      <c r="F63" s="70" t="s">
        <v>2</v>
      </c>
      <c r="G63" s="71">
        <v>2.91</v>
      </c>
      <c r="H63" s="77">
        <v>9.0740740740740729E-3</v>
      </c>
      <c r="I63" s="74" t="s">
        <v>353</v>
      </c>
      <c r="J63" s="70" t="s">
        <v>151</v>
      </c>
      <c r="K63" s="82">
        <f>2.39*H63/G63</f>
        <v>7.4525900470917648E-3</v>
      </c>
      <c r="L63" s="68">
        <v>3.1182385134275164E-3</v>
      </c>
      <c r="M63" s="29" t="s">
        <v>167</v>
      </c>
      <c r="N63" s="73">
        <f t="shared" si="0"/>
        <v>4</v>
      </c>
      <c r="O63" s="29">
        <f t="shared" si="1"/>
        <v>16</v>
      </c>
      <c r="P63" s="29" t="s">
        <v>304</v>
      </c>
      <c r="Q63" s="29" t="str">
        <f t="shared" si="2"/>
        <v>4月3W</v>
      </c>
      <c r="R63" s="57">
        <f t="shared" si="3"/>
        <v>9.3967439724200515E-3</v>
      </c>
    </row>
    <row r="64" spans="1:18">
      <c r="A64" s="71" t="s">
        <v>97</v>
      </c>
      <c r="B64" s="29" t="s">
        <v>145</v>
      </c>
      <c r="C64" s="87">
        <v>44667</v>
      </c>
      <c r="D64" s="72" t="s">
        <v>72</v>
      </c>
      <c r="E64" s="72" t="s">
        <v>139</v>
      </c>
      <c r="F64" s="70" t="s">
        <v>2</v>
      </c>
      <c r="G64" s="71">
        <v>3.94</v>
      </c>
      <c r="H64" s="77">
        <v>1.2627314814814815E-2</v>
      </c>
      <c r="I64" s="74" t="s">
        <v>353</v>
      </c>
      <c r="J64" s="70" t="s">
        <v>149</v>
      </c>
      <c r="K64" s="82">
        <f>2.39*H64/G64</f>
        <v>7.6597163470577181E-3</v>
      </c>
      <c r="L64" s="68">
        <v>3.2049022372626435E-3</v>
      </c>
      <c r="M64" s="29" t="s">
        <v>167</v>
      </c>
      <c r="N64" s="73">
        <f t="shared" si="0"/>
        <v>4</v>
      </c>
      <c r="O64" s="29">
        <f t="shared" si="1"/>
        <v>16</v>
      </c>
      <c r="P64" s="29" t="s">
        <v>304</v>
      </c>
      <c r="Q64" s="29" t="str">
        <f t="shared" si="2"/>
        <v>4月3W</v>
      </c>
      <c r="R64" s="57">
        <f t="shared" si="3"/>
        <v>9.6579032202032105E-3</v>
      </c>
    </row>
    <row r="65" spans="1:18">
      <c r="A65" s="71" t="s">
        <v>84</v>
      </c>
      <c r="B65" s="29" t="s">
        <v>150</v>
      </c>
      <c r="C65" s="87">
        <v>44667</v>
      </c>
      <c r="D65" s="72" t="s">
        <v>72</v>
      </c>
      <c r="E65" s="72" t="s">
        <v>140</v>
      </c>
      <c r="F65" s="70" t="s">
        <v>112</v>
      </c>
      <c r="G65" s="71">
        <v>2.35</v>
      </c>
      <c r="H65" s="77">
        <v>8.217592592592594E-3</v>
      </c>
      <c r="I65" s="29" t="s">
        <v>112</v>
      </c>
      <c r="J65" s="70" t="s">
        <v>69</v>
      </c>
      <c r="K65" s="82">
        <f>H65</f>
        <v>8.217592592592594E-3</v>
      </c>
      <c r="L65" s="68">
        <v>3.496847911741529E-3</v>
      </c>
      <c r="M65" s="29" t="s">
        <v>167</v>
      </c>
      <c r="N65" s="73">
        <f t="shared" si="0"/>
        <v>4</v>
      </c>
      <c r="O65" s="29">
        <f t="shared" si="1"/>
        <v>16</v>
      </c>
      <c r="P65" s="29" t="s">
        <v>304</v>
      </c>
      <c r="Q65" s="29" t="str">
        <f t="shared" si="2"/>
        <v>4月3W</v>
      </c>
      <c r="R65" s="57">
        <f t="shared" si="3"/>
        <v>1.0361312399355879E-2</v>
      </c>
    </row>
    <row r="66" spans="1:18">
      <c r="A66" s="71" t="s">
        <v>89</v>
      </c>
      <c r="B66" s="29" t="s">
        <v>145</v>
      </c>
      <c r="C66" s="87">
        <v>44667</v>
      </c>
      <c r="D66" s="72" t="s">
        <v>72</v>
      </c>
      <c r="E66" s="72" t="s">
        <v>139</v>
      </c>
      <c r="F66" s="70" t="s">
        <v>2</v>
      </c>
      <c r="G66" s="71">
        <v>2.58</v>
      </c>
      <c r="H66" s="77">
        <v>7.9398148148148145E-3</v>
      </c>
      <c r="I66" s="74" t="s">
        <v>353</v>
      </c>
      <c r="J66" s="70" t="s">
        <v>151</v>
      </c>
      <c r="K66" s="82">
        <f>2.39*H66/G66</f>
        <v>7.3550997703129483E-3</v>
      </c>
      <c r="L66" s="68">
        <v>3.0774476026414008E-3</v>
      </c>
      <c r="M66" s="29" t="s">
        <v>167</v>
      </c>
      <c r="N66" s="73">
        <f t="shared" si="0"/>
        <v>4</v>
      </c>
      <c r="O66" s="29">
        <f t="shared" si="1"/>
        <v>16</v>
      </c>
      <c r="P66" s="29" t="s">
        <v>304</v>
      </c>
      <c r="Q66" s="29" t="str">
        <f t="shared" si="2"/>
        <v>4月3W</v>
      </c>
      <c r="R66" s="57">
        <f t="shared" si="3"/>
        <v>9.2738214495250229E-3</v>
      </c>
    </row>
    <row r="67" spans="1:18">
      <c r="A67" s="71" t="s">
        <v>102</v>
      </c>
      <c r="B67" s="29" t="s">
        <v>145</v>
      </c>
      <c r="C67" s="87">
        <v>44667</v>
      </c>
      <c r="D67" s="72" t="s">
        <v>72</v>
      </c>
      <c r="E67" s="72" t="s">
        <v>139</v>
      </c>
      <c r="F67" s="70" t="s">
        <v>2</v>
      </c>
      <c r="G67" s="71">
        <v>2.5099999999999998</v>
      </c>
      <c r="H67" s="77">
        <v>9.1319444444444443E-3</v>
      </c>
      <c r="I67" s="74" t="s">
        <v>353</v>
      </c>
      <c r="J67" s="70" t="s">
        <v>151</v>
      </c>
      <c r="K67" s="82">
        <f>2.39*H67/G67</f>
        <v>8.6953574590526786E-3</v>
      </c>
      <c r="L67" s="68">
        <v>3.638224878264719E-3</v>
      </c>
      <c r="M67" s="29" t="s">
        <v>167</v>
      </c>
      <c r="N67" s="73">
        <f t="shared" ref="N67:N130" si="5">MONTH(C67)</f>
        <v>4</v>
      </c>
      <c r="O67" s="29">
        <f t="shared" ref="O67:O130" si="6">WEEKNUM(C67)</f>
        <v>16</v>
      </c>
      <c r="P67" s="29" t="s">
        <v>304</v>
      </c>
      <c r="Q67" s="29" t="str">
        <f t="shared" ref="Q67:Q130" si="7">N67&amp;"月"&amp;P67</f>
        <v>4月3W</v>
      </c>
      <c r="R67" s="57">
        <f t="shared" ref="R67:R130" si="8">K67*2.9/2.3</f>
        <v>1.0963711578805551E-2</v>
      </c>
    </row>
    <row r="68" spans="1:18">
      <c r="A68" s="71" t="s">
        <v>87</v>
      </c>
      <c r="B68" s="29" t="s">
        <v>145</v>
      </c>
      <c r="C68" s="87">
        <v>44667</v>
      </c>
      <c r="D68" s="72" t="s">
        <v>72</v>
      </c>
      <c r="E68" s="72" t="s">
        <v>140</v>
      </c>
      <c r="F68" s="70" t="s">
        <v>112</v>
      </c>
      <c r="G68" s="71">
        <v>2.35</v>
      </c>
      <c r="H68" s="77">
        <v>8.3333333333333332E-3</v>
      </c>
      <c r="I68" s="29" t="s">
        <v>112</v>
      </c>
      <c r="J68" s="70" t="s">
        <v>69</v>
      </c>
      <c r="K68" s="82">
        <f>H68</f>
        <v>8.3333333333333332E-3</v>
      </c>
      <c r="L68" s="68">
        <v>3.5460992907801418E-3</v>
      </c>
      <c r="M68" s="29" t="s">
        <v>167</v>
      </c>
      <c r="N68" s="73">
        <f t="shared" si="5"/>
        <v>4</v>
      </c>
      <c r="O68" s="29">
        <f t="shared" si="6"/>
        <v>16</v>
      </c>
      <c r="P68" s="29" t="s">
        <v>304</v>
      </c>
      <c r="Q68" s="29" t="str">
        <f t="shared" si="7"/>
        <v>4月3W</v>
      </c>
      <c r="R68" s="57">
        <f t="shared" si="8"/>
        <v>1.0507246376811595E-2</v>
      </c>
    </row>
    <row r="69" spans="1:18">
      <c r="A69" s="71" t="s">
        <v>85</v>
      </c>
      <c r="B69" s="29" t="s">
        <v>150</v>
      </c>
      <c r="C69" s="87">
        <v>44667</v>
      </c>
      <c r="D69" s="72" t="s">
        <v>72</v>
      </c>
      <c r="E69" s="72" t="s">
        <v>139</v>
      </c>
      <c r="F69" s="70" t="s">
        <v>9</v>
      </c>
      <c r="G69" s="71">
        <v>6.1</v>
      </c>
      <c r="H69" s="77">
        <v>1.8252314814814815E-2</v>
      </c>
      <c r="I69" s="74" t="s">
        <v>353</v>
      </c>
      <c r="J69" s="70" t="s">
        <v>153</v>
      </c>
      <c r="K69" s="82">
        <f>2.21*H69/G69</f>
        <v>6.6127238919247121E-3</v>
      </c>
      <c r="L69" s="68">
        <v>2.9921827565270189E-3</v>
      </c>
      <c r="M69" s="29" t="s">
        <v>167</v>
      </c>
      <c r="N69" s="73">
        <f t="shared" si="5"/>
        <v>4</v>
      </c>
      <c r="O69" s="29">
        <f t="shared" si="6"/>
        <v>16</v>
      </c>
      <c r="P69" s="29" t="s">
        <v>304</v>
      </c>
      <c r="Q69" s="29" t="str">
        <f t="shared" si="7"/>
        <v>4月3W</v>
      </c>
      <c r="R69" s="57">
        <f t="shared" si="8"/>
        <v>8.3377822985137677E-3</v>
      </c>
    </row>
    <row r="70" spans="1:18">
      <c r="A70" s="71" t="s">
        <v>96</v>
      </c>
      <c r="B70" s="29" t="s">
        <v>145</v>
      </c>
      <c r="C70" s="87">
        <v>44667</v>
      </c>
      <c r="D70" s="72" t="s">
        <v>72</v>
      </c>
      <c r="E70" s="72" t="s">
        <v>139</v>
      </c>
      <c r="F70" s="70" t="s">
        <v>8</v>
      </c>
      <c r="G70" s="71">
        <v>3.1</v>
      </c>
      <c r="H70" s="77">
        <v>1.019675925925926E-2</v>
      </c>
      <c r="I70" s="74" t="s">
        <v>7</v>
      </c>
      <c r="J70" s="70" t="s">
        <v>149</v>
      </c>
      <c r="K70" s="82">
        <f>0.737586206896552*H70</f>
        <v>7.5209889846743318E-3</v>
      </c>
      <c r="L70" s="68">
        <v>3.2892771804062127E-3</v>
      </c>
      <c r="M70" s="29" t="s">
        <v>167</v>
      </c>
      <c r="N70" s="73">
        <f t="shared" si="5"/>
        <v>4</v>
      </c>
      <c r="O70" s="29">
        <f t="shared" si="6"/>
        <v>16</v>
      </c>
      <c r="P70" s="29" t="s">
        <v>304</v>
      </c>
      <c r="Q70" s="29" t="str">
        <f t="shared" si="7"/>
        <v>4月3W</v>
      </c>
      <c r="R70" s="57">
        <f t="shared" si="8"/>
        <v>9.4829861111111139E-3</v>
      </c>
    </row>
    <row r="71" spans="1:18">
      <c r="A71" s="71" t="s">
        <v>94</v>
      </c>
      <c r="B71" s="29" t="s">
        <v>145</v>
      </c>
      <c r="C71" s="87">
        <v>44667</v>
      </c>
      <c r="D71" s="72" t="s">
        <v>72</v>
      </c>
      <c r="E71" s="72" t="s">
        <v>139</v>
      </c>
      <c r="F71" s="70" t="s">
        <v>2</v>
      </c>
      <c r="G71" s="71">
        <v>2.5099999999999998</v>
      </c>
      <c r="H71" s="77">
        <v>8.2407407407407412E-3</v>
      </c>
      <c r="I71" s="74" t="s">
        <v>353</v>
      </c>
      <c r="J71" s="70" t="s">
        <v>151</v>
      </c>
      <c r="K71" s="82">
        <f>2.39*H71/G71</f>
        <v>7.8467611037332172E-3</v>
      </c>
      <c r="L71" s="68">
        <v>3.2831636417293792E-3</v>
      </c>
      <c r="M71" s="29" t="s">
        <v>167</v>
      </c>
      <c r="N71" s="73">
        <f t="shared" si="5"/>
        <v>4</v>
      </c>
      <c r="O71" s="29">
        <f t="shared" si="6"/>
        <v>16</v>
      </c>
      <c r="P71" s="29" t="s">
        <v>304</v>
      </c>
      <c r="Q71" s="29" t="str">
        <f t="shared" si="7"/>
        <v>4月3W</v>
      </c>
      <c r="R71" s="57">
        <f t="shared" si="8"/>
        <v>9.8937422612288394E-3</v>
      </c>
    </row>
    <row r="72" spans="1:18">
      <c r="A72" s="71" t="s">
        <v>91</v>
      </c>
      <c r="B72" s="29" t="s">
        <v>145</v>
      </c>
      <c r="C72" s="87">
        <v>44667</v>
      </c>
      <c r="D72" s="72" t="s">
        <v>72</v>
      </c>
      <c r="E72" s="72" t="s">
        <v>139</v>
      </c>
      <c r="F72" s="70" t="s">
        <v>2</v>
      </c>
      <c r="G72" s="71">
        <v>2.42</v>
      </c>
      <c r="H72" s="77">
        <v>6.4814814814814813E-3</v>
      </c>
      <c r="I72" s="74" t="s">
        <v>353</v>
      </c>
      <c r="J72" s="70" t="s">
        <v>151</v>
      </c>
      <c r="K72" s="82">
        <f>2.39*H72/G72</f>
        <v>6.4011325374961738E-3</v>
      </c>
      <c r="L72" s="68">
        <v>2.6782981328435872E-3</v>
      </c>
      <c r="M72" s="29" t="s">
        <v>167</v>
      </c>
      <c r="N72" s="73">
        <f t="shared" si="5"/>
        <v>4</v>
      </c>
      <c r="O72" s="29">
        <f t="shared" si="6"/>
        <v>16</v>
      </c>
      <c r="P72" s="29" t="s">
        <v>304</v>
      </c>
      <c r="Q72" s="29" t="str">
        <f t="shared" si="7"/>
        <v>4月3W</v>
      </c>
      <c r="R72" s="57">
        <f t="shared" si="8"/>
        <v>8.0709931994516967E-3</v>
      </c>
    </row>
    <row r="73" spans="1:18">
      <c r="A73" s="71" t="s">
        <v>74</v>
      </c>
      <c r="B73" s="29" t="s">
        <v>145</v>
      </c>
      <c r="C73" s="87">
        <v>44667</v>
      </c>
      <c r="D73" s="72" t="s">
        <v>72</v>
      </c>
      <c r="E73" s="72" t="s">
        <v>140</v>
      </c>
      <c r="F73" s="70" t="s">
        <v>112</v>
      </c>
      <c r="G73" s="71">
        <v>2.35</v>
      </c>
      <c r="H73" s="77">
        <v>5.7638888888888887E-3</v>
      </c>
      <c r="I73" s="29" t="s">
        <v>112</v>
      </c>
      <c r="J73" s="70" t="s">
        <v>69</v>
      </c>
      <c r="K73" s="82">
        <f>H73</f>
        <v>5.7638888888888887E-3</v>
      </c>
      <c r="L73" s="68">
        <v>2.4527186761229311E-3</v>
      </c>
      <c r="M73" s="29" t="s">
        <v>167</v>
      </c>
      <c r="N73" s="73">
        <f t="shared" si="5"/>
        <v>4</v>
      </c>
      <c r="O73" s="29">
        <f t="shared" si="6"/>
        <v>16</v>
      </c>
      <c r="P73" s="29" t="s">
        <v>304</v>
      </c>
      <c r="Q73" s="29" t="str">
        <f t="shared" si="7"/>
        <v>4月3W</v>
      </c>
      <c r="R73" s="57">
        <f t="shared" si="8"/>
        <v>7.2675120772946866E-3</v>
      </c>
    </row>
    <row r="74" spans="1:18">
      <c r="A74" s="71" t="s">
        <v>90</v>
      </c>
      <c r="B74" s="29" t="s">
        <v>150</v>
      </c>
      <c r="C74" s="87">
        <v>44667</v>
      </c>
      <c r="D74" s="72" t="s">
        <v>72</v>
      </c>
      <c r="E74" s="72" t="s">
        <v>139</v>
      </c>
      <c r="F74" s="70" t="s">
        <v>2</v>
      </c>
      <c r="G74" s="71">
        <v>2.46</v>
      </c>
      <c r="H74" s="77">
        <v>7.8935185185185185E-3</v>
      </c>
      <c r="I74" s="74" t="s">
        <v>353</v>
      </c>
      <c r="J74" s="70" t="s">
        <v>151</v>
      </c>
      <c r="K74" s="82">
        <f>2.39*H74/G74</f>
        <v>7.6689062029509187E-3</v>
      </c>
      <c r="L74" s="68">
        <v>3.2087473652514303E-3</v>
      </c>
      <c r="M74" s="29" t="s">
        <v>167</v>
      </c>
      <c r="N74" s="73">
        <f t="shared" si="5"/>
        <v>4</v>
      </c>
      <c r="O74" s="29">
        <f t="shared" si="6"/>
        <v>16</v>
      </c>
      <c r="P74" s="29" t="s">
        <v>304</v>
      </c>
      <c r="Q74" s="29" t="str">
        <f t="shared" si="7"/>
        <v>4月3W</v>
      </c>
      <c r="R74" s="57">
        <f t="shared" si="8"/>
        <v>9.6694904298076801E-3</v>
      </c>
    </row>
    <row r="75" spans="1:18">
      <c r="A75" s="71" t="s">
        <v>55</v>
      </c>
      <c r="B75" s="29" t="s">
        <v>145</v>
      </c>
      <c r="C75" s="87">
        <v>44667</v>
      </c>
      <c r="D75" s="72" t="s">
        <v>72</v>
      </c>
      <c r="E75" s="72" t="s">
        <v>140</v>
      </c>
      <c r="F75" s="70" t="s">
        <v>112</v>
      </c>
      <c r="G75" s="71">
        <v>2.35</v>
      </c>
      <c r="H75" s="77">
        <v>6.6782407407407415E-3</v>
      </c>
      <c r="I75" s="29" t="s">
        <v>112</v>
      </c>
      <c r="J75" s="70" t="s">
        <v>69</v>
      </c>
      <c r="K75" s="82">
        <f>H75</f>
        <v>6.6782407407407415E-3</v>
      </c>
      <c r="L75" s="68">
        <v>2.841804570527975E-3</v>
      </c>
      <c r="M75" s="29" t="s">
        <v>167</v>
      </c>
      <c r="N75" s="73">
        <f t="shared" si="5"/>
        <v>4</v>
      </c>
      <c r="O75" s="29">
        <f t="shared" si="6"/>
        <v>16</v>
      </c>
      <c r="P75" s="29" t="s">
        <v>304</v>
      </c>
      <c r="Q75" s="29" t="str">
        <f t="shared" si="7"/>
        <v>4月3W</v>
      </c>
      <c r="R75" s="57">
        <f t="shared" si="8"/>
        <v>8.4203904991948485E-3</v>
      </c>
    </row>
    <row r="76" spans="1:18">
      <c r="A76" s="71" t="s">
        <v>88</v>
      </c>
      <c r="B76" s="29" t="s">
        <v>150</v>
      </c>
      <c r="C76" s="87">
        <v>44667</v>
      </c>
      <c r="D76" s="72" t="s">
        <v>72</v>
      </c>
      <c r="E76" s="72" t="s">
        <v>139</v>
      </c>
      <c r="F76" s="70" t="s">
        <v>9</v>
      </c>
      <c r="G76" s="71">
        <v>7</v>
      </c>
      <c r="H76" s="77">
        <v>3.3333333333333333E-2</v>
      </c>
      <c r="I76" s="74" t="s">
        <v>353</v>
      </c>
      <c r="J76" s="70" t="s">
        <v>153</v>
      </c>
      <c r="K76" s="82">
        <f>2.21*H76/G76</f>
        <v>1.0523809523809522E-2</v>
      </c>
      <c r="L76" s="68">
        <v>4.7619047619047615E-3</v>
      </c>
      <c r="M76" s="29" t="s">
        <v>167</v>
      </c>
      <c r="N76" s="73">
        <f t="shared" si="5"/>
        <v>4</v>
      </c>
      <c r="O76" s="29">
        <f t="shared" si="6"/>
        <v>16</v>
      </c>
      <c r="P76" s="29" t="s">
        <v>304</v>
      </c>
      <c r="Q76" s="29" t="str">
        <f t="shared" si="7"/>
        <v>4月3W</v>
      </c>
      <c r="R76" s="57">
        <f t="shared" si="8"/>
        <v>1.3269151138716354E-2</v>
      </c>
    </row>
    <row r="77" spans="1:18">
      <c r="A77" s="71" t="s">
        <v>20</v>
      </c>
      <c r="B77" s="29" t="s">
        <v>145</v>
      </c>
      <c r="C77" s="87">
        <v>44667</v>
      </c>
      <c r="D77" s="72" t="s">
        <v>72</v>
      </c>
      <c r="E77" s="72" t="s">
        <v>139</v>
      </c>
      <c r="F77" s="70" t="s">
        <v>9</v>
      </c>
      <c r="G77" s="71">
        <v>5</v>
      </c>
      <c r="H77" s="77">
        <v>1.2326388888888888E-2</v>
      </c>
      <c r="I77" s="74" t="s">
        <v>353</v>
      </c>
      <c r="J77" s="70" t="s">
        <v>153</v>
      </c>
      <c r="K77" s="82">
        <f>2.21*H77/G77</f>
        <v>5.4482638888888888E-3</v>
      </c>
      <c r="L77" s="68">
        <v>2.4652777777777776E-3</v>
      </c>
      <c r="M77" s="29" t="s">
        <v>167</v>
      </c>
      <c r="N77" s="73">
        <f t="shared" si="5"/>
        <v>4</v>
      </c>
      <c r="O77" s="29">
        <f t="shared" si="6"/>
        <v>16</v>
      </c>
      <c r="P77" s="29" t="s">
        <v>304</v>
      </c>
      <c r="Q77" s="29" t="str">
        <f t="shared" si="7"/>
        <v>4月3W</v>
      </c>
      <c r="R77" s="57">
        <f t="shared" si="8"/>
        <v>6.8695501207729466E-3</v>
      </c>
    </row>
    <row r="78" spans="1:18">
      <c r="A78" s="71" t="s">
        <v>76</v>
      </c>
      <c r="B78" s="29" t="s">
        <v>150</v>
      </c>
      <c r="C78" s="87">
        <v>44719</v>
      </c>
      <c r="D78" s="72" t="s">
        <v>73</v>
      </c>
      <c r="E78" s="72" t="s">
        <v>139</v>
      </c>
      <c r="F78" s="70" t="s">
        <v>2</v>
      </c>
      <c r="G78" s="71">
        <v>2.1</v>
      </c>
      <c r="H78" s="77">
        <v>7.4421296296296293E-3</v>
      </c>
      <c r="I78" s="74" t="s">
        <v>353</v>
      </c>
      <c r="J78" s="70" t="s">
        <v>151</v>
      </c>
      <c r="K78" s="82">
        <f>2.39*H78/G78</f>
        <v>8.4698522927689583E-3</v>
      </c>
      <c r="L78" s="68">
        <v>3.5438712522045854E-3</v>
      </c>
      <c r="M78" s="29" t="s">
        <v>167</v>
      </c>
      <c r="N78" s="73">
        <f t="shared" si="5"/>
        <v>6</v>
      </c>
      <c r="O78" s="29">
        <f t="shared" si="6"/>
        <v>24</v>
      </c>
      <c r="P78" s="29" t="s">
        <v>302</v>
      </c>
      <c r="Q78" s="29" t="str">
        <f t="shared" si="7"/>
        <v>6月1W</v>
      </c>
      <c r="R78" s="57">
        <f t="shared" si="8"/>
        <v>1.0679378977839122E-2</v>
      </c>
    </row>
    <row r="79" spans="1:18">
      <c r="A79" s="71" t="s">
        <v>77</v>
      </c>
      <c r="B79" s="29" t="s">
        <v>145</v>
      </c>
      <c r="C79" s="87">
        <v>44719</v>
      </c>
      <c r="D79" s="72" t="s">
        <v>73</v>
      </c>
      <c r="E79" s="72" t="s">
        <v>139</v>
      </c>
      <c r="F79" s="70" t="s">
        <v>2</v>
      </c>
      <c r="G79" s="71">
        <v>2.5</v>
      </c>
      <c r="H79" s="77">
        <v>8.0208333333333329E-3</v>
      </c>
      <c r="I79" s="74" t="s">
        <v>353</v>
      </c>
      <c r="J79" s="70" t="s">
        <v>151</v>
      </c>
      <c r="K79" s="82">
        <f>2.39*H79/G79</f>
        <v>7.6679166666666675E-3</v>
      </c>
      <c r="L79" s="68">
        <v>3.208333333333333E-3</v>
      </c>
      <c r="M79" s="29" t="s">
        <v>167</v>
      </c>
      <c r="N79" s="73">
        <f t="shared" si="5"/>
        <v>6</v>
      </c>
      <c r="O79" s="29">
        <f t="shared" si="6"/>
        <v>24</v>
      </c>
      <c r="P79" s="29" t="s">
        <v>302</v>
      </c>
      <c r="Q79" s="29" t="str">
        <f t="shared" si="7"/>
        <v>6月1W</v>
      </c>
      <c r="R79" s="57">
        <f t="shared" si="8"/>
        <v>9.6682427536231904E-3</v>
      </c>
    </row>
    <row r="80" spans="1:18">
      <c r="A80" s="71" t="s">
        <v>83</v>
      </c>
      <c r="B80" s="29" t="s">
        <v>145</v>
      </c>
      <c r="C80" s="87">
        <v>44719</v>
      </c>
      <c r="D80" s="72" t="s">
        <v>73</v>
      </c>
      <c r="E80" s="72" t="s">
        <v>139</v>
      </c>
      <c r="F80" s="70" t="s">
        <v>2</v>
      </c>
      <c r="G80" s="71">
        <v>3.68</v>
      </c>
      <c r="H80" s="77">
        <v>1.3321759259259261E-2</v>
      </c>
      <c r="I80" s="74" t="s">
        <v>353</v>
      </c>
      <c r="J80" s="70" t="s">
        <v>149</v>
      </c>
      <c r="K80" s="82">
        <f>2.39*H80/G80</f>
        <v>8.6519034319645742E-3</v>
      </c>
      <c r="L80" s="68">
        <v>3.6200432769726248E-3</v>
      </c>
      <c r="M80" s="29" t="s">
        <v>167</v>
      </c>
      <c r="N80" s="73">
        <f t="shared" si="5"/>
        <v>6</v>
      </c>
      <c r="O80" s="29">
        <f t="shared" si="6"/>
        <v>24</v>
      </c>
      <c r="P80" s="29" t="s">
        <v>302</v>
      </c>
      <c r="Q80" s="29" t="str">
        <f t="shared" si="7"/>
        <v>6月1W</v>
      </c>
      <c r="R80" s="57">
        <f t="shared" si="8"/>
        <v>1.0908921718564028E-2</v>
      </c>
    </row>
    <row r="81" spans="1:18">
      <c r="A81" s="71" t="s">
        <v>99</v>
      </c>
      <c r="B81" s="29" t="s">
        <v>150</v>
      </c>
      <c r="C81" s="87">
        <v>44719</v>
      </c>
      <c r="D81" s="72" t="s">
        <v>73</v>
      </c>
      <c r="E81" s="72" t="s">
        <v>139</v>
      </c>
      <c r="F81" s="70" t="s">
        <v>2</v>
      </c>
      <c r="G81" s="71">
        <v>2.9</v>
      </c>
      <c r="H81" s="77">
        <v>9.0046296296296298E-3</v>
      </c>
      <c r="I81" s="74" t="s">
        <v>353</v>
      </c>
      <c r="J81" s="70" t="s">
        <v>151</v>
      </c>
      <c r="K81" s="82">
        <f>2.39*H81/G81</f>
        <v>7.4210568326947644E-3</v>
      </c>
      <c r="L81" s="68">
        <v>3.1050446998722864E-3</v>
      </c>
      <c r="M81" s="29" t="s">
        <v>167</v>
      </c>
      <c r="N81" s="73">
        <f t="shared" si="5"/>
        <v>6</v>
      </c>
      <c r="O81" s="29">
        <f t="shared" si="6"/>
        <v>24</v>
      </c>
      <c r="P81" s="29" t="s">
        <v>302</v>
      </c>
      <c r="Q81" s="29" t="str">
        <f t="shared" si="7"/>
        <v>6月1W</v>
      </c>
      <c r="R81" s="57">
        <f t="shared" si="8"/>
        <v>9.3569847020933995E-3</v>
      </c>
    </row>
    <row r="82" spans="1:18">
      <c r="A82" s="71" t="s">
        <v>97</v>
      </c>
      <c r="B82" s="29" t="s">
        <v>145</v>
      </c>
      <c r="C82" s="87">
        <v>44719</v>
      </c>
      <c r="D82" s="72" t="s">
        <v>73</v>
      </c>
      <c r="E82" s="72" t="s">
        <v>139</v>
      </c>
      <c r="F82" s="70" t="s">
        <v>2</v>
      </c>
      <c r="G82" s="71">
        <v>3.02</v>
      </c>
      <c r="H82" s="77">
        <v>1.0393518518518519E-2</v>
      </c>
      <c r="I82" s="74" t="s">
        <v>353</v>
      </c>
      <c r="J82" s="70" t="s">
        <v>149</v>
      </c>
      <c r="K82" s="82">
        <f>2.39*H82/G82</f>
        <v>8.2253341918077025E-3</v>
      </c>
      <c r="L82" s="68">
        <v>3.4415624233505031E-3</v>
      </c>
      <c r="M82" s="29" t="s">
        <v>167</v>
      </c>
      <c r="N82" s="73">
        <f t="shared" si="5"/>
        <v>6</v>
      </c>
      <c r="O82" s="29">
        <f t="shared" si="6"/>
        <v>24</v>
      </c>
      <c r="P82" s="29" t="s">
        <v>302</v>
      </c>
      <c r="Q82" s="29" t="str">
        <f t="shared" si="7"/>
        <v>6月1W</v>
      </c>
      <c r="R82" s="57">
        <f t="shared" si="8"/>
        <v>1.0371073546192322E-2</v>
      </c>
    </row>
    <row r="83" spans="1:18">
      <c r="A83" s="71" t="s">
        <v>84</v>
      </c>
      <c r="B83" s="29" t="s">
        <v>150</v>
      </c>
      <c r="C83" s="87">
        <v>44719</v>
      </c>
      <c r="D83" s="72" t="s">
        <v>73</v>
      </c>
      <c r="E83" s="72" t="s">
        <v>140</v>
      </c>
      <c r="F83" s="70" t="s">
        <v>112</v>
      </c>
      <c r="G83" s="71">
        <v>2.35</v>
      </c>
      <c r="H83" s="77">
        <v>8.0555555555555554E-3</v>
      </c>
      <c r="I83" s="29" t="s">
        <v>112</v>
      </c>
      <c r="J83" s="70" t="s">
        <v>69</v>
      </c>
      <c r="K83" s="82">
        <f>H83</f>
        <v>8.0555555555555554E-3</v>
      </c>
      <c r="L83" s="68">
        <v>3.4278959810874702E-3</v>
      </c>
      <c r="M83" s="29" t="s">
        <v>167</v>
      </c>
      <c r="N83" s="73">
        <f t="shared" si="5"/>
        <v>6</v>
      </c>
      <c r="O83" s="29">
        <f t="shared" si="6"/>
        <v>24</v>
      </c>
      <c r="P83" s="29" t="s">
        <v>302</v>
      </c>
      <c r="Q83" s="29" t="str">
        <f t="shared" si="7"/>
        <v>6月1W</v>
      </c>
      <c r="R83" s="57">
        <f t="shared" si="8"/>
        <v>1.0157004830917875E-2</v>
      </c>
    </row>
    <row r="84" spans="1:18">
      <c r="A84" s="71" t="s">
        <v>125</v>
      </c>
      <c r="B84" s="29" t="s">
        <v>152</v>
      </c>
      <c r="C84" s="87">
        <v>44719</v>
      </c>
      <c r="D84" s="72" t="s">
        <v>73</v>
      </c>
      <c r="E84" s="72" t="s">
        <v>139</v>
      </c>
      <c r="F84" s="70" t="s">
        <v>3</v>
      </c>
      <c r="G84" s="71">
        <v>3</v>
      </c>
      <c r="H84" s="77">
        <v>1.0046296296296296E-2</v>
      </c>
      <c r="I84" s="29" t="s">
        <v>3</v>
      </c>
      <c r="J84" s="70" t="s">
        <v>149</v>
      </c>
      <c r="K84" s="82">
        <f>H84*0.779661016949152</f>
        <v>7.8327055869428699E-3</v>
      </c>
      <c r="L84" s="68">
        <v>3.3487654320987653E-3</v>
      </c>
      <c r="M84" s="29" t="s">
        <v>167</v>
      </c>
      <c r="N84" s="73">
        <f t="shared" si="5"/>
        <v>6</v>
      </c>
      <c r="O84" s="29">
        <f t="shared" si="6"/>
        <v>24</v>
      </c>
      <c r="P84" s="29" t="s">
        <v>302</v>
      </c>
      <c r="Q84" s="29" t="str">
        <f t="shared" si="7"/>
        <v>6月1W</v>
      </c>
      <c r="R84" s="57">
        <f t="shared" si="8"/>
        <v>9.8760200878844889E-3</v>
      </c>
    </row>
    <row r="85" spans="1:18">
      <c r="A85" s="71" t="s">
        <v>89</v>
      </c>
      <c r="B85" s="29" t="s">
        <v>145</v>
      </c>
      <c r="C85" s="87">
        <v>44719</v>
      </c>
      <c r="D85" s="72" t="s">
        <v>73</v>
      </c>
      <c r="E85" s="30" t="s">
        <v>346</v>
      </c>
      <c r="F85" s="70" t="s">
        <v>9</v>
      </c>
      <c r="G85" s="71">
        <v>20</v>
      </c>
      <c r="H85" s="77">
        <v>6.083333333333333E-2</v>
      </c>
      <c r="I85" s="74" t="s">
        <v>353</v>
      </c>
      <c r="J85" s="70" t="s">
        <v>155</v>
      </c>
      <c r="K85" s="82" t="s">
        <v>95</v>
      </c>
      <c r="L85" s="68">
        <v>3.0416666666666665E-3</v>
      </c>
      <c r="M85" s="29" t="s">
        <v>167</v>
      </c>
      <c r="N85" s="73">
        <f t="shared" si="5"/>
        <v>6</v>
      </c>
      <c r="O85" s="29">
        <f t="shared" si="6"/>
        <v>24</v>
      </c>
      <c r="P85" s="29" t="s">
        <v>302</v>
      </c>
      <c r="Q85" s="29" t="str">
        <f t="shared" si="7"/>
        <v>6月1W</v>
      </c>
      <c r="R85" s="57" t="s">
        <v>346</v>
      </c>
    </row>
    <row r="86" spans="1:18">
      <c r="A86" s="71" t="s">
        <v>102</v>
      </c>
      <c r="B86" s="29" t="s">
        <v>145</v>
      </c>
      <c r="C86" s="87">
        <v>44719</v>
      </c>
      <c r="D86" s="72" t="s">
        <v>73</v>
      </c>
      <c r="E86" s="72" t="s">
        <v>139</v>
      </c>
      <c r="F86" s="70" t="s">
        <v>2</v>
      </c>
      <c r="G86" s="71">
        <v>2.5099999999999998</v>
      </c>
      <c r="H86" s="77">
        <v>8.773148148148148E-3</v>
      </c>
      <c r="I86" s="74" t="s">
        <v>353</v>
      </c>
      <c r="J86" s="70" t="s">
        <v>151</v>
      </c>
      <c r="K86" s="82">
        <f>2.39*H86/G86</f>
        <v>8.3537147705474418E-3</v>
      </c>
      <c r="L86" s="68">
        <v>3.4952781466725692E-3</v>
      </c>
      <c r="M86" s="29" t="s">
        <v>167</v>
      </c>
      <c r="N86" s="73">
        <f t="shared" si="5"/>
        <v>6</v>
      </c>
      <c r="O86" s="29">
        <f t="shared" si="6"/>
        <v>24</v>
      </c>
      <c r="P86" s="29" t="s">
        <v>302</v>
      </c>
      <c r="Q86" s="29" t="str">
        <f t="shared" si="7"/>
        <v>6月1W</v>
      </c>
      <c r="R86" s="57">
        <f t="shared" si="8"/>
        <v>1.0532944710690252E-2</v>
      </c>
    </row>
    <row r="87" spans="1:18">
      <c r="A87" s="71" t="s">
        <v>87</v>
      </c>
      <c r="B87" s="29" t="s">
        <v>145</v>
      </c>
      <c r="C87" s="87">
        <v>44719</v>
      </c>
      <c r="D87" s="72" t="s">
        <v>73</v>
      </c>
      <c r="E87" s="72" t="s">
        <v>139</v>
      </c>
      <c r="F87" s="70" t="s">
        <v>2</v>
      </c>
      <c r="G87" s="71">
        <v>2.41</v>
      </c>
      <c r="H87" s="77">
        <v>8.5069444444444437E-3</v>
      </c>
      <c r="I87" s="74" t="s">
        <v>353</v>
      </c>
      <c r="J87" s="70" t="s">
        <v>151</v>
      </c>
      <c r="K87" s="82">
        <f>2.39*H87/G87</f>
        <v>8.4363473951129548E-3</v>
      </c>
      <c r="L87" s="68">
        <v>3.5298524665744579E-3</v>
      </c>
      <c r="M87" s="29" t="s">
        <v>167</v>
      </c>
      <c r="N87" s="73">
        <f t="shared" si="5"/>
        <v>6</v>
      </c>
      <c r="O87" s="29">
        <f t="shared" si="6"/>
        <v>24</v>
      </c>
      <c r="P87" s="29" t="s">
        <v>302</v>
      </c>
      <c r="Q87" s="29" t="str">
        <f t="shared" si="7"/>
        <v>6月1W</v>
      </c>
      <c r="R87" s="57">
        <f t="shared" si="8"/>
        <v>1.0637133672098942E-2</v>
      </c>
    </row>
    <row r="88" spans="1:18">
      <c r="A88" s="71" t="s">
        <v>85</v>
      </c>
      <c r="B88" s="29" t="s">
        <v>150</v>
      </c>
      <c r="C88" s="87">
        <v>44719</v>
      </c>
      <c r="D88" s="72" t="s">
        <v>73</v>
      </c>
      <c r="E88" s="72" t="s">
        <v>139</v>
      </c>
      <c r="F88" s="70" t="s">
        <v>9</v>
      </c>
      <c r="G88" s="71">
        <v>6.1</v>
      </c>
      <c r="H88" s="77">
        <v>1.8055555555555557E-2</v>
      </c>
      <c r="I88" s="74" t="s">
        <v>353</v>
      </c>
      <c r="J88" s="70" t="s">
        <v>153</v>
      </c>
      <c r="K88" s="82">
        <f>2.21*H88/G88</f>
        <v>6.5414389799635705E-3</v>
      </c>
      <c r="L88" s="68">
        <v>2.9599271402550096E-3</v>
      </c>
      <c r="M88" s="29" t="s">
        <v>167</v>
      </c>
      <c r="N88" s="73">
        <f t="shared" si="5"/>
        <v>6</v>
      </c>
      <c r="O88" s="29">
        <f t="shared" si="6"/>
        <v>24</v>
      </c>
      <c r="P88" s="29" t="s">
        <v>302</v>
      </c>
      <c r="Q88" s="29" t="str">
        <f t="shared" si="7"/>
        <v>6月1W</v>
      </c>
      <c r="R88" s="57">
        <f t="shared" si="8"/>
        <v>8.2479013225627631E-3</v>
      </c>
    </row>
    <row r="89" spans="1:18">
      <c r="A89" s="71" t="s">
        <v>96</v>
      </c>
      <c r="B89" s="29" t="s">
        <v>145</v>
      </c>
      <c r="C89" s="87">
        <v>44719</v>
      </c>
      <c r="D89" s="72" t="s">
        <v>73</v>
      </c>
      <c r="E89" s="72" t="s">
        <v>139</v>
      </c>
      <c r="F89" s="70" t="s">
        <v>8</v>
      </c>
      <c r="G89" s="71">
        <v>3.1</v>
      </c>
      <c r="H89" s="77">
        <v>9.618055555555555E-3</v>
      </c>
      <c r="I89" s="74" t="s">
        <v>7</v>
      </c>
      <c r="J89" s="70" t="s">
        <v>149</v>
      </c>
      <c r="K89" s="82">
        <f>0.737586206896552*H89</f>
        <v>7.0941451149425308E-3</v>
      </c>
      <c r="L89" s="68">
        <v>3.1025985663082436E-3</v>
      </c>
      <c r="M89" s="29" t="s">
        <v>167</v>
      </c>
      <c r="N89" s="73">
        <f t="shared" si="5"/>
        <v>6</v>
      </c>
      <c r="O89" s="29">
        <f t="shared" si="6"/>
        <v>24</v>
      </c>
      <c r="P89" s="29" t="s">
        <v>302</v>
      </c>
      <c r="Q89" s="29" t="str">
        <f t="shared" si="7"/>
        <v>6月1W</v>
      </c>
      <c r="R89" s="57">
        <f t="shared" si="8"/>
        <v>8.9447916666666686E-3</v>
      </c>
    </row>
    <row r="90" spans="1:18">
      <c r="A90" s="71" t="s">
        <v>100</v>
      </c>
      <c r="B90" s="29" t="s">
        <v>145</v>
      </c>
      <c r="C90" s="87">
        <v>44719</v>
      </c>
      <c r="D90" s="72" t="s">
        <v>73</v>
      </c>
      <c r="E90" s="72" t="s">
        <v>140</v>
      </c>
      <c r="F90" s="70" t="s">
        <v>112</v>
      </c>
      <c r="G90" s="71">
        <v>2.35</v>
      </c>
      <c r="H90" s="77">
        <v>7.5925925925925926E-3</v>
      </c>
      <c r="I90" s="29" t="s">
        <v>112</v>
      </c>
      <c r="J90" s="70" t="s">
        <v>69</v>
      </c>
      <c r="K90" s="82">
        <f>H90</f>
        <v>7.5925925925925926E-3</v>
      </c>
      <c r="L90" s="68">
        <v>3.230890464933018E-3</v>
      </c>
      <c r="M90" s="29" t="s">
        <v>167</v>
      </c>
      <c r="N90" s="73">
        <f t="shared" si="5"/>
        <v>6</v>
      </c>
      <c r="O90" s="29">
        <f t="shared" si="6"/>
        <v>24</v>
      </c>
      <c r="P90" s="29" t="s">
        <v>302</v>
      </c>
      <c r="Q90" s="29" t="str">
        <f t="shared" si="7"/>
        <v>6月1W</v>
      </c>
      <c r="R90" s="57">
        <f t="shared" si="8"/>
        <v>9.5732689210950087E-3</v>
      </c>
    </row>
    <row r="91" spans="1:18">
      <c r="A91" s="71" t="s">
        <v>91</v>
      </c>
      <c r="B91" s="29" t="s">
        <v>145</v>
      </c>
      <c r="C91" s="87">
        <v>44719</v>
      </c>
      <c r="D91" s="72" t="s">
        <v>73</v>
      </c>
      <c r="E91" s="72" t="s">
        <v>140</v>
      </c>
      <c r="F91" s="70" t="s">
        <v>112</v>
      </c>
      <c r="G91" s="71">
        <v>2.35</v>
      </c>
      <c r="H91" s="77">
        <v>6.3657407407407404E-3</v>
      </c>
      <c r="I91" s="29" t="s">
        <v>112</v>
      </c>
      <c r="J91" s="70" t="s">
        <v>69</v>
      </c>
      <c r="K91" s="82">
        <f>H91</f>
        <v>6.3657407407407404E-3</v>
      </c>
      <c r="L91" s="68">
        <v>2.708825847123719E-3</v>
      </c>
      <c r="M91" s="29" t="s">
        <v>167</v>
      </c>
      <c r="N91" s="73">
        <f t="shared" si="5"/>
        <v>6</v>
      </c>
      <c r="O91" s="29">
        <f t="shared" si="6"/>
        <v>24</v>
      </c>
      <c r="P91" s="29" t="s">
        <v>302</v>
      </c>
      <c r="Q91" s="29" t="str">
        <f t="shared" si="7"/>
        <v>6月1W</v>
      </c>
      <c r="R91" s="57">
        <f t="shared" si="8"/>
        <v>8.0263687600644115E-3</v>
      </c>
    </row>
    <row r="92" spans="1:18">
      <c r="A92" s="71" t="s">
        <v>74</v>
      </c>
      <c r="B92" s="29" t="s">
        <v>145</v>
      </c>
      <c r="C92" s="87">
        <v>44719</v>
      </c>
      <c r="D92" s="72" t="s">
        <v>73</v>
      </c>
      <c r="E92" s="72" t="s">
        <v>140</v>
      </c>
      <c r="F92" s="70" t="s">
        <v>112</v>
      </c>
      <c r="G92" s="71">
        <v>2.35</v>
      </c>
      <c r="H92" s="77">
        <v>5.8912037037037032E-3</v>
      </c>
      <c r="I92" s="29" t="s">
        <v>112</v>
      </c>
      <c r="J92" s="70" t="s">
        <v>69</v>
      </c>
      <c r="K92" s="82">
        <f>H92</f>
        <v>5.8912037037037032E-3</v>
      </c>
      <c r="L92" s="68">
        <v>2.5068951930654055E-3</v>
      </c>
      <c r="M92" s="29" t="s">
        <v>167</v>
      </c>
      <c r="N92" s="73">
        <f t="shared" si="5"/>
        <v>6</v>
      </c>
      <c r="O92" s="29">
        <f t="shared" si="6"/>
        <v>24</v>
      </c>
      <c r="P92" s="29" t="s">
        <v>302</v>
      </c>
      <c r="Q92" s="29" t="str">
        <f t="shared" si="7"/>
        <v>6月1W</v>
      </c>
      <c r="R92" s="57">
        <f t="shared" si="8"/>
        <v>7.4280394524959747E-3</v>
      </c>
    </row>
    <row r="93" spans="1:18">
      <c r="A93" s="71" t="s">
        <v>90</v>
      </c>
      <c r="B93" s="29" t="s">
        <v>150</v>
      </c>
      <c r="C93" s="87">
        <v>44719</v>
      </c>
      <c r="D93" s="72" t="s">
        <v>73</v>
      </c>
      <c r="E93" s="72" t="s">
        <v>139</v>
      </c>
      <c r="F93" s="70" t="s">
        <v>2</v>
      </c>
      <c r="G93" s="71">
        <v>2.2999999999999998</v>
      </c>
      <c r="H93" s="77">
        <v>7.3842592592592597E-3</v>
      </c>
      <c r="I93" s="74" t="s">
        <v>353</v>
      </c>
      <c r="J93" s="70" t="s">
        <v>151</v>
      </c>
      <c r="K93" s="82">
        <f>2.39*H93/G93</f>
        <v>7.6732085346215796E-3</v>
      </c>
      <c r="L93" s="68">
        <v>3.2105475040257654E-3</v>
      </c>
      <c r="M93" s="29" t="s">
        <v>167</v>
      </c>
      <c r="N93" s="73">
        <f t="shared" si="5"/>
        <v>6</v>
      </c>
      <c r="O93" s="29">
        <f t="shared" si="6"/>
        <v>24</v>
      </c>
      <c r="P93" s="29" t="s">
        <v>302</v>
      </c>
      <c r="Q93" s="29" t="str">
        <f t="shared" si="7"/>
        <v>6月1W</v>
      </c>
      <c r="R93" s="57">
        <f t="shared" si="8"/>
        <v>9.6749151088706877E-3</v>
      </c>
    </row>
    <row r="94" spans="1:18">
      <c r="A94" s="71" t="s">
        <v>55</v>
      </c>
      <c r="B94" s="29" t="s">
        <v>145</v>
      </c>
      <c r="C94" s="87">
        <v>44719</v>
      </c>
      <c r="D94" s="72" t="s">
        <v>73</v>
      </c>
      <c r="E94" s="72" t="s">
        <v>140</v>
      </c>
      <c r="F94" s="70" t="s">
        <v>112</v>
      </c>
      <c r="G94" s="71">
        <v>2.35</v>
      </c>
      <c r="H94" s="77">
        <v>6.8402777777777776E-3</v>
      </c>
      <c r="I94" s="29" t="s">
        <v>112</v>
      </c>
      <c r="J94" s="70" t="s">
        <v>69</v>
      </c>
      <c r="K94" s="82">
        <f>H94</f>
        <v>6.8402777777777776E-3</v>
      </c>
      <c r="L94" s="68">
        <v>2.910756501182033E-3</v>
      </c>
      <c r="M94" s="29" t="s">
        <v>167</v>
      </c>
      <c r="N94" s="73">
        <f t="shared" si="5"/>
        <v>6</v>
      </c>
      <c r="O94" s="29">
        <f t="shared" si="6"/>
        <v>24</v>
      </c>
      <c r="P94" s="29" t="s">
        <v>302</v>
      </c>
      <c r="Q94" s="29" t="str">
        <f t="shared" si="7"/>
        <v>6月1W</v>
      </c>
      <c r="R94" s="57">
        <f t="shared" si="8"/>
        <v>8.6246980676328508E-3</v>
      </c>
    </row>
    <row r="95" spans="1:18">
      <c r="A95" s="71" t="s">
        <v>88</v>
      </c>
      <c r="B95" s="29" t="s">
        <v>150</v>
      </c>
      <c r="C95" s="87">
        <v>44719</v>
      </c>
      <c r="D95" s="72" t="s">
        <v>73</v>
      </c>
      <c r="E95" s="72" t="s">
        <v>139</v>
      </c>
      <c r="F95" s="70" t="s">
        <v>2</v>
      </c>
      <c r="G95" s="71">
        <v>2.4</v>
      </c>
      <c r="H95" s="77">
        <v>8.0671296296296307E-3</v>
      </c>
      <c r="I95" s="74" t="s">
        <v>353</v>
      </c>
      <c r="J95" s="70" t="s">
        <v>151</v>
      </c>
      <c r="K95" s="82">
        <f>2.39*H95/G95</f>
        <v>8.0335165895061757E-3</v>
      </c>
      <c r="L95" s="68">
        <v>3.3613040123456795E-3</v>
      </c>
      <c r="M95" s="29" t="s">
        <v>167</v>
      </c>
      <c r="N95" s="73">
        <f t="shared" si="5"/>
        <v>6</v>
      </c>
      <c r="O95" s="29">
        <f t="shared" si="6"/>
        <v>24</v>
      </c>
      <c r="P95" s="29" t="s">
        <v>302</v>
      </c>
      <c r="Q95" s="29" t="str">
        <f t="shared" si="7"/>
        <v>6月1W</v>
      </c>
      <c r="R95" s="57">
        <f t="shared" si="8"/>
        <v>1.0129216569377352E-2</v>
      </c>
    </row>
    <row r="96" spans="1:18">
      <c r="A96" s="71" t="s">
        <v>103</v>
      </c>
      <c r="B96" s="29" t="s">
        <v>145</v>
      </c>
      <c r="C96" s="87">
        <v>44719</v>
      </c>
      <c r="D96" s="72" t="s">
        <v>73</v>
      </c>
      <c r="E96" s="72" t="s">
        <v>139</v>
      </c>
      <c r="F96" s="70" t="s">
        <v>2</v>
      </c>
      <c r="G96" s="71">
        <v>3.44</v>
      </c>
      <c r="H96" s="77">
        <v>1.3969907407407408E-2</v>
      </c>
      <c r="I96" s="74" t="s">
        <v>353</v>
      </c>
      <c r="J96" s="70" t="s">
        <v>149</v>
      </c>
      <c r="K96" s="82">
        <f>2.39*H96/G96</f>
        <v>9.7058368324720087E-3</v>
      </c>
      <c r="L96" s="68">
        <v>4.061019595176572E-3</v>
      </c>
      <c r="M96" s="29" t="s">
        <v>167</v>
      </c>
      <c r="N96" s="73">
        <f t="shared" si="5"/>
        <v>6</v>
      </c>
      <c r="O96" s="29">
        <f t="shared" si="6"/>
        <v>24</v>
      </c>
      <c r="P96" s="29" t="s">
        <v>302</v>
      </c>
      <c r="Q96" s="29" t="str">
        <f t="shared" si="7"/>
        <v>6月1W</v>
      </c>
      <c r="R96" s="57">
        <f t="shared" si="8"/>
        <v>1.2237794267029926E-2</v>
      </c>
    </row>
    <row r="97" spans="1:18">
      <c r="A97" s="71" t="s">
        <v>101</v>
      </c>
      <c r="B97" s="29" t="s">
        <v>150</v>
      </c>
      <c r="C97" s="87">
        <v>44719</v>
      </c>
      <c r="D97" s="72" t="s">
        <v>73</v>
      </c>
      <c r="E97" s="72" t="s">
        <v>139</v>
      </c>
      <c r="F97" s="70" t="s">
        <v>2</v>
      </c>
      <c r="G97" s="71">
        <v>2.5099999999999998</v>
      </c>
      <c r="H97" s="77">
        <v>8.2291666666666659E-3</v>
      </c>
      <c r="I97" s="74" t="s">
        <v>353</v>
      </c>
      <c r="J97" s="70" t="s">
        <v>151</v>
      </c>
      <c r="K97" s="82">
        <f>2.39*H97/G97</f>
        <v>7.8357403718459489E-3</v>
      </c>
      <c r="L97" s="68">
        <v>3.2785524568393096E-3</v>
      </c>
      <c r="M97" s="29" t="s">
        <v>168</v>
      </c>
      <c r="N97" s="73">
        <f t="shared" si="5"/>
        <v>6</v>
      </c>
      <c r="O97" s="29">
        <f t="shared" si="6"/>
        <v>24</v>
      </c>
      <c r="P97" s="29" t="s">
        <v>302</v>
      </c>
      <c r="Q97" s="29" t="str">
        <f t="shared" si="7"/>
        <v>6月1W</v>
      </c>
      <c r="R97" s="57">
        <f t="shared" si="8"/>
        <v>9.8798465558057619E-3</v>
      </c>
    </row>
    <row r="98" spans="1:18">
      <c r="A98" s="71" t="s">
        <v>20</v>
      </c>
      <c r="B98" s="29" t="s">
        <v>145</v>
      </c>
      <c r="C98" s="87">
        <v>44719</v>
      </c>
      <c r="D98" s="72" t="s">
        <v>73</v>
      </c>
      <c r="E98" s="72" t="s">
        <v>140</v>
      </c>
      <c r="F98" s="70" t="s">
        <v>112</v>
      </c>
      <c r="G98" s="71">
        <v>2.35</v>
      </c>
      <c r="H98" s="77">
        <v>5.4513888888888884E-3</v>
      </c>
      <c r="I98" s="29" t="s">
        <v>112</v>
      </c>
      <c r="J98" s="70" t="s">
        <v>69</v>
      </c>
      <c r="K98" s="82">
        <f>H98</f>
        <v>5.4513888888888884E-3</v>
      </c>
      <c r="L98" s="68">
        <v>2.319739952718676E-3</v>
      </c>
      <c r="M98" s="29" t="s">
        <v>168</v>
      </c>
      <c r="N98" s="73">
        <f t="shared" si="5"/>
        <v>6</v>
      </c>
      <c r="O98" s="29">
        <f t="shared" si="6"/>
        <v>24</v>
      </c>
      <c r="P98" s="29" t="s">
        <v>302</v>
      </c>
      <c r="Q98" s="29" t="str">
        <f t="shared" si="7"/>
        <v>6月1W</v>
      </c>
      <c r="R98" s="57">
        <f t="shared" si="8"/>
        <v>6.8734903381642513E-3</v>
      </c>
    </row>
    <row r="99" spans="1:18" ht="24">
      <c r="A99" s="29" t="s">
        <v>54</v>
      </c>
      <c r="B99" s="29" t="s">
        <v>145</v>
      </c>
      <c r="C99" s="86">
        <v>44751</v>
      </c>
      <c r="D99" s="29" t="s">
        <v>56</v>
      </c>
      <c r="E99" s="29" t="s">
        <v>139</v>
      </c>
      <c r="F99" s="29" t="s">
        <v>108</v>
      </c>
      <c r="G99" s="79">
        <v>4.74</v>
      </c>
      <c r="H99" s="75">
        <v>1.8553240740740742E-2</v>
      </c>
      <c r="I99" s="29" t="s">
        <v>108</v>
      </c>
      <c r="J99" s="29" t="s">
        <v>153</v>
      </c>
      <c r="K99" s="81">
        <v>8.1867948639264554E-3</v>
      </c>
      <c r="L99" s="68">
        <v>3.914185810282857E-3</v>
      </c>
      <c r="M99" s="29" t="s">
        <v>168</v>
      </c>
      <c r="N99" s="73">
        <f t="shared" si="5"/>
        <v>7</v>
      </c>
      <c r="O99" s="29">
        <f t="shared" si="6"/>
        <v>28</v>
      </c>
      <c r="P99" s="29" t="s">
        <v>303</v>
      </c>
      <c r="Q99" s="29" t="str">
        <f t="shared" si="7"/>
        <v>7月2W</v>
      </c>
      <c r="R99" s="57">
        <f t="shared" si="8"/>
        <v>1.0322480480602922E-2</v>
      </c>
    </row>
    <row r="100" spans="1:18">
      <c r="A100" s="29" t="s">
        <v>5</v>
      </c>
      <c r="B100" s="29" t="s">
        <v>145</v>
      </c>
      <c r="C100" s="86">
        <v>44751</v>
      </c>
      <c r="D100" s="29" t="s">
        <v>56</v>
      </c>
      <c r="E100" s="29" t="s">
        <v>139</v>
      </c>
      <c r="F100" s="29" t="s">
        <v>109</v>
      </c>
      <c r="G100" s="79">
        <v>2.37</v>
      </c>
      <c r="H100" s="75">
        <v>9.1435185185185178E-3</v>
      </c>
      <c r="I100" s="29" t="s">
        <v>109</v>
      </c>
      <c r="J100" s="70" t="s">
        <v>151</v>
      </c>
      <c r="K100" s="82">
        <f>0.965517241379313*H100</f>
        <v>8.8282247765006632E-3</v>
      </c>
      <c r="L100" s="68">
        <v>3.858024691358024E-3</v>
      </c>
      <c r="M100" s="29" t="s">
        <v>168</v>
      </c>
      <c r="N100" s="73">
        <f t="shared" si="5"/>
        <v>7</v>
      </c>
      <c r="O100" s="29">
        <f t="shared" si="6"/>
        <v>28</v>
      </c>
      <c r="P100" s="29" t="s">
        <v>303</v>
      </c>
      <c r="Q100" s="29" t="str">
        <f t="shared" si="7"/>
        <v>7月2W</v>
      </c>
      <c r="R100" s="57">
        <f t="shared" si="8"/>
        <v>1.1131239935587794E-2</v>
      </c>
    </row>
    <row r="101" spans="1:18" ht="24">
      <c r="A101" s="29" t="s">
        <v>84</v>
      </c>
      <c r="B101" s="29" t="s">
        <v>150</v>
      </c>
      <c r="C101" s="86">
        <v>44751</v>
      </c>
      <c r="D101" s="29" t="s">
        <v>56</v>
      </c>
      <c r="E101" s="30" t="s">
        <v>346</v>
      </c>
      <c r="F101" s="29" t="s">
        <v>110</v>
      </c>
      <c r="G101" s="79">
        <v>10.220000000000001</v>
      </c>
      <c r="H101" s="75">
        <v>4.8564814814814818E-2</v>
      </c>
      <c r="I101" s="74" t="s">
        <v>353</v>
      </c>
      <c r="J101" s="29" t="s">
        <v>157</v>
      </c>
      <c r="K101" s="81" t="s">
        <v>0</v>
      </c>
      <c r="L101" s="68">
        <v>4.7519388272812928E-3</v>
      </c>
      <c r="M101" s="29" t="s">
        <v>168</v>
      </c>
      <c r="N101" s="73">
        <f t="shared" si="5"/>
        <v>7</v>
      </c>
      <c r="O101" s="29">
        <f t="shared" si="6"/>
        <v>28</v>
      </c>
      <c r="P101" s="29" t="s">
        <v>303</v>
      </c>
      <c r="Q101" s="29" t="str">
        <f t="shared" si="7"/>
        <v>7月2W</v>
      </c>
      <c r="R101" s="57" t="s">
        <v>346</v>
      </c>
    </row>
    <row r="102" spans="1:18">
      <c r="A102" s="29" t="s">
        <v>91</v>
      </c>
      <c r="B102" s="29" t="s">
        <v>145</v>
      </c>
      <c r="C102" s="86">
        <v>44751</v>
      </c>
      <c r="D102" s="29" t="s">
        <v>56</v>
      </c>
      <c r="E102" s="29" t="s">
        <v>139</v>
      </c>
      <c r="F102" s="29" t="s">
        <v>109</v>
      </c>
      <c r="G102" s="79">
        <v>2.37</v>
      </c>
      <c r="H102" s="75">
        <v>6.7129629629629622E-3</v>
      </c>
      <c r="I102" s="29" t="s">
        <v>109</v>
      </c>
      <c r="J102" s="70" t="s">
        <v>151</v>
      </c>
      <c r="K102" s="82">
        <f>0.965517241379313*H102</f>
        <v>6.4814814814814986E-3</v>
      </c>
      <c r="L102" s="68">
        <v>2.832473824035005E-3</v>
      </c>
      <c r="M102" s="29" t="s">
        <v>168</v>
      </c>
      <c r="N102" s="73">
        <f t="shared" si="5"/>
        <v>7</v>
      </c>
      <c r="O102" s="29">
        <f t="shared" si="6"/>
        <v>28</v>
      </c>
      <c r="P102" s="29" t="s">
        <v>303</v>
      </c>
      <c r="Q102" s="29" t="str">
        <f t="shared" si="7"/>
        <v>7月2W</v>
      </c>
      <c r="R102" s="57">
        <f t="shared" si="8"/>
        <v>8.1723027375201502E-3</v>
      </c>
    </row>
    <row r="103" spans="1:18" ht="24">
      <c r="A103" s="29" t="s">
        <v>20</v>
      </c>
      <c r="B103" s="29" t="s">
        <v>145</v>
      </c>
      <c r="C103" s="86">
        <v>44751</v>
      </c>
      <c r="D103" s="29" t="s">
        <v>56</v>
      </c>
      <c r="E103" s="29" t="s">
        <v>139</v>
      </c>
      <c r="F103" s="29" t="s">
        <v>108</v>
      </c>
      <c r="G103" s="79">
        <v>4.74</v>
      </c>
      <c r="H103" s="75">
        <v>1.2430555555555554E-2</v>
      </c>
      <c r="I103" s="29" t="s">
        <v>108</v>
      </c>
      <c r="J103" s="29" t="s">
        <v>153</v>
      </c>
      <c r="K103" s="81">
        <v>5.4851014871222774E-3</v>
      </c>
      <c r="L103" s="68">
        <v>2.6224800750117203E-3</v>
      </c>
      <c r="M103" s="29" t="s">
        <v>168</v>
      </c>
      <c r="N103" s="73">
        <f t="shared" si="5"/>
        <v>7</v>
      </c>
      <c r="O103" s="29">
        <f t="shared" si="6"/>
        <v>28</v>
      </c>
      <c r="P103" s="29" t="s">
        <v>303</v>
      </c>
      <c r="Q103" s="29" t="str">
        <f t="shared" si="7"/>
        <v>7月2W</v>
      </c>
      <c r="R103" s="57">
        <f t="shared" si="8"/>
        <v>6.9159975272411337E-3</v>
      </c>
    </row>
    <row r="104" spans="1:18">
      <c r="A104" s="29" t="s">
        <v>10</v>
      </c>
      <c r="B104" s="29" t="s">
        <v>145</v>
      </c>
      <c r="C104" s="86">
        <v>44751</v>
      </c>
      <c r="D104" s="29" t="s">
        <v>56</v>
      </c>
      <c r="E104" s="29" t="s">
        <v>139</v>
      </c>
      <c r="F104" s="29" t="s">
        <v>109</v>
      </c>
      <c r="G104" s="79">
        <v>2.37</v>
      </c>
      <c r="H104" s="75">
        <v>9.9074074074074082E-3</v>
      </c>
      <c r="I104" s="29" t="s">
        <v>109</v>
      </c>
      <c r="J104" s="70" t="s">
        <v>151</v>
      </c>
      <c r="K104" s="82">
        <f>0.965517241379313*H104</f>
        <v>9.5657726692209722E-3</v>
      </c>
      <c r="L104" s="68">
        <v>4.1803406782309734E-3</v>
      </c>
      <c r="M104" s="29" t="s">
        <v>168</v>
      </c>
      <c r="N104" s="73">
        <f t="shared" si="5"/>
        <v>7</v>
      </c>
      <c r="O104" s="29">
        <f t="shared" si="6"/>
        <v>28</v>
      </c>
      <c r="P104" s="29" t="s">
        <v>303</v>
      </c>
      <c r="Q104" s="29" t="str">
        <f t="shared" si="7"/>
        <v>7月2W</v>
      </c>
      <c r="R104" s="57">
        <f t="shared" si="8"/>
        <v>1.2061191626409052E-2</v>
      </c>
    </row>
    <row r="105" spans="1:18">
      <c r="A105" s="29" t="s">
        <v>75</v>
      </c>
      <c r="B105" s="29" t="s">
        <v>145</v>
      </c>
      <c r="C105" s="86">
        <v>44755</v>
      </c>
      <c r="D105" s="29" t="s">
        <v>56</v>
      </c>
      <c r="E105" s="29" t="s">
        <v>139</v>
      </c>
      <c r="F105" s="29" t="s">
        <v>3</v>
      </c>
      <c r="G105" s="79">
        <v>3</v>
      </c>
      <c r="H105" s="75">
        <v>1.0138888888888888E-2</v>
      </c>
      <c r="I105" s="29" t="s">
        <v>3</v>
      </c>
      <c r="J105" s="70" t="s">
        <v>149</v>
      </c>
      <c r="K105" s="82">
        <f t="shared" ref="K105:K118" si="9">H105*0.779661016949152</f>
        <v>7.9048964218455687E-3</v>
      </c>
      <c r="L105" s="68">
        <v>3.3796296296296296E-3</v>
      </c>
      <c r="M105" s="29" t="s">
        <v>168</v>
      </c>
      <c r="N105" s="73">
        <f t="shared" si="5"/>
        <v>7</v>
      </c>
      <c r="O105" s="29">
        <f t="shared" si="6"/>
        <v>29</v>
      </c>
      <c r="P105" s="29" t="s">
        <v>303</v>
      </c>
      <c r="Q105" s="29" t="str">
        <f t="shared" si="7"/>
        <v>7月2W</v>
      </c>
      <c r="R105" s="57">
        <f t="shared" si="8"/>
        <v>9.9670433145009341E-3</v>
      </c>
    </row>
    <row r="106" spans="1:18">
      <c r="A106" s="29" t="s">
        <v>27</v>
      </c>
      <c r="B106" s="29" t="s">
        <v>145</v>
      </c>
      <c r="C106" s="86">
        <v>44755</v>
      </c>
      <c r="D106" s="29" t="s">
        <v>56</v>
      </c>
      <c r="E106" s="29" t="s">
        <v>139</v>
      </c>
      <c r="F106" s="29" t="s">
        <v>3</v>
      </c>
      <c r="G106" s="79">
        <v>3</v>
      </c>
      <c r="H106" s="75">
        <v>9.0624999999999994E-3</v>
      </c>
      <c r="I106" s="29" t="s">
        <v>3</v>
      </c>
      <c r="J106" s="70" t="s">
        <v>149</v>
      </c>
      <c r="K106" s="82">
        <f t="shared" si="9"/>
        <v>7.0656779661016893E-3</v>
      </c>
      <c r="L106" s="68">
        <v>3.0208333333333333E-3</v>
      </c>
      <c r="M106" s="29" t="s">
        <v>168</v>
      </c>
      <c r="N106" s="73">
        <f t="shared" si="5"/>
        <v>7</v>
      </c>
      <c r="O106" s="29">
        <f t="shared" si="6"/>
        <v>29</v>
      </c>
      <c r="P106" s="29" t="s">
        <v>303</v>
      </c>
      <c r="Q106" s="29" t="str">
        <f t="shared" si="7"/>
        <v>7月2W</v>
      </c>
      <c r="R106" s="57">
        <f t="shared" si="8"/>
        <v>8.9088983050847389E-3</v>
      </c>
    </row>
    <row r="107" spans="1:18">
      <c r="A107" s="29" t="s">
        <v>4</v>
      </c>
      <c r="B107" s="29" t="s">
        <v>145</v>
      </c>
      <c r="C107" s="86">
        <v>44755</v>
      </c>
      <c r="D107" s="29" t="s">
        <v>56</v>
      </c>
      <c r="E107" s="29" t="s">
        <v>139</v>
      </c>
      <c r="F107" s="29" t="s">
        <v>3</v>
      </c>
      <c r="G107" s="79">
        <v>3</v>
      </c>
      <c r="H107" s="75">
        <v>1.091435185185185E-2</v>
      </c>
      <c r="I107" s="29" t="s">
        <v>3</v>
      </c>
      <c r="J107" s="70" t="s">
        <v>149</v>
      </c>
      <c r="K107" s="82">
        <f t="shared" si="9"/>
        <v>8.5094946641556743E-3</v>
      </c>
      <c r="L107" s="68">
        <v>3.6381172839506167E-3</v>
      </c>
      <c r="M107" s="29" t="s">
        <v>168</v>
      </c>
      <c r="N107" s="73">
        <f t="shared" si="5"/>
        <v>7</v>
      </c>
      <c r="O107" s="29">
        <f t="shared" si="6"/>
        <v>29</v>
      </c>
      <c r="P107" s="29" t="s">
        <v>303</v>
      </c>
      <c r="Q107" s="29" t="str">
        <f t="shared" si="7"/>
        <v>7月2W</v>
      </c>
      <c r="R107" s="57">
        <f t="shared" si="8"/>
        <v>1.0729362837413676E-2</v>
      </c>
    </row>
    <row r="108" spans="1:18">
      <c r="A108" s="29" t="s">
        <v>11</v>
      </c>
      <c r="B108" s="29" t="s">
        <v>145</v>
      </c>
      <c r="C108" s="86">
        <v>44755</v>
      </c>
      <c r="D108" s="29" t="s">
        <v>56</v>
      </c>
      <c r="E108" s="29" t="s">
        <v>139</v>
      </c>
      <c r="F108" s="29" t="s">
        <v>3</v>
      </c>
      <c r="G108" s="79">
        <v>3</v>
      </c>
      <c r="H108" s="75">
        <v>8.8078703703703704E-3</v>
      </c>
      <c r="I108" s="29" t="s">
        <v>3</v>
      </c>
      <c r="J108" s="70" t="s">
        <v>149</v>
      </c>
      <c r="K108" s="82">
        <f t="shared" si="9"/>
        <v>6.8671531701192676E-3</v>
      </c>
      <c r="L108" s="68">
        <v>2.9359567901234567E-3</v>
      </c>
      <c r="M108" s="29" t="s">
        <v>168</v>
      </c>
      <c r="N108" s="73">
        <f t="shared" si="5"/>
        <v>7</v>
      </c>
      <c r="O108" s="29">
        <f t="shared" si="6"/>
        <v>29</v>
      </c>
      <c r="P108" s="29" t="s">
        <v>303</v>
      </c>
      <c r="Q108" s="29" t="str">
        <f t="shared" si="7"/>
        <v>7月2W</v>
      </c>
      <c r="R108" s="57">
        <f t="shared" si="8"/>
        <v>8.6585844318895124E-3</v>
      </c>
    </row>
    <row r="109" spans="1:18">
      <c r="A109" s="29" t="s">
        <v>100</v>
      </c>
      <c r="B109" s="29" t="s">
        <v>145</v>
      </c>
      <c r="C109" s="86">
        <v>44755</v>
      </c>
      <c r="D109" s="29" t="s">
        <v>56</v>
      </c>
      <c r="E109" s="29" t="s">
        <v>139</v>
      </c>
      <c r="F109" s="29" t="s">
        <v>3</v>
      </c>
      <c r="G109" s="79">
        <v>3</v>
      </c>
      <c r="H109" s="75">
        <v>1.0104166666666668E-2</v>
      </c>
      <c r="I109" s="29" t="s">
        <v>3</v>
      </c>
      <c r="J109" s="70" t="s">
        <v>149</v>
      </c>
      <c r="K109" s="82">
        <f t="shared" si="9"/>
        <v>7.8778248587570571E-3</v>
      </c>
      <c r="L109" s="68">
        <v>3.368055555555556E-3</v>
      </c>
      <c r="M109" s="29" t="s">
        <v>168</v>
      </c>
      <c r="N109" s="73">
        <f t="shared" si="5"/>
        <v>7</v>
      </c>
      <c r="O109" s="29">
        <f t="shared" si="6"/>
        <v>29</v>
      </c>
      <c r="P109" s="29" t="s">
        <v>303</v>
      </c>
      <c r="Q109" s="29" t="str">
        <f t="shared" si="7"/>
        <v>7月2W</v>
      </c>
      <c r="R109" s="57">
        <f t="shared" si="8"/>
        <v>9.9329096045197695E-3</v>
      </c>
    </row>
    <row r="110" spans="1:18">
      <c r="A110" s="29" t="s">
        <v>1</v>
      </c>
      <c r="B110" s="29" t="s">
        <v>145</v>
      </c>
      <c r="C110" s="86">
        <v>44755</v>
      </c>
      <c r="D110" s="29" t="s">
        <v>56</v>
      </c>
      <c r="E110" s="29" t="s">
        <v>139</v>
      </c>
      <c r="F110" s="29" t="s">
        <v>3</v>
      </c>
      <c r="G110" s="79">
        <v>3</v>
      </c>
      <c r="H110" s="75">
        <v>9.0856481481481483E-3</v>
      </c>
      <c r="I110" s="29" t="s">
        <v>3</v>
      </c>
      <c r="J110" s="70" t="s">
        <v>149</v>
      </c>
      <c r="K110" s="82">
        <f t="shared" si="9"/>
        <v>7.0837256748273649E-3</v>
      </c>
      <c r="L110" s="68">
        <v>3.0285493827160496E-3</v>
      </c>
      <c r="M110" s="29" t="s">
        <v>168</v>
      </c>
      <c r="N110" s="73">
        <f t="shared" si="5"/>
        <v>7</v>
      </c>
      <c r="O110" s="29">
        <f t="shared" si="6"/>
        <v>29</v>
      </c>
      <c r="P110" s="29" t="s">
        <v>303</v>
      </c>
      <c r="Q110" s="29" t="str">
        <f t="shared" si="7"/>
        <v>7月2W</v>
      </c>
      <c r="R110" s="57">
        <f t="shared" si="8"/>
        <v>8.9316541117388515E-3</v>
      </c>
    </row>
    <row r="111" spans="1:18">
      <c r="A111" s="29" t="s">
        <v>91</v>
      </c>
      <c r="B111" s="29" t="s">
        <v>145</v>
      </c>
      <c r="C111" s="86">
        <v>44755</v>
      </c>
      <c r="D111" s="29" t="s">
        <v>56</v>
      </c>
      <c r="E111" s="29" t="s">
        <v>139</v>
      </c>
      <c r="F111" s="29" t="s">
        <v>3</v>
      </c>
      <c r="G111" s="79">
        <v>3</v>
      </c>
      <c r="H111" s="75">
        <v>7.9861111111111122E-3</v>
      </c>
      <c r="I111" s="29" t="s">
        <v>3</v>
      </c>
      <c r="J111" s="70" t="s">
        <v>149</v>
      </c>
      <c r="K111" s="82">
        <f t="shared" si="9"/>
        <v>6.2264595103578117E-3</v>
      </c>
      <c r="L111" s="68">
        <v>2.6620370370370374E-3</v>
      </c>
      <c r="M111" s="29" t="s">
        <v>168</v>
      </c>
      <c r="N111" s="73">
        <f t="shared" si="5"/>
        <v>7</v>
      </c>
      <c r="O111" s="29">
        <f t="shared" si="6"/>
        <v>29</v>
      </c>
      <c r="P111" s="29" t="s">
        <v>303</v>
      </c>
      <c r="Q111" s="29" t="str">
        <f t="shared" si="7"/>
        <v>7月2W</v>
      </c>
      <c r="R111" s="57">
        <f t="shared" si="8"/>
        <v>7.8507532956685454E-3</v>
      </c>
    </row>
    <row r="112" spans="1:18">
      <c r="A112" s="29" t="s">
        <v>20</v>
      </c>
      <c r="B112" s="29" t="s">
        <v>145</v>
      </c>
      <c r="C112" s="86">
        <v>44755</v>
      </c>
      <c r="D112" s="29" t="s">
        <v>56</v>
      </c>
      <c r="E112" s="29" t="s">
        <v>139</v>
      </c>
      <c r="F112" s="29" t="s">
        <v>3</v>
      </c>
      <c r="G112" s="79">
        <v>3</v>
      </c>
      <c r="H112" s="75">
        <v>6.9907407407407409E-3</v>
      </c>
      <c r="I112" s="29" t="s">
        <v>3</v>
      </c>
      <c r="J112" s="70" t="s">
        <v>149</v>
      </c>
      <c r="K112" s="82">
        <f t="shared" si="9"/>
        <v>5.4504080351537943E-3</v>
      </c>
      <c r="L112" s="68">
        <v>2.3302469135802468E-3</v>
      </c>
      <c r="M112" s="29" t="s">
        <v>168</v>
      </c>
      <c r="N112" s="73">
        <f t="shared" si="5"/>
        <v>7</v>
      </c>
      <c r="O112" s="29">
        <f t="shared" si="6"/>
        <v>29</v>
      </c>
      <c r="P112" s="29" t="s">
        <v>303</v>
      </c>
      <c r="Q112" s="29" t="str">
        <f t="shared" si="7"/>
        <v>7月2W</v>
      </c>
      <c r="R112" s="57">
        <f t="shared" si="8"/>
        <v>6.8722536095417418E-3</v>
      </c>
    </row>
    <row r="113" spans="1:18">
      <c r="A113" s="29" t="s">
        <v>92</v>
      </c>
      <c r="B113" s="29" t="s">
        <v>145</v>
      </c>
      <c r="C113" s="86">
        <v>44762</v>
      </c>
      <c r="D113" s="29" t="s">
        <v>56</v>
      </c>
      <c r="E113" s="29" t="s">
        <v>139</v>
      </c>
      <c r="F113" s="29" t="s">
        <v>3</v>
      </c>
      <c r="G113" s="79">
        <v>3</v>
      </c>
      <c r="H113" s="75">
        <v>8.3796296296296292E-3</v>
      </c>
      <c r="I113" s="29" t="s">
        <v>3</v>
      </c>
      <c r="J113" s="70" t="s">
        <v>149</v>
      </c>
      <c r="K113" s="82">
        <f t="shared" si="9"/>
        <v>6.5332705586942826E-3</v>
      </c>
      <c r="L113" s="68">
        <v>2.7932098765432096E-3</v>
      </c>
      <c r="M113" s="29" t="s">
        <v>168</v>
      </c>
      <c r="N113" s="73">
        <f t="shared" si="5"/>
        <v>7</v>
      </c>
      <c r="O113" s="29">
        <f t="shared" si="6"/>
        <v>30</v>
      </c>
      <c r="P113" s="29" t="s">
        <v>304</v>
      </c>
      <c r="Q113" s="29" t="str">
        <f t="shared" si="7"/>
        <v>7月3W</v>
      </c>
      <c r="R113" s="57">
        <f t="shared" si="8"/>
        <v>8.237602008788444E-3</v>
      </c>
    </row>
    <row r="114" spans="1:18">
      <c r="A114" s="29" t="s">
        <v>5</v>
      </c>
      <c r="B114" s="29" t="s">
        <v>145</v>
      </c>
      <c r="C114" s="86">
        <v>44762</v>
      </c>
      <c r="D114" s="29" t="s">
        <v>56</v>
      </c>
      <c r="E114" s="29" t="s">
        <v>139</v>
      </c>
      <c r="F114" s="29" t="s">
        <v>3</v>
      </c>
      <c r="G114" s="79">
        <v>3</v>
      </c>
      <c r="H114" s="75">
        <v>9.4560185185185181E-3</v>
      </c>
      <c r="I114" s="29" t="s">
        <v>3</v>
      </c>
      <c r="J114" s="70" t="s">
        <v>149</v>
      </c>
      <c r="K114" s="82">
        <f t="shared" si="9"/>
        <v>7.3724890144381619E-3</v>
      </c>
      <c r="L114" s="68">
        <v>3.1520061728395059E-3</v>
      </c>
      <c r="M114" s="29" t="s">
        <v>168</v>
      </c>
      <c r="N114" s="73">
        <f t="shared" si="5"/>
        <v>7</v>
      </c>
      <c r="O114" s="29">
        <f t="shared" si="6"/>
        <v>30</v>
      </c>
      <c r="P114" s="29" t="s">
        <v>304</v>
      </c>
      <c r="Q114" s="29" t="str">
        <f t="shared" si="7"/>
        <v>7月3W</v>
      </c>
      <c r="R114" s="57">
        <f t="shared" si="8"/>
        <v>9.2957470182046392E-3</v>
      </c>
    </row>
    <row r="115" spans="1:18">
      <c r="A115" s="29" t="s">
        <v>111</v>
      </c>
      <c r="B115" s="29" t="s">
        <v>145</v>
      </c>
      <c r="C115" s="86">
        <v>44762</v>
      </c>
      <c r="D115" s="29" t="s">
        <v>56</v>
      </c>
      <c r="E115" s="29" t="s">
        <v>139</v>
      </c>
      <c r="F115" s="29" t="s">
        <v>3</v>
      </c>
      <c r="G115" s="79">
        <v>3</v>
      </c>
      <c r="H115" s="75">
        <v>1.0416666666666666E-2</v>
      </c>
      <c r="I115" s="29" t="s">
        <v>3</v>
      </c>
      <c r="J115" s="70" t="s">
        <v>149</v>
      </c>
      <c r="K115" s="82">
        <f t="shared" si="9"/>
        <v>8.1214689265536669E-3</v>
      </c>
      <c r="L115" s="68">
        <v>3.472222222222222E-3</v>
      </c>
      <c r="M115" s="29" t="s">
        <v>168</v>
      </c>
      <c r="N115" s="73">
        <f t="shared" si="5"/>
        <v>7</v>
      </c>
      <c r="O115" s="29">
        <f t="shared" si="6"/>
        <v>30</v>
      </c>
      <c r="P115" s="29" t="s">
        <v>304</v>
      </c>
      <c r="Q115" s="29" t="str">
        <f t="shared" si="7"/>
        <v>7月3W</v>
      </c>
      <c r="R115" s="57">
        <f t="shared" si="8"/>
        <v>1.0240112994350277E-2</v>
      </c>
    </row>
    <row r="116" spans="1:18">
      <c r="A116" s="29" t="s">
        <v>11</v>
      </c>
      <c r="B116" s="29" t="s">
        <v>145</v>
      </c>
      <c r="C116" s="86">
        <v>44762</v>
      </c>
      <c r="D116" s="29" t="s">
        <v>56</v>
      </c>
      <c r="E116" s="29" t="s">
        <v>139</v>
      </c>
      <c r="F116" s="29" t="s">
        <v>3</v>
      </c>
      <c r="G116" s="79">
        <v>3</v>
      </c>
      <c r="H116" s="75">
        <v>8.9699074074074073E-3</v>
      </c>
      <c r="I116" s="29" t="s">
        <v>3</v>
      </c>
      <c r="J116" s="70" t="s">
        <v>149</v>
      </c>
      <c r="K116" s="82">
        <f t="shared" si="9"/>
        <v>6.9934871311989905E-3</v>
      </c>
      <c r="L116" s="68">
        <v>2.989969135802469E-3</v>
      </c>
      <c r="M116" s="29" t="s">
        <v>168</v>
      </c>
      <c r="N116" s="73">
        <f t="shared" si="5"/>
        <v>7</v>
      </c>
      <c r="O116" s="29">
        <f t="shared" si="6"/>
        <v>30</v>
      </c>
      <c r="P116" s="29" t="s">
        <v>304</v>
      </c>
      <c r="Q116" s="29" t="str">
        <f t="shared" si="7"/>
        <v>7月3W</v>
      </c>
      <c r="R116" s="57">
        <f t="shared" si="8"/>
        <v>8.817875078468292E-3</v>
      </c>
    </row>
    <row r="117" spans="1:18">
      <c r="A117" s="29" t="s">
        <v>87</v>
      </c>
      <c r="B117" s="29" t="s">
        <v>145</v>
      </c>
      <c r="C117" s="86">
        <v>44762</v>
      </c>
      <c r="D117" s="29" t="s">
        <v>56</v>
      </c>
      <c r="E117" s="29" t="s">
        <v>139</v>
      </c>
      <c r="F117" s="29" t="s">
        <v>3</v>
      </c>
      <c r="G117" s="79">
        <v>3</v>
      </c>
      <c r="H117" s="75">
        <v>1.2187500000000002E-2</v>
      </c>
      <c r="I117" s="29" t="s">
        <v>3</v>
      </c>
      <c r="J117" s="70" t="s">
        <v>149</v>
      </c>
      <c r="K117" s="82">
        <f t="shared" si="9"/>
        <v>9.5021186440677925E-3</v>
      </c>
      <c r="L117" s="68">
        <v>4.062500000000001E-3</v>
      </c>
      <c r="M117" s="29" t="s">
        <v>168</v>
      </c>
      <c r="N117" s="73">
        <f t="shared" si="5"/>
        <v>7</v>
      </c>
      <c r="O117" s="29">
        <f t="shared" si="6"/>
        <v>30</v>
      </c>
      <c r="P117" s="29" t="s">
        <v>304</v>
      </c>
      <c r="Q117" s="29" t="str">
        <f t="shared" si="7"/>
        <v>7月3W</v>
      </c>
      <c r="R117" s="57">
        <f t="shared" si="8"/>
        <v>1.1980932203389826E-2</v>
      </c>
    </row>
    <row r="118" spans="1:18">
      <c r="A118" s="29" t="s">
        <v>55</v>
      </c>
      <c r="B118" s="29" t="s">
        <v>145</v>
      </c>
      <c r="C118" s="86">
        <v>44762</v>
      </c>
      <c r="D118" s="29" t="s">
        <v>56</v>
      </c>
      <c r="E118" s="29" t="s">
        <v>139</v>
      </c>
      <c r="F118" s="29" t="s">
        <v>3</v>
      </c>
      <c r="G118" s="79">
        <v>3</v>
      </c>
      <c r="H118" s="75">
        <v>9.0509259259259258E-3</v>
      </c>
      <c r="I118" s="29" t="s">
        <v>3</v>
      </c>
      <c r="J118" s="70" t="s">
        <v>149</v>
      </c>
      <c r="K118" s="82">
        <f t="shared" si="9"/>
        <v>7.0566541117388524E-3</v>
      </c>
      <c r="L118" s="68">
        <v>3.0169753086419751E-3</v>
      </c>
      <c r="M118" s="29" t="s">
        <v>168</v>
      </c>
      <c r="N118" s="73">
        <f t="shared" si="5"/>
        <v>7</v>
      </c>
      <c r="O118" s="29">
        <f t="shared" si="6"/>
        <v>30</v>
      </c>
      <c r="P118" s="29" t="s">
        <v>304</v>
      </c>
      <c r="Q118" s="29" t="str">
        <f t="shared" si="7"/>
        <v>7月3W</v>
      </c>
      <c r="R118" s="57">
        <f t="shared" si="8"/>
        <v>8.8975204017576835E-3</v>
      </c>
    </row>
    <row r="119" spans="1:18" ht="24">
      <c r="A119" s="29" t="s">
        <v>20</v>
      </c>
      <c r="B119" s="29" t="s">
        <v>145</v>
      </c>
      <c r="C119" s="86">
        <v>44762</v>
      </c>
      <c r="D119" s="29" t="s">
        <v>56</v>
      </c>
      <c r="E119" s="29" t="s">
        <v>139</v>
      </c>
      <c r="F119" s="29" t="s">
        <v>48</v>
      </c>
      <c r="G119" s="79">
        <v>5</v>
      </c>
      <c r="H119" s="75">
        <v>1.2604166666666666E-2</v>
      </c>
      <c r="I119" s="29" t="s">
        <v>48</v>
      </c>
      <c r="J119" s="29" t="s">
        <v>153</v>
      </c>
      <c r="K119" s="81">
        <f>H119*2.21/G119</f>
        <v>5.5710416666666669E-3</v>
      </c>
      <c r="L119" s="68">
        <v>2.5208333333333333E-3</v>
      </c>
      <c r="M119" s="29" t="s">
        <v>168</v>
      </c>
      <c r="N119" s="73">
        <f t="shared" si="5"/>
        <v>7</v>
      </c>
      <c r="O119" s="29">
        <f t="shared" si="6"/>
        <v>30</v>
      </c>
      <c r="P119" s="29" t="s">
        <v>304</v>
      </c>
      <c r="Q119" s="29" t="str">
        <f t="shared" si="7"/>
        <v>7月3W</v>
      </c>
      <c r="R119" s="57">
        <f t="shared" si="8"/>
        <v>7.0243568840579716E-3</v>
      </c>
    </row>
    <row r="120" spans="1:18">
      <c r="A120" s="29" t="s">
        <v>10</v>
      </c>
      <c r="B120" s="29" t="s">
        <v>145</v>
      </c>
      <c r="C120" s="86">
        <v>44762</v>
      </c>
      <c r="D120" s="29" t="s">
        <v>56</v>
      </c>
      <c r="E120" s="29" t="s">
        <v>139</v>
      </c>
      <c r="F120" s="29" t="s">
        <v>3</v>
      </c>
      <c r="G120" s="79">
        <v>3</v>
      </c>
      <c r="H120" s="75">
        <v>1.087962962962963E-2</v>
      </c>
      <c r="I120" s="29" t="s">
        <v>3</v>
      </c>
      <c r="J120" s="70" t="s">
        <v>149</v>
      </c>
      <c r="K120" s="82">
        <f>H120*0.779661016949152</f>
        <v>8.4824231010671627E-3</v>
      </c>
      <c r="L120" s="68">
        <v>3.6265432098765431E-3</v>
      </c>
      <c r="M120" s="29" t="s">
        <v>168</v>
      </c>
      <c r="N120" s="73">
        <f t="shared" si="5"/>
        <v>7</v>
      </c>
      <c r="O120" s="29">
        <f t="shared" si="6"/>
        <v>30</v>
      </c>
      <c r="P120" s="29" t="s">
        <v>304</v>
      </c>
      <c r="Q120" s="29" t="str">
        <f t="shared" si="7"/>
        <v>7月3W</v>
      </c>
      <c r="R120" s="57">
        <f t="shared" si="8"/>
        <v>1.0695229127432511E-2</v>
      </c>
    </row>
    <row r="121" spans="1:18">
      <c r="A121" s="71" t="s">
        <v>54</v>
      </c>
      <c r="B121" s="29" t="s">
        <v>145</v>
      </c>
      <c r="C121" s="87">
        <v>44765</v>
      </c>
      <c r="D121" s="72" t="s">
        <v>127</v>
      </c>
      <c r="E121" s="72" t="s">
        <v>140</v>
      </c>
      <c r="F121" s="70" t="s">
        <v>112</v>
      </c>
      <c r="G121" s="71">
        <v>2.35</v>
      </c>
      <c r="H121" s="77">
        <v>5.5324074074074069E-3</v>
      </c>
      <c r="I121" s="29" t="s">
        <v>112</v>
      </c>
      <c r="J121" s="70" t="s">
        <v>69</v>
      </c>
      <c r="K121" s="82">
        <f>H121</f>
        <v>5.5324074074074069E-3</v>
      </c>
      <c r="L121" s="68">
        <v>2.3542159180457048E-3</v>
      </c>
      <c r="M121" s="29" t="s">
        <v>168</v>
      </c>
      <c r="N121" s="73">
        <f t="shared" si="5"/>
        <v>7</v>
      </c>
      <c r="O121" s="29">
        <f t="shared" si="6"/>
        <v>30</v>
      </c>
      <c r="P121" s="29" t="s">
        <v>304</v>
      </c>
      <c r="Q121" s="29" t="str">
        <f t="shared" si="7"/>
        <v>7月3W</v>
      </c>
      <c r="R121" s="57">
        <f t="shared" si="8"/>
        <v>6.9756441223832524E-3</v>
      </c>
    </row>
    <row r="122" spans="1:18">
      <c r="A122" s="71" t="s">
        <v>75</v>
      </c>
      <c r="B122" s="29" t="s">
        <v>145</v>
      </c>
      <c r="C122" s="87">
        <v>44765</v>
      </c>
      <c r="D122" s="72" t="s">
        <v>127</v>
      </c>
      <c r="E122" s="72" t="s">
        <v>140</v>
      </c>
      <c r="F122" s="70" t="s">
        <v>112</v>
      </c>
      <c r="G122" s="71">
        <v>2.35</v>
      </c>
      <c r="H122" s="77">
        <v>7.9745370370370369E-3</v>
      </c>
      <c r="I122" s="29" t="s">
        <v>112</v>
      </c>
      <c r="J122" s="70" t="s">
        <v>69</v>
      </c>
      <c r="K122" s="82">
        <f>H122</f>
        <v>7.9745370370370369E-3</v>
      </c>
      <c r="L122" s="68">
        <v>3.393420015760441E-3</v>
      </c>
      <c r="M122" s="29" t="s">
        <v>168</v>
      </c>
      <c r="N122" s="73">
        <f t="shared" si="5"/>
        <v>7</v>
      </c>
      <c r="O122" s="29">
        <f t="shared" si="6"/>
        <v>30</v>
      </c>
      <c r="P122" s="29" t="s">
        <v>304</v>
      </c>
      <c r="Q122" s="29" t="str">
        <f t="shared" si="7"/>
        <v>7月3W</v>
      </c>
      <c r="R122" s="57">
        <f t="shared" si="8"/>
        <v>1.0054851046698874E-2</v>
      </c>
    </row>
    <row r="123" spans="1:18">
      <c r="A123" s="71" t="s">
        <v>114</v>
      </c>
      <c r="B123" s="29" t="s">
        <v>145</v>
      </c>
      <c r="C123" s="87">
        <v>44765</v>
      </c>
      <c r="D123" s="72" t="s">
        <v>127</v>
      </c>
      <c r="E123" s="72" t="s">
        <v>140</v>
      </c>
      <c r="F123" s="70" t="s">
        <v>112</v>
      </c>
      <c r="G123" s="71">
        <v>2.35</v>
      </c>
      <c r="H123" s="77">
        <v>9.5138888888888894E-3</v>
      </c>
      <c r="I123" s="29" t="s">
        <v>112</v>
      </c>
      <c r="J123" s="70" t="s">
        <v>69</v>
      </c>
      <c r="K123" s="82">
        <f>H123</f>
        <v>9.5138888888888894E-3</v>
      </c>
      <c r="L123" s="68">
        <v>4.048463356973995E-3</v>
      </c>
      <c r="M123" s="29" t="s">
        <v>168</v>
      </c>
      <c r="N123" s="73">
        <f t="shared" si="5"/>
        <v>7</v>
      </c>
      <c r="O123" s="29">
        <f t="shared" si="6"/>
        <v>30</v>
      </c>
      <c r="P123" s="29" t="s">
        <v>304</v>
      </c>
      <c r="Q123" s="29" t="str">
        <f t="shared" si="7"/>
        <v>7月3W</v>
      </c>
      <c r="R123" s="57">
        <f t="shared" si="8"/>
        <v>1.1995772946859905E-2</v>
      </c>
    </row>
    <row r="124" spans="1:18">
      <c r="A124" s="71" t="s">
        <v>93</v>
      </c>
      <c r="B124" s="29" t="s">
        <v>145</v>
      </c>
      <c r="C124" s="87">
        <v>44765</v>
      </c>
      <c r="D124" s="72" t="s">
        <v>127</v>
      </c>
      <c r="E124" s="72" t="s">
        <v>139</v>
      </c>
      <c r="F124" s="70" t="s">
        <v>2</v>
      </c>
      <c r="G124" s="71">
        <v>2.5099999999999998</v>
      </c>
      <c r="H124" s="77">
        <v>8.6921296296296312E-3</v>
      </c>
      <c r="I124" s="74" t="s">
        <v>353</v>
      </c>
      <c r="J124" s="70" t="s">
        <v>151</v>
      </c>
      <c r="K124" s="82">
        <f>2.39*H124/G124</f>
        <v>8.2765696473365812E-3</v>
      </c>
      <c r="L124" s="68">
        <v>3.4629998524420844E-3</v>
      </c>
      <c r="M124" s="29" t="s">
        <v>168</v>
      </c>
      <c r="N124" s="73">
        <f t="shared" si="5"/>
        <v>7</v>
      </c>
      <c r="O124" s="29">
        <f t="shared" si="6"/>
        <v>30</v>
      </c>
      <c r="P124" s="29" t="s">
        <v>304</v>
      </c>
      <c r="Q124" s="29" t="str">
        <f t="shared" si="7"/>
        <v>7月3W</v>
      </c>
      <c r="R124" s="57">
        <f t="shared" si="8"/>
        <v>1.0435674772728732E-2</v>
      </c>
    </row>
    <row r="125" spans="1:18">
      <c r="A125" s="71" t="s">
        <v>92</v>
      </c>
      <c r="B125" s="29" t="s">
        <v>145</v>
      </c>
      <c r="C125" s="87">
        <v>44765</v>
      </c>
      <c r="D125" s="72" t="s">
        <v>127</v>
      </c>
      <c r="E125" s="72" t="s">
        <v>140</v>
      </c>
      <c r="F125" s="70" t="s">
        <v>112</v>
      </c>
      <c r="G125" s="71">
        <v>2.35</v>
      </c>
      <c r="H125" s="77">
        <v>6.3425925925925915E-3</v>
      </c>
      <c r="I125" s="29" t="s">
        <v>112</v>
      </c>
      <c r="J125" s="70" t="s">
        <v>69</v>
      </c>
      <c r="K125" s="82">
        <f>H125</f>
        <v>6.3425925925925915E-3</v>
      </c>
      <c r="L125" s="68">
        <v>2.6989755713159964E-3</v>
      </c>
      <c r="M125" s="29" t="s">
        <v>168</v>
      </c>
      <c r="N125" s="73">
        <f t="shared" si="5"/>
        <v>7</v>
      </c>
      <c r="O125" s="29">
        <f t="shared" si="6"/>
        <v>30</v>
      </c>
      <c r="P125" s="29" t="s">
        <v>304</v>
      </c>
      <c r="Q125" s="29" t="str">
        <f t="shared" si="7"/>
        <v>7月3W</v>
      </c>
      <c r="R125" s="57">
        <f t="shared" si="8"/>
        <v>7.9971819645732675E-3</v>
      </c>
    </row>
    <row r="126" spans="1:18">
      <c r="A126" s="71" t="s">
        <v>80</v>
      </c>
      <c r="B126" s="29" t="s">
        <v>152</v>
      </c>
      <c r="C126" s="87">
        <v>44765</v>
      </c>
      <c r="D126" s="72" t="s">
        <v>127</v>
      </c>
      <c r="E126" s="72" t="s">
        <v>139</v>
      </c>
      <c r="F126" s="70" t="s">
        <v>2</v>
      </c>
      <c r="G126" s="71">
        <v>2.4300000000000002</v>
      </c>
      <c r="H126" s="77">
        <v>8.3796296296296292E-3</v>
      </c>
      <c r="I126" s="74" t="s">
        <v>353</v>
      </c>
      <c r="J126" s="70" t="s">
        <v>151</v>
      </c>
      <c r="K126" s="82">
        <f>2.39*H126/G126</f>
        <v>8.2416933394299646E-3</v>
      </c>
      <c r="L126" s="68">
        <v>3.4484072549916169E-3</v>
      </c>
      <c r="M126" s="29" t="s">
        <v>168</v>
      </c>
      <c r="N126" s="73">
        <f t="shared" si="5"/>
        <v>7</v>
      </c>
      <c r="O126" s="29">
        <f t="shared" si="6"/>
        <v>30</v>
      </c>
      <c r="P126" s="29" t="s">
        <v>304</v>
      </c>
      <c r="Q126" s="29" t="str">
        <f t="shared" si="7"/>
        <v>7月3W</v>
      </c>
      <c r="R126" s="57">
        <f t="shared" si="8"/>
        <v>1.039170029754213E-2</v>
      </c>
    </row>
    <row r="127" spans="1:18">
      <c r="A127" s="71" t="s">
        <v>82</v>
      </c>
      <c r="B127" s="29" t="s">
        <v>145</v>
      </c>
      <c r="C127" s="87">
        <v>44765</v>
      </c>
      <c r="D127" s="72" t="s">
        <v>127</v>
      </c>
      <c r="E127" s="72" t="s">
        <v>139</v>
      </c>
      <c r="F127" s="70" t="s">
        <v>2</v>
      </c>
      <c r="G127" s="71">
        <v>3.1</v>
      </c>
      <c r="H127" s="77">
        <v>9.1666666666666667E-3</v>
      </c>
      <c r="I127" s="74" t="s">
        <v>7</v>
      </c>
      <c r="J127" s="70" t="s">
        <v>149</v>
      </c>
      <c r="K127" s="82">
        <f>0.737586206896552*H127</f>
        <v>6.7612068965517266E-3</v>
      </c>
      <c r="L127" s="68">
        <v>2.9569892473118278E-3</v>
      </c>
      <c r="M127" s="29" t="s">
        <v>168</v>
      </c>
      <c r="N127" s="73">
        <f t="shared" si="5"/>
        <v>7</v>
      </c>
      <c r="O127" s="29">
        <f t="shared" si="6"/>
        <v>30</v>
      </c>
      <c r="P127" s="29" t="s">
        <v>304</v>
      </c>
      <c r="Q127" s="29" t="str">
        <f t="shared" si="7"/>
        <v>7月3W</v>
      </c>
      <c r="R127" s="57">
        <f t="shared" si="8"/>
        <v>8.5250000000000031E-3</v>
      </c>
    </row>
    <row r="128" spans="1:18">
      <c r="A128" s="71" t="s">
        <v>18</v>
      </c>
      <c r="B128" s="29" t="s">
        <v>150</v>
      </c>
      <c r="C128" s="87">
        <v>44765</v>
      </c>
      <c r="D128" s="72" t="s">
        <v>127</v>
      </c>
      <c r="E128" s="72" t="s">
        <v>139</v>
      </c>
      <c r="F128" s="70" t="s">
        <v>2</v>
      </c>
      <c r="G128" s="71">
        <v>2.41</v>
      </c>
      <c r="H128" s="77">
        <v>7.7777777777777767E-3</v>
      </c>
      <c r="I128" s="74" t="s">
        <v>353</v>
      </c>
      <c r="J128" s="70" t="s">
        <v>151</v>
      </c>
      <c r="K128" s="82">
        <f>2.39*H128/G128</f>
        <v>7.7132319041032724E-3</v>
      </c>
      <c r="L128" s="68">
        <v>3.2272936837252184E-3</v>
      </c>
      <c r="M128" s="29" t="s">
        <v>168</v>
      </c>
      <c r="N128" s="73">
        <f t="shared" si="5"/>
        <v>7</v>
      </c>
      <c r="O128" s="29">
        <f t="shared" si="6"/>
        <v>30</v>
      </c>
      <c r="P128" s="29" t="s">
        <v>304</v>
      </c>
      <c r="Q128" s="29" t="str">
        <f t="shared" si="7"/>
        <v>7月3W</v>
      </c>
      <c r="R128" s="57">
        <f t="shared" si="8"/>
        <v>9.7253793573476056E-3</v>
      </c>
    </row>
    <row r="129" spans="1:18">
      <c r="A129" s="71" t="s">
        <v>83</v>
      </c>
      <c r="B129" s="29" t="s">
        <v>145</v>
      </c>
      <c r="C129" s="87">
        <v>44765</v>
      </c>
      <c r="D129" s="72" t="s">
        <v>127</v>
      </c>
      <c r="E129" s="72" t="s">
        <v>139</v>
      </c>
      <c r="F129" s="70" t="s">
        <v>2</v>
      </c>
      <c r="G129" s="71">
        <v>2.48</v>
      </c>
      <c r="H129" s="77">
        <v>8.518518518518519E-3</v>
      </c>
      <c r="I129" s="74" t="s">
        <v>353</v>
      </c>
      <c r="J129" s="70" t="s">
        <v>151</v>
      </c>
      <c r="K129" s="82">
        <f>2.39*H129/G129</f>
        <v>8.2093787335722826E-3</v>
      </c>
      <c r="L129" s="68">
        <v>3.4348864994026285E-3</v>
      </c>
      <c r="M129" s="29" t="s">
        <v>168</v>
      </c>
      <c r="N129" s="73">
        <f t="shared" si="5"/>
        <v>7</v>
      </c>
      <c r="O129" s="29">
        <f t="shared" si="6"/>
        <v>30</v>
      </c>
      <c r="P129" s="29" t="s">
        <v>304</v>
      </c>
      <c r="Q129" s="29" t="str">
        <f t="shared" si="7"/>
        <v>7月3W</v>
      </c>
      <c r="R129" s="57">
        <f t="shared" si="8"/>
        <v>1.0350955794504183E-2</v>
      </c>
    </row>
    <row r="130" spans="1:18">
      <c r="A130" s="71" t="s">
        <v>5</v>
      </c>
      <c r="B130" s="29" t="s">
        <v>145</v>
      </c>
      <c r="C130" s="87">
        <v>44765</v>
      </c>
      <c r="D130" s="72" t="s">
        <v>127</v>
      </c>
      <c r="E130" s="72" t="s">
        <v>140</v>
      </c>
      <c r="F130" s="70" t="s">
        <v>112</v>
      </c>
      <c r="G130" s="71">
        <v>2.35</v>
      </c>
      <c r="H130" s="77">
        <v>6.828703703703704E-3</v>
      </c>
      <c r="I130" s="29" t="s">
        <v>112</v>
      </c>
      <c r="J130" s="70" t="s">
        <v>69</v>
      </c>
      <c r="K130" s="82">
        <f>H130</f>
        <v>6.828703703703704E-3</v>
      </c>
      <c r="L130" s="68">
        <v>2.9058313632781716E-3</v>
      </c>
      <c r="M130" s="29" t="s">
        <v>168</v>
      </c>
      <c r="N130" s="73">
        <f t="shared" si="5"/>
        <v>7</v>
      </c>
      <c r="O130" s="29">
        <f t="shared" si="6"/>
        <v>30</v>
      </c>
      <c r="P130" s="29" t="s">
        <v>304</v>
      </c>
      <c r="Q130" s="29" t="str">
        <f t="shared" si="7"/>
        <v>7月3W</v>
      </c>
      <c r="R130" s="57">
        <f t="shared" si="8"/>
        <v>8.6101046698872797E-3</v>
      </c>
    </row>
    <row r="131" spans="1:18">
      <c r="A131" s="71" t="s">
        <v>26</v>
      </c>
      <c r="B131" s="29" t="s">
        <v>150</v>
      </c>
      <c r="C131" s="87">
        <v>44765</v>
      </c>
      <c r="D131" s="72" t="s">
        <v>127</v>
      </c>
      <c r="E131" s="72" t="s">
        <v>140</v>
      </c>
      <c r="F131" s="70" t="s">
        <v>112</v>
      </c>
      <c r="G131" s="71">
        <v>2.35</v>
      </c>
      <c r="H131" s="77">
        <v>7.5462962962962966E-3</v>
      </c>
      <c r="I131" s="29" t="s">
        <v>112</v>
      </c>
      <c r="J131" s="70" t="s">
        <v>69</v>
      </c>
      <c r="K131" s="82">
        <f>H131</f>
        <v>7.5462962962962966E-3</v>
      </c>
      <c r="L131" s="68">
        <v>3.2111899133175728E-3</v>
      </c>
      <c r="M131" s="29" t="s">
        <v>168</v>
      </c>
      <c r="N131" s="73">
        <f t="shared" ref="N131:N194" si="10">MONTH(C131)</f>
        <v>7</v>
      </c>
      <c r="O131" s="29">
        <f t="shared" ref="O131:O194" si="11">WEEKNUM(C131)</f>
        <v>30</v>
      </c>
      <c r="P131" s="29" t="s">
        <v>304</v>
      </c>
      <c r="Q131" s="29" t="str">
        <f t="shared" ref="Q131:Q194" si="12">N131&amp;"月"&amp;P131</f>
        <v>7月3W</v>
      </c>
      <c r="R131" s="57">
        <f t="shared" ref="R131:R194" si="13">K131*2.9/2.3</f>
        <v>9.5148953301127225E-3</v>
      </c>
    </row>
    <row r="132" spans="1:18">
      <c r="A132" s="71" t="s">
        <v>99</v>
      </c>
      <c r="B132" s="29" t="s">
        <v>150</v>
      </c>
      <c r="C132" s="87">
        <v>44765</v>
      </c>
      <c r="D132" s="72" t="s">
        <v>127</v>
      </c>
      <c r="E132" s="72" t="s">
        <v>139</v>
      </c>
      <c r="F132" s="70" t="s">
        <v>2</v>
      </c>
      <c r="G132" s="71">
        <v>2.91</v>
      </c>
      <c r="H132" s="77">
        <v>9.2939814814814812E-3</v>
      </c>
      <c r="I132" s="74" t="s">
        <v>353</v>
      </c>
      <c r="J132" s="70" t="s">
        <v>151</v>
      </c>
      <c r="K132" s="82">
        <f>2.39*H132/G132</f>
        <v>7.6332012854779174E-3</v>
      </c>
      <c r="L132" s="68">
        <v>3.1938080692376224E-3</v>
      </c>
      <c r="M132" s="29" t="s">
        <v>168</v>
      </c>
      <c r="N132" s="73">
        <f t="shared" si="10"/>
        <v>7</v>
      </c>
      <c r="O132" s="29">
        <f t="shared" si="11"/>
        <v>30</v>
      </c>
      <c r="P132" s="29" t="s">
        <v>304</v>
      </c>
      <c r="Q132" s="29" t="str">
        <f t="shared" si="12"/>
        <v>7月3W</v>
      </c>
      <c r="R132" s="57">
        <f t="shared" si="13"/>
        <v>9.6244711860373738E-3</v>
      </c>
    </row>
    <row r="133" spans="1:18">
      <c r="A133" s="71" t="s">
        <v>111</v>
      </c>
      <c r="B133" s="29" t="s">
        <v>145</v>
      </c>
      <c r="C133" s="87">
        <v>44765</v>
      </c>
      <c r="D133" s="72" t="s">
        <v>127</v>
      </c>
      <c r="E133" s="72" t="s">
        <v>139</v>
      </c>
      <c r="F133" s="70" t="s">
        <v>2</v>
      </c>
      <c r="G133" s="71">
        <v>2.61</v>
      </c>
      <c r="H133" s="77">
        <v>8.3449074074074085E-3</v>
      </c>
      <c r="I133" s="74" t="s">
        <v>353</v>
      </c>
      <c r="J133" s="70" t="s">
        <v>151</v>
      </c>
      <c r="K133" s="82">
        <f>2.39*H133/G133</f>
        <v>7.6415052504611907E-3</v>
      </c>
      <c r="L133" s="68">
        <v>3.19728253157372E-3</v>
      </c>
      <c r="M133" s="29" t="s">
        <v>168</v>
      </c>
      <c r="N133" s="73">
        <f t="shared" si="10"/>
        <v>7</v>
      </c>
      <c r="O133" s="29">
        <f t="shared" si="11"/>
        <v>30</v>
      </c>
      <c r="P133" s="29" t="s">
        <v>304</v>
      </c>
      <c r="Q133" s="29" t="str">
        <f t="shared" si="12"/>
        <v>7月3W</v>
      </c>
      <c r="R133" s="57">
        <f t="shared" si="13"/>
        <v>9.6349414027554151E-3</v>
      </c>
    </row>
    <row r="134" spans="1:18">
      <c r="A134" s="71" t="s">
        <v>97</v>
      </c>
      <c r="B134" s="29" t="s">
        <v>145</v>
      </c>
      <c r="C134" s="87">
        <v>44765</v>
      </c>
      <c r="D134" s="72" t="s">
        <v>127</v>
      </c>
      <c r="E134" s="72" t="s">
        <v>139</v>
      </c>
      <c r="F134" s="70" t="s">
        <v>2</v>
      </c>
      <c r="G134" s="71">
        <v>3.05</v>
      </c>
      <c r="H134" s="77">
        <v>1.0497685185185186E-2</v>
      </c>
      <c r="I134" s="74" t="s">
        <v>353</v>
      </c>
      <c r="J134" s="70" t="s">
        <v>149</v>
      </c>
      <c r="K134" s="82">
        <f>2.39*H134/G134</f>
        <v>8.2260549483910168E-3</v>
      </c>
      <c r="L134" s="68">
        <v>3.4418639951426843E-3</v>
      </c>
      <c r="M134" s="29" t="s">
        <v>168</v>
      </c>
      <c r="N134" s="73">
        <f t="shared" si="10"/>
        <v>7</v>
      </c>
      <c r="O134" s="29">
        <f t="shared" si="11"/>
        <v>30</v>
      </c>
      <c r="P134" s="29" t="s">
        <v>304</v>
      </c>
      <c r="Q134" s="29" t="str">
        <f t="shared" si="12"/>
        <v>7月3W</v>
      </c>
      <c r="R134" s="57">
        <f t="shared" si="13"/>
        <v>1.0371982326232152E-2</v>
      </c>
    </row>
    <row r="135" spans="1:18">
      <c r="A135" s="71" t="s">
        <v>25</v>
      </c>
      <c r="B135" s="29" t="s">
        <v>145</v>
      </c>
      <c r="C135" s="87">
        <v>44765</v>
      </c>
      <c r="D135" s="72" t="s">
        <v>127</v>
      </c>
      <c r="E135" s="72" t="s">
        <v>139</v>
      </c>
      <c r="F135" s="70" t="s">
        <v>2</v>
      </c>
      <c r="G135" s="71">
        <v>2.42</v>
      </c>
      <c r="H135" s="77">
        <v>9.6064814814814815E-3</v>
      </c>
      <c r="I135" s="74" t="s">
        <v>353</v>
      </c>
      <c r="J135" s="70" t="s">
        <v>151</v>
      </c>
      <c r="K135" s="82">
        <f>2.39*H135/G135</f>
        <v>9.4873928680746875E-3</v>
      </c>
      <c r="L135" s="68">
        <v>3.9696204468931745E-3</v>
      </c>
      <c r="M135" s="29" t="s">
        <v>168</v>
      </c>
      <c r="N135" s="73">
        <f t="shared" si="10"/>
        <v>7</v>
      </c>
      <c r="O135" s="29">
        <f t="shared" si="11"/>
        <v>30</v>
      </c>
      <c r="P135" s="29" t="s">
        <v>304</v>
      </c>
      <c r="Q135" s="29" t="str">
        <f t="shared" si="12"/>
        <v>7月3W</v>
      </c>
      <c r="R135" s="57">
        <f t="shared" si="13"/>
        <v>1.1962364920615911E-2</v>
      </c>
    </row>
    <row r="136" spans="1:18">
      <c r="A136" s="71" t="s">
        <v>128</v>
      </c>
      <c r="B136" s="29" t="s">
        <v>150</v>
      </c>
      <c r="C136" s="87">
        <v>44765</v>
      </c>
      <c r="D136" s="72" t="s">
        <v>127</v>
      </c>
      <c r="E136" s="72" t="s">
        <v>139</v>
      </c>
      <c r="F136" s="70" t="s">
        <v>2</v>
      </c>
      <c r="G136" s="71">
        <v>4.47</v>
      </c>
      <c r="H136" s="77">
        <v>2.0613425925925927E-2</v>
      </c>
      <c r="I136" s="74" t="s">
        <v>353</v>
      </c>
      <c r="J136" s="70" t="s">
        <v>154</v>
      </c>
      <c r="K136" s="82">
        <f>2.39*H136/G136</f>
        <v>1.102149618858232E-2</v>
      </c>
      <c r="L136" s="68">
        <v>4.6115046814151966E-3</v>
      </c>
      <c r="M136" s="29" t="s">
        <v>168</v>
      </c>
      <c r="N136" s="73">
        <f t="shared" si="10"/>
        <v>7</v>
      </c>
      <c r="O136" s="29">
        <f t="shared" si="11"/>
        <v>30</v>
      </c>
      <c r="P136" s="29" t="s">
        <v>304</v>
      </c>
      <c r="Q136" s="29" t="str">
        <f t="shared" si="12"/>
        <v>7月3W</v>
      </c>
      <c r="R136" s="57">
        <f t="shared" si="13"/>
        <v>1.3896669107342927E-2</v>
      </c>
    </row>
    <row r="137" spans="1:18">
      <c r="A137" s="71" t="s">
        <v>84</v>
      </c>
      <c r="B137" s="29" t="s">
        <v>150</v>
      </c>
      <c r="C137" s="87">
        <v>44765</v>
      </c>
      <c r="D137" s="72" t="s">
        <v>127</v>
      </c>
      <c r="E137" s="72" t="s">
        <v>140</v>
      </c>
      <c r="F137" s="70" t="s">
        <v>112</v>
      </c>
      <c r="G137" s="71">
        <v>2.35</v>
      </c>
      <c r="H137" s="77">
        <v>7.9745370370370369E-3</v>
      </c>
      <c r="I137" s="29" t="s">
        <v>112</v>
      </c>
      <c r="J137" s="70" t="s">
        <v>69</v>
      </c>
      <c r="K137" s="82">
        <f>H137</f>
        <v>7.9745370370370369E-3</v>
      </c>
      <c r="L137" s="68">
        <v>3.393420015760441E-3</v>
      </c>
      <c r="M137" s="29" t="s">
        <v>168</v>
      </c>
      <c r="N137" s="73">
        <f t="shared" si="10"/>
        <v>7</v>
      </c>
      <c r="O137" s="29">
        <f t="shared" si="11"/>
        <v>30</v>
      </c>
      <c r="P137" s="29" t="s">
        <v>304</v>
      </c>
      <c r="Q137" s="29" t="str">
        <f t="shared" si="12"/>
        <v>7月3W</v>
      </c>
      <c r="R137" s="57">
        <f t="shared" si="13"/>
        <v>1.0054851046698874E-2</v>
      </c>
    </row>
    <row r="138" spans="1:18">
      <c r="A138" s="71" t="s">
        <v>125</v>
      </c>
      <c r="B138" s="29" t="s">
        <v>152</v>
      </c>
      <c r="C138" s="87">
        <v>44765</v>
      </c>
      <c r="D138" s="72" t="s">
        <v>127</v>
      </c>
      <c r="E138" s="72" t="s">
        <v>139</v>
      </c>
      <c r="F138" s="70" t="s">
        <v>2</v>
      </c>
      <c r="G138" s="71">
        <v>3.1</v>
      </c>
      <c r="H138" s="77">
        <v>1.0983796296296297E-2</v>
      </c>
      <c r="I138" s="74" t="s">
        <v>353</v>
      </c>
      <c r="J138" s="70" t="s">
        <v>149</v>
      </c>
      <c r="K138" s="82">
        <f>2.39*H138/G138</f>
        <v>8.4681526284348871E-3</v>
      </c>
      <c r="L138" s="68">
        <v>3.5431600955794507E-3</v>
      </c>
      <c r="M138" s="29" t="s">
        <v>168</v>
      </c>
      <c r="N138" s="73">
        <f t="shared" si="10"/>
        <v>7</v>
      </c>
      <c r="O138" s="29">
        <f t="shared" si="11"/>
        <v>30</v>
      </c>
      <c r="P138" s="29" t="s">
        <v>304</v>
      </c>
      <c r="Q138" s="29" t="str">
        <f t="shared" si="12"/>
        <v>7月3W</v>
      </c>
      <c r="R138" s="57">
        <f t="shared" si="13"/>
        <v>1.0677235922809206E-2</v>
      </c>
    </row>
    <row r="139" spans="1:18">
      <c r="A139" s="71" t="s">
        <v>89</v>
      </c>
      <c r="B139" s="29" t="s">
        <v>145</v>
      </c>
      <c r="C139" s="87">
        <v>44765</v>
      </c>
      <c r="D139" s="72" t="s">
        <v>127</v>
      </c>
      <c r="E139" s="72" t="s">
        <v>139</v>
      </c>
      <c r="F139" s="70" t="s">
        <v>2</v>
      </c>
      <c r="G139" s="71">
        <v>3.01</v>
      </c>
      <c r="H139" s="77">
        <v>9.0509259259259258E-3</v>
      </c>
      <c r="I139" s="74" t="s">
        <v>353</v>
      </c>
      <c r="J139" s="70" t="s">
        <v>149</v>
      </c>
      <c r="K139" s="82">
        <f>2.39*H139/G139</f>
        <v>7.1866156023132777E-3</v>
      </c>
      <c r="L139" s="68">
        <v>3.006952134859112E-3</v>
      </c>
      <c r="M139" s="29" t="s">
        <v>168</v>
      </c>
      <c r="N139" s="73">
        <f t="shared" si="10"/>
        <v>7</v>
      </c>
      <c r="O139" s="29">
        <f t="shared" si="11"/>
        <v>30</v>
      </c>
      <c r="P139" s="29" t="s">
        <v>304</v>
      </c>
      <c r="Q139" s="29" t="str">
        <f t="shared" si="12"/>
        <v>7月3W</v>
      </c>
      <c r="R139" s="57">
        <f t="shared" si="13"/>
        <v>9.0613848898732641E-3</v>
      </c>
    </row>
    <row r="140" spans="1:18">
      <c r="A140" s="71" t="s">
        <v>4</v>
      </c>
      <c r="B140" s="29" t="s">
        <v>145</v>
      </c>
      <c r="C140" s="87">
        <v>44765</v>
      </c>
      <c r="D140" s="72" t="s">
        <v>127</v>
      </c>
      <c r="E140" s="72" t="s">
        <v>139</v>
      </c>
      <c r="F140" s="70" t="s">
        <v>2</v>
      </c>
      <c r="G140" s="71">
        <v>2.41</v>
      </c>
      <c r="H140" s="77">
        <v>8.0092592592592594E-3</v>
      </c>
      <c r="I140" s="74" t="s">
        <v>353</v>
      </c>
      <c r="J140" s="70" t="s">
        <v>151</v>
      </c>
      <c r="K140" s="82">
        <f>2.39*H140/G140</f>
        <v>7.9427923774396808E-3</v>
      </c>
      <c r="L140" s="68">
        <v>3.3233440909789455E-3</v>
      </c>
      <c r="M140" s="29" t="s">
        <v>168</v>
      </c>
      <c r="N140" s="73">
        <f t="shared" si="10"/>
        <v>7</v>
      </c>
      <c r="O140" s="29">
        <f t="shared" si="11"/>
        <v>30</v>
      </c>
      <c r="P140" s="29" t="s">
        <v>304</v>
      </c>
      <c r="Q140" s="29" t="str">
        <f t="shared" si="12"/>
        <v>7月3W</v>
      </c>
      <c r="R140" s="57">
        <f t="shared" si="13"/>
        <v>1.001482517155438E-2</v>
      </c>
    </row>
    <row r="141" spans="1:18">
      <c r="A141" s="71" t="s">
        <v>22</v>
      </c>
      <c r="B141" s="29" t="s">
        <v>150</v>
      </c>
      <c r="C141" s="87">
        <v>44765</v>
      </c>
      <c r="D141" s="72" t="s">
        <v>127</v>
      </c>
      <c r="E141" s="30" t="s">
        <v>346</v>
      </c>
      <c r="F141" s="70" t="s">
        <v>9</v>
      </c>
      <c r="G141" s="71">
        <v>20.02</v>
      </c>
      <c r="H141" s="77">
        <v>8.4363425925925925E-2</v>
      </c>
      <c r="I141" s="74" t="s">
        <v>353</v>
      </c>
      <c r="J141" s="70" t="s">
        <v>155</v>
      </c>
      <c r="K141" s="82" t="s">
        <v>95</v>
      </c>
      <c r="L141" s="68">
        <v>4.2139573389573387E-3</v>
      </c>
      <c r="M141" s="29" t="s">
        <v>168</v>
      </c>
      <c r="N141" s="73">
        <f t="shared" si="10"/>
        <v>7</v>
      </c>
      <c r="O141" s="29">
        <f t="shared" si="11"/>
        <v>30</v>
      </c>
      <c r="P141" s="29" t="s">
        <v>304</v>
      </c>
      <c r="Q141" s="29" t="str">
        <f t="shared" si="12"/>
        <v>7月3W</v>
      </c>
      <c r="R141" s="57" t="s">
        <v>346</v>
      </c>
    </row>
    <row r="142" spans="1:18">
      <c r="A142" s="71" t="s">
        <v>12</v>
      </c>
      <c r="B142" s="29" t="s">
        <v>145</v>
      </c>
      <c r="C142" s="87">
        <v>44765</v>
      </c>
      <c r="D142" s="72" t="s">
        <v>127</v>
      </c>
      <c r="E142" s="72" t="s">
        <v>139</v>
      </c>
      <c r="F142" s="70" t="s">
        <v>2</v>
      </c>
      <c r="G142" s="71">
        <v>2.44</v>
      </c>
      <c r="H142" s="77">
        <v>8.8078703703703704E-3</v>
      </c>
      <c r="I142" s="74" t="s">
        <v>353</v>
      </c>
      <c r="J142" s="70" t="s">
        <v>151</v>
      </c>
      <c r="K142" s="82">
        <f>2.39*H142/G142</f>
        <v>8.6273812234365522E-3</v>
      </c>
      <c r="L142" s="68">
        <v>3.6097829386763816E-3</v>
      </c>
      <c r="M142" s="29" t="s">
        <v>168</v>
      </c>
      <c r="N142" s="73">
        <f t="shared" si="10"/>
        <v>7</v>
      </c>
      <c r="O142" s="29">
        <f t="shared" si="11"/>
        <v>30</v>
      </c>
      <c r="P142" s="29" t="s">
        <v>304</v>
      </c>
      <c r="Q142" s="29" t="str">
        <f t="shared" si="12"/>
        <v>7月3W</v>
      </c>
      <c r="R142" s="57">
        <f t="shared" si="13"/>
        <v>1.0878002412159131E-2</v>
      </c>
    </row>
    <row r="143" spans="1:18">
      <c r="A143" s="71" t="s">
        <v>11</v>
      </c>
      <c r="B143" s="29" t="s">
        <v>145</v>
      </c>
      <c r="C143" s="87">
        <v>44765</v>
      </c>
      <c r="D143" s="72" t="s">
        <v>127</v>
      </c>
      <c r="E143" s="72" t="s">
        <v>140</v>
      </c>
      <c r="F143" s="70" t="s">
        <v>112</v>
      </c>
      <c r="G143" s="71">
        <v>2.35</v>
      </c>
      <c r="H143" s="77">
        <v>6.5046296296296302E-3</v>
      </c>
      <c r="I143" s="29" t="s">
        <v>112</v>
      </c>
      <c r="J143" s="70" t="s">
        <v>69</v>
      </c>
      <c r="K143" s="82">
        <f>H143</f>
        <v>6.5046296296296302E-3</v>
      </c>
      <c r="L143" s="68">
        <v>2.7679275019700553E-3</v>
      </c>
      <c r="M143" s="29" t="s">
        <v>168</v>
      </c>
      <c r="N143" s="73">
        <f t="shared" si="10"/>
        <v>7</v>
      </c>
      <c r="O143" s="29">
        <f t="shared" si="11"/>
        <v>30</v>
      </c>
      <c r="P143" s="29" t="s">
        <v>304</v>
      </c>
      <c r="Q143" s="29" t="str">
        <f t="shared" si="12"/>
        <v>7月3W</v>
      </c>
      <c r="R143" s="57">
        <f t="shared" si="13"/>
        <v>8.2014895330112733E-3</v>
      </c>
    </row>
    <row r="144" spans="1:18">
      <c r="A144" s="71" t="s">
        <v>102</v>
      </c>
      <c r="B144" s="29" t="s">
        <v>145</v>
      </c>
      <c r="C144" s="87">
        <v>44765</v>
      </c>
      <c r="D144" s="72" t="s">
        <v>127</v>
      </c>
      <c r="E144" s="72" t="s">
        <v>139</v>
      </c>
      <c r="F144" s="70" t="s">
        <v>2</v>
      </c>
      <c r="G144" s="71">
        <v>2.52</v>
      </c>
      <c r="H144" s="77">
        <v>9.0856481481481483E-3</v>
      </c>
      <c r="I144" s="74" t="s">
        <v>353</v>
      </c>
      <c r="J144" s="70" t="s">
        <v>151</v>
      </c>
      <c r="K144" s="82">
        <f>2.39*H144/G144</f>
        <v>8.6169440770135219E-3</v>
      </c>
      <c r="L144" s="68">
        <v>3.6054159318048206E-3</v>
      </c>
      <c r="M144" s="29" t="s">
        <v>168</v>
      </c>
      <c r="N144" s="73">
        <f t="shared" si="10"/>
        <v>7</v>
      </c>
      <c r="O144" s="29">
        <f t="shared" si="11"/>
        <v>30</v>
      </c>
      <c r="P144" s="29" t="s">
        <v>304</v>
      </c>
      <c r="Q144" s="29" t="str">
        <f t="shared" si="12"/>
        <v>7月3W</v>
      </c>
      <c r="R144" s="57">
        <f t="shared" si="13"/>
        <v>1.0864842531886616E-2</v>
      </c>
    </row>
    <row r="145" spans="1:18">
      <c r="A145" s="71" t="s">
        <v>15</v>
      </c>
      <c r="B145" s="29" t="s">
        <v>145</v>
      </c>
      <c r="C145" s="87">
        <v>44765</v>
      </c>
      <c r="D145" s="72" t="s">
        <v>127</v>
      </c>
      <c r="E145" s="72" t="s">
        <v>140</v>
      </c>
      <c r="F145" s="70" t="s">
        <v>112</v>
      </c>
      <c r="G145" s="71">
        <v>2.35</v>
      </c>
      <c r="H145" s="77">
        <v>8.0671296296296307E-3</v>
      </c>
      <c r="I145" s="29" t="s">
        <v>112</v>
      </c>
      <c r="J145" s="70" t="s">
        <v>69</v>
      </c>
      <c r="K145" s="82">
        <f>H145</f>
        <v>8.0671296296296307E-3</v>
      </c>
      <c r="L145" s="68">
        <v>3.4328211189913319E-3</v>
      </c>
      <c r="M145" s="29" t="s">
        <v>168</v>
      </c>
      <c r="N145" s="73">
        <f t="shared" si="10"/>
        <v>7</v>
      </c>
      <c r="O145" s="29">
        <f t="shared" si="11"/>
        <v>30</v>
      </c>
      <c r="P145" s="29" t="s">
        <v>304</v>
      </c>
      <c r="Q145" s="29" t="str">
        <f t="shared" si="12"/>
        <v>7月3W</v>
      </c>
      <c r="R145" s="57">
        <f t="shared" si="13"/>
        <v>1.0171598228663448E-2</v>
      </c>
    </row>
    <row r="146" spans="1:18">
      <c r="A146" s="71" t="s">
        <v>87</v>
      </c>
      <c r="B146" s="29" t="s">
        <v>145</v>
      </c>
      <c r="C146" s="87">
        <v>44765</v>
      </c>
      <c r="D146" s="72" t="s">
        <v>127</v>
      </c>
      <c r="E146" s="72" t="s">
        <v>139</v>
      </c>
      <c r="F146" s="70" t="s">
        <v>2</v>
      </c>
      <c r="G146" s="71">
        <v>2.5</v>
      </c>
      <c r="H146" s="77">
        <v>8.8078703703703704E-3</v>
      </c>
      <c r="I146" s="74" t="s">
        <v>353</v>
      </c>
      <c r="J146" s="70" t="s">
        <v>151</v>
      </c>
      <c r="K146" s="82">
        <f t="shared" ref="K146:K152" si="14">2.39*H146/G146</f>
        <v>8.4203240740740749E-3</v>
      </c>
      <c r="L146" s="68">
        <v>3.5231481481481481E-3</v>
      </c>
      <c r="M146" s="29" t="s">
        <v>168</v>
      </c>
      <c r="N146" s="73">
        <f t="shared" si="10"/>
        <v>7</v>
      </c>
      <c r="O146" s="29">
        <f t="shared" si="11"/>
        <v>30</v>
      </c>
      <c r="P146" s="29" t="s">
        <v>304</v>
      </c>
      <c r="Q146" s="29" t="str">
        <f t="shared" si="12"/>
        <v>7月3W</v>
      </c>
      <c r="R146" s="57">
        <f t="shared" si="13"/>
        <v>1.0616930354267312E-2</v>
      </c>
    </row>
    <row r="147" spans="1:18">
      <c r="A147" s="71" t="s">
        <v>85</v>
      </c>
      <c r="B147" s="29" t="s">
        <v>150</v>
      </c>
      <c r="C147" s="87">
        <v>44765</v>
      </c>
      <c r="D147" s="72" t="s">
        <v>127</v>
      </c>
      <c r="E147" s="72" t="s">
        <v>139</v>
      </c>
      <c r="F147" s="70" t="s">
        <v>2</v>
      </c>
      <c r="G147" s="71">
        <v>4.08</v>
      </c>
      <c r="H147" s="77">
        <v>1.2569444444444446E-2</v>
      </c>
      <c r="I147" s="74" t="s">
        <v>353</v>
      </c>
      <c r="J147" s="70" t="s">
        <v>154</v>
      </c>
      <c r="K147" s="82">
        <f t="shared" si="14"/>
        <v>7.3629833877995651E-3</v>
      </c>
      <c r="L147" s="68">
        <v>3.0807461873638346E-3</v>
      </c>
      <c r="M147" s="29" t="s">
        <v>168</v>
      </c>
      <c r="N147" s="73">
        <f t="shared" si="10"/>
        <v>7</v>
      </c>
      <c r="O147" s="29">
        <f t="shared" si="11"/>
        <v>30</v>
      </c>
      <c r="P147" s="29" t="s">
        <v>304</v>
      </c>
      <c r="Q147" s="29" t="str">
        <f t="shared" si="12"/>
        <v>7月3W</v>
      </c>
      <c r="R147" s="57">
        <f t="shared" si="13"/>
        <v>9.2837616628777125E-3</v>
      </c>
    </row>
    <row r="148" spans="1:18">
      <c r="A148" s="71" t="s">
        <v>96</v>
      </c>
      <c r="B148" s="29" t="s">
        <v>145</v>
      </c>
      <c r="C148" s="87">
        <v>44765</v>
      </c>
      <c r="D148" s="72" t="s">
        <v>127</v>
      </c>
      <c r="E148" s="72" t="s">
        <v>139</v>
      </c>
      <c r="F148" s="70" t="s">
        <v>2</v>
      </c>
      <c r="G148" s="71">
        <v>3.1</v>
      </c>
      <c r="H148" s="77">
        <v>9.8958333333333329E-3</v>
      </c>
      <c r="I148" s="74" t="s">
        <v>353</v>
      </c>
      <c r="J148" s="70" t="s">
        <v>149</v>
      </c>
      <c r="K148" s="82">
        <f t="shared" si="14"/>
        <v>7.6293682795698925E-3</v>
      </c>
      <c r="L148" s="68">
        <v>3.1922043010752686E-3</v>
      </c>
      <c r="M148" s="29" t="s">
        <v>168</v>
      </c>
      <c r="N148" s="73">
        <f t="shared" si="10"/>
        <v>7</v>
      </c>
      <c r="O148" s="29">
        <f t="shared" si="11"/>
        <v>30</v>
      </c>
      <c r="P148" s="29" t="s">
        <v>304</v>
      </c>
      <c r="Q148" s="29" t="str">
        <f t="shared" si="12"/>
        <v>7月3W</v>
      </c>
      <c r="R148" s="57">
        <f t="shared" si="13"/>
        <v>9.6196382655446468E-3</v>
      </c>
    </row>
    <row r="149" spans="1:18">
      <c r="A149" s="71" t="s">
        <v>19</v>
      </c>
      <c r="B149" s="29" t="s">
        <v>145</v>
      </c>
      <c r="C149" s="87">
        <v>44765</v>
      </c>
      <c r="D149" s="72" t="s">
        <v>127</v>
      </c>
      <c r="E149" s="72" t="s">
        <v>139</v>
      </c>
      <c r="F149" s="70" t="s">
        <v>2</v>
      </c>
      <c r="G149" s="71">
        <v>4.1900000000000004</v>
      </c>
      <c r="H149" s="77">
        <v>1.5405092592592593E-2</v>
      </c>
      <c r="I149" s="74" t="s">
        <v>353</v>
      </c>
      <c r="J149" s="70" t="s">
        <v>154</v>
      </c>
      <c r="K149" s="82">
        <f t="shared" si="14"/>
        <v>8.7871530540086628E-3</v>
      </c>
      <c r="L149" s="68">
        <v>3.6766330769910723E-3</v>
      </c>
      <c r="M149" s="29" t="s">
        <v>168</v>
      </c>
      <c r="N149" s="73">
        <f t="shared" si="10"/>
        <v>7</v>
      </c>
      <c r="O149" s="29">
        <f t="shared" si="11"/>
        <v>30</v>
      </c>
      <c r="P149" s="29" t="s">
        <v>304</v>
      </c>
      <c r="Q149" s="29" t="str">
        <f t="shared" si="12"/>
        <v>7月3W</v>
      </c>
      <c r="R149" s="57">
        <f t="shared" si="13"/>
        <v>1.1079453850706574E-2</v>
      </c>
    </row>
    <row r="150" spans="1:18">
      <c r="A150" s="71" t="s">
        <v>94</v>
      </c>
      <c r="B150" s="29" t="s">
        <v>145</v>
      </c>
      <c r="C150" s="87">
        <v>44765</v>
      </c>
      <c r="D150" s="72" t="s">
        <v>127</v>
      </c>
      <c r="E150" s="72" t="s">
        <v>139</v>
      </c>
      <c r="F150" s="70" t="s">
        <v>2</v>
      </c>
      <c r="G150" s="71">
        <v>2.44</v>
      </c>
      <c r="H150" s="77">
        <v>8.1712962962962963E-3</v>
      </c>
      <c r="I150" s="74" t="s">
        <v>353</v>
      </c>
      <c r="J150" s="70" t="s">
        <v>151</v>
      </c>
      <c r="K150" s="82">
        <f t="shared" si="14"/>
        <v>8.0038517000607171E-3</v>
      </c>
      <c r="L150" s="68">
        <v>3.3488919247115969E-3</v>
      </c>
      <c r="M150" s="29" t="s">
        <v>168</v>
      </c>
      <c r="N150" s="73">
        <f t="shared" si="10"/>
        <v>7</v>
      </c>
      <c r="O150" s="29">
        <f t="shared" si="11"/>
        <v>30</v>
      </c>
      <c r="P150" s="29" t="s">
        <v>304</v>
      </c>
      <c r="Q150" s="29" t="str">
        <f t="shared" si="12"/>
        <v>7月3W</v>
      </c>
      <c r="R150" s="57">
        <f t="shared" si="13"/>
        <v>1.0091813013120034E-2</v>
      </c>
    </row>
    <row r="151" spans="1:18">
      <c r="A151" s="71" t="s">
        <v>24</v>
      </c>
      <c r="B151" s="29" t="s">
        <v>145</v>
      </c>
      <c r="C151" s="87">
        <v>44765</v>
      </c>
      <c r="D151" s="72" t="s">
        <v>127</v>
      </c>
      <c r="E151" s="72" t="s">
        <v>139</v>
      </c>
      <c r="F151" s="70" t="s">
        <v>2</v>
      </c>
      <c r="G151" s="71">
        <v>2.46</v>
      </c>
      <c r="H151" s="77">
        <v>8.217592592592594E-3</v>
      </c>
      <c r="I151" s="74" t="s">
        <v>353</v>
      </c>
      <c r="J151" s="70" t="s">
        <v>151</v>
      </c>
      <c r="K151" s="82">
        <f t="shared" si="14"/>
        <v>7.9837586570310169E-3</v>
      </c>
      <c r="L151" s="68">
        <v>3.340484793736827E-3</v>
      </c>
      <c r="M151" s="29" t="s">
        <v>168</v>
      </c>
      <c r="N151" s="73">
        <f t="shared" si="10"/>
        <v>7</v>
      </c>
      <c r="O151" s="29">
        <f t="shared" si="11"/>
        <v>30</v>
      </c>
      <c r="P151" s="29" t="s">
        <v>304</v>
      </c>
      <c r="Q151" s="29" t="str">
        <f t="shared" si="12"/>
        <v>7月3W</v>
      </c>
      <c r="R151" s="57">
        <f t="shared" si="13"/>
        <v>1.0066478306691282E-2</v>
      </c>
    </row>
    <row r="152" spans="1:18">
      <c r="A152" s="71" t="s">
        <v>1</v>
      </c>
      <c r="B152" s="29" t="s">
        <v>145</v>
      </c>
      <c r="C152" s="87">
        <v>44765</v>
      </c>
      <c r="D152" s="72" t="s">
        <v>127</v>
      </c>
      <c r="E152" s="72" t="s">
        <v>139</v>
      </c>
      <c r="F152" s="70" t="s">
        <v>2</v>
      </c>
      <c r="G152" s="71">
        <v>2.41</v>
      </c>
      <c r="H152" s="77">
        <v>6.9907407407407409E-3</v>
      </c>
      <c r="I152" s="74" t="s">
        <v>353</v>
      </c>
      <c r="J152" s="70" t="s">
        <v>151</v>
      </c>
      <c r="K152" s="82">
        <f t="shared" si="14"/>
        <v>6.9327262947594904E-3</v>
      </c>
      <c r="L152" s="68">
        <v>2.9007222990625478E-3</v>
      </c>
      <c r="M152" s="29" t="s">
        <v>168</v>
      </c>
      <c r="N152" s="73">
        <f t="shared" si="10"/>
        <v>7</v>
      </c>
      <c r="O152" s="29">
        <f t="shared" si="11"/>
        <v>30</v>
      </c>
      <c r="P152" s="29" t="s">
        <v>304</v>
      </c>
      <c r="Q152" s="29" t="str">
        <f t="shared" si="12"/>
        <v>7月3W</v>
      </c>
      <c r="R152" s="57">
        <f t="shared" si="13"/>
        <v>8.7412635890445761E-3</v>
      </c>
    </row>
    <row r="153" spans="1:18">
      <c r="A153" s="71" t="s">
        <v>113</v>
      </c>
      <c r="B153" s="29" t="s">
        <v>145</v>
      </c>
      <c r="C153" s="87">
        <v>44765</v>
      </c>
      <c r="D153" s="72" t="s">
        <v>127</v>
      </c>
      <c r="E153" s="72" t="s">
        <v>140</v>
      </c>
      <c r="F153" s="70" t="s">
        <v>112</v>
      </c>
      <c r="G153" s="71">
        <v>2.35</v>
      </c>
      <c r="H153" s="77">
        <v>6.828703703703704E-3</v>
      </c>
      <c r="I153" s="29" t="s">
        <v>112</v>
      </c>
      <c r="J153" s="70" t="s">
        <v>69</v>
      </c>
      <c r="K153" s="82">
        <f>H153</f>
        <v>6.828703703703704E-3</v>
      </c>
      <c r="L153" s="68">
        <v>2.9058313632781716E-3</v>
      </c>
      <c r="M153" s="29" t="s">
        <v>168</v>
      </c>
      <c r="N153" s="73">
        <f t="shared" si="10"/>
        <v>7</v>
      </c>
      <c r="O153" s="29">
        <f t="shared" si="11"/>
        <v>30</v>
      </c>
      <c r="P153" s="29" t="s">
        <v>304</v>
      </c>
      <c r="Q153" s="29" t="str">
        <f t="shared" si="12"/>
        <v>7月3W</v>
      </c>
      <c r="R153" s="57">
        <f t="shared" si="13"/>
        <v>8.6101046698872797E-3</v>
      </c>
    </row>
    <row r="154" spans="1:18">
      <c r="A154" s="71" t="s">
        <v>79</v>
      </c>
      <c r="B154" s="29" t="s">
        <v>152</v>
      </c>
      <c r="C154" s="87">
        <v>44765</v>
      </c>
      <c r="D154" s="72" t="s">
        <v>127</v>
      </c>
      <c r="E154" s="72" t="s">
        <v>139</v>
      </c>
      <c r="F154" s="70" t="s">
        <v>2</v>
      </c>
      <c r="G154" s="71">
        <v>2.6</v>
      </c>
      <c r="H154" s="77">
        <v>1.0763888888888891E-2</v>
      </c>
      <c r="I154" s="74" t="s">
        <v>353</v>
      </c>
      <c r="J154" s="70" t="s">
        <v>151</v>
      </c>
      <c r="K154" s="82">
        <f>2.39*H154/G154</f>
        <v>9.8944978632478659E-3</v>
      </c>
      <c r="L154" s="68">
        <v>4.1399572649572659E-3</v>
      </c>
      <c r="M154" s="29" t="s">
        <v>168</v>
      </c>
      <c r="N154" s="73">
        <f t="shared" si="10"/>
        <v>7</v>
      </c>
      <c r="O154" s="29">
        <f t="shared" si="11"/>
        <v>30</v>
      </c>
      <c r="P154" s="29" t="s">
        <v>304</v>
      </c>
      <c r="Q154" s="29" t="str">
        <f t="shared" si="12"/>
        <v>7月3W</v>
      </c>
      <c r="R154" s="57">
        <f t="shared" si="13"/>
        <v>1.2475671218877745E-2</v>
      </c>
    </row>
    <row r="155" spans="1:18">
      <c r="A155" s="71" t="s">
        <v>91</v>
      </c>
      <c r="B155" s="29" t="s">
        <v>145</v>
      </c>
      <c r="C155" s="87">
        <v>44765</v>
      </c>
      <c r="D155" s="72" t="s">
        <v>127</v>
      </c>
      <c r="E155" s="72" t="s">
        <v>140</v>
      </c>
      <c r="F155" s="70" t="s">
        <v>112</v>
      </c>
      <c r="G155" s="71">
        <v>2.35</v>
      </c>
      <c r="H155" s="77">
        <v>6.1805555555555563E-3</v>
      </c>
      <c r="I155" s="29" t="s">
        <v>112</v>
      </c>
      <c r="J155" s="70" t="s">
        <v>69</v>
      </c>
      <c r="K155" s="82">
        <f>H155</f>
        <v>6.1805555555555563E-3</v>
      </c>
      <c r="L155" s="68">
        <v>2.6300236406619389E-3</v>
      </c>
      <c r="M155" s="29" t="s">
        <v>168</v>
      </c>
      <c r="N155" s="73">
        <f t="shared" si="10"/>
        <v>7</v>
      </c>
      <c r="O155" s="29">
        <f t="shared" si="11"/>
        <v>30</v>
      </c>
      <c r="P155" s="29" t="s">
        <v>304</v>
      </c>
      <c r="Q155" s="29" t="str">
        <f t="shared" si="12"/>
        <v>7月3W</v>
      </c>
      <c r="R155" s="57">
        <f t="shared" si="13"/>
        <v>7.7928743961352669E-3</v>
      </c>
    </row>
    <row r="156" spans="1:18">
      <c r="A156" s="71" t="s">
        <v>74</v>
      </c>
      <c r="B156" s="29" t="s">
        <v>145</v>
      </c>
      <c r="C156" s="87">
        <v>44765</v>
      </c>
      <c r="D156" s="72" t="s">
        <v>127</v>
      </c>
      <c r="E156" s="72" t="s">
        <v>140</v>
      </c>
      <c r="F156" s="70" t="s">
        <v>112</v>
      </c>
      <c r="G156" s="71">
        <v>2.35</v>
      </c>
      <c r="H156" s="77">
        <v>5.6712962962962958E-3</v>
      </c>
      <c r="I156" s="29" t="s">
        <v>112</v>
      </c>
      <c r="J156" s="70" t="s">
        <v>69</v>
      </c>
      <c r="K156" s="82">
        <f>H156</f>
        <v>5.6712962962962958E-3</v>
      </c>
      <c r="L156" s="68">
        <v>2.4133175728920406E-3</v>
      </c>
      <c r="M156" s="29" t="s">
        <v>168</v>
      </c>
      <c r="N156" s="73">
        <f t="shared" si="10"/>
        <v>7</v>
      </c>
      <c r="O156" s="29">
        <f t="shared" si="11"/>
        <v>30</v>
      </c>
      <c r="P156" s="29" t="s">
        <v>304</v>
      </c>
      <c r="Q156" s="29" t="str">
        <f t="shared" si="12"/>
        <v>7月3W</v>
      </c>
      <c r="R156" s="57">
        <f t="shared" si="13"/>
        <v>7.1507648953301126E-3</v>
      </c>
    </row>
    <row r="157" spans="1:18">
      <c r="A157" s="71" t="s">
        <v>90</v>
      </c>
      <c r="B157" s="29" t="s">
        <v>150</v>
      </c>
      <c r="C157" s="87">
        <v>44765</v>
      </c>
      <c r="D157" s="72" t="s">
        <v>127</v>
      </c>
      <c r="E157" s="72" t="s">
        <v>139</v>
      </c>
      <c r="F157" s="70" t="s">
        <v>2</v>
      </c>
      <c r="G157" s="71">
        <v>2.3199999999999998</v>
      </c>
      <c r="H157" s="77">
        <v>7.2569444444444443E-3</v>
      </c>
      <c r="I157" s="74" t="s">
        <v>353</v>
      </c>
      <c r="J157" s="70" t="s">
        <v>151</v>
      </c>
      <c r="K157" s="82">
        <f>2.39*H157/G157</f>
        <v>7.4759039750957861E-3</v>
      </c>
      <c r="L157" s="68">
        <v>3.1279932950191575E-3</v>
      </c>
      <c r="M157" s="29" t="s">
        <v>168</v>
      </c>
      <c r="N157" s="73">
        <f t="shared" si="10"/>
        <v>7</v>
      </c>
      <c r="O157" s="29">
        <f t="shared" si="11"/>
        <v>30</v>
      </c>
      <c r="P157" s="29" t="s">
        <v>304</v>
      </c>
      <c r="Q157" s="29" t="str">
        <f t="shared" si="12"/>
        <v>7月3W</v>
      </c>
      <c r="R157" s="57">
        <f t="shared" si="13"/>
        <v>9.4261397946859924E-3</v>
      </c>
    </row>
    <row r="158" spans="1:18">
      <c r="A158" s="71" t="s">
        <v>98</v>
      </c>
      <c r="B158" s="29" t="s">
        <v>145</v>
      </c>
      <c r="C158" s="87">
        <v>44765</v>
      </c>
      <c r="D158" s="72" t="s">
        <v>127</v>
      </c>
      <c r="E158" s="72" t="s">
        <v>139</v>
      </c>
      <c r="F158" s="70" t="s">
        <v>2</v>
      </c>
      <c r="G158" s="71">
        <v>2.4</v>
      </c>
      <c r="H158" s="77">
        <v>8.4606481481481494E-3</v>
      </c>
      <c r="I158" s="74" t="s">
        <v>353</v>
      </c>
      <c r="J158" s="70" t="s">
        <v>151</v>
      </c>
      <c r="K158" s="82">
        <f>2.39*H158/G158</f>
        <v>8.425395447530867E-3</v>
      </c>
      <c r="L158" s="68">
        <v>3.5252700617283959E-3</v>
      </c>
      <c r="M158" s="29" t="s">
        <v>168</v>
      </c>
      <c r="N158" s="73">
        <f t="shared" si="10"/>
        <v>7</v>
      </c>
      <c r="O158" s="29">
        <f t="shared" si="11"/>
        <v>30</v>
      </c>
      <c r="P158" s="29" t="s">
        <v>304</v>
      </c>
      <c r="Q158" s="29" t="str">
        <f t="shared" si="12"/>
        <v>7月3W</v>
      </c>
      <c r="R158" s="57">
        <f t="shared" si="13"/>
        <v>1.0623324694712832E-2</v>
      </c>
    </row>
    <row r="159" spans="1:18">
      <c r="A159" s="71" t="s">
        <v>55</v>
      </c>
      <c r="B159" s="29" t="s">
        <v>145</v>
      </c>
      <c r="C159" s="87">
        <v>44765</v>
      </c>
      <c r="D159" s="72" t="s">
        <v>127</v>
      </c>
      <c r="E159" s="72" t="s">
        <v>140</v>
      </c>
      <c r="F159" s="70" t="s">
        <v>112</v>
      </c>
      <c r="G159" s="71">
        <v>2.35</v>
      </c>
      <c r="H159" s="77">
        <v>6.9212962962962969E-3</v>
      </c>
      <c r="I159" s="29" t="s">
        <v>112</v>
      </c>
      <c r="J159" s="70" t="s">
        <v>69</v>
      </c>
      <c r="K159" s="82">
        <f>H159</f>
        <v>6.9212962962962969E-3</v>
      </c>
      <c r="L159" s="68">
        <v>2.9452324665090626E-3</v>
      </c>
      <c r="M159" s="29" t="s">
        <v>168</v>
      </c>
      <c r="N159" s="73">
        <f t="shared" si="10"/>
        <v>7</v>
      </c>
      <c r="O159" s="29">
        <f t="shared" si="11"/>
        <v>30</v>
      </c>
      <c r="P159" s="29" t="s">
        <v>304</v>
      </c>
      <c r="Q159" s="29" t="str">
        <f t="shared" si="12"/>
        <v>7月3W</v>
      </c>
      <c r="R159" s="57">
        <f t="shared" si="13"/>
        <v>8.7268518518518537E-3</v>
      </c>
    </row>
    <row r="160" spans="1:18">
      <c r="A160" s="71" t="s">
        <v>14</v>
      </c>
      <c r="B160" s="29" t="s">
        <v>145</v>
      </c>
      <c r="C160" s="87">
        <v>44765</v>
      </c>
      <c r="D160" s="72" t="s">
        <v>127</v>
      </c>
      <c r="E160" s="72" t="s">
        <v>139</v>
      </c>
      <c r="F160" s="70" t="s">
        <v>2</v>
      </c>
      <c r="G160" s="71">
        <v>3</v>
      </c>
      <c r="H160" s="77">
        <v>9.4907407407407406E-3</v>
      </c>
      <c r="I160" s="74" t="s">
        <v>353</v>
      </c>
      <c r="J160" s="70" t="s">
        <v>149</v>
      </c>
      <c r="K160" s="82">
        <f>2.39*H160/G160</f>
        <v>7.5609567901234569E-3</v>
      </c>
      <c r="L160" s="68">
        <v>3.1635802469135803E-3</v>
      </c>
      <c r="M160" s="29" t="s">
        <v>168</v>
      </c>
      <c r="N160" s="73">
        <f t="shared" si="10"/>
        <v>7</v>
      </c>
      <c r="O160" s="29">
        <f t="shared" si="11"/>
        <v>30</v>
      </c>
      <c r="P160" s="29" t="s">
        <v>304</v>
      </c>
      <c r="Q160" s="29" t="str">
        <f t="shared" si="12"/>
        <v>7月3W</v>
      </c>
      <c r="R160" s="57">
        <f t="shared" si="13"/>
        <v>9.5333803005904477E-3</v>
      </c>
    </row>
    <row r="161" spans="1:18">
      <c r="A161" s="71" t="s">
        <v>88</v>
      </c>
      <c r="B161" s="29" t="s">
        <v>150</v>
      </c>
      <c r="C161" s="87">
        <v>44765</v>
      </c>
      <c r="D161" s="72" t="s">
        <v>127</v>
      </c>
      <c r="E161" s="72" t="s">
        <v>139</v>
      </c>
      <c r="F161" s="70" t="s">
        <v>2</v>
      </c>
      <c r="G161" s="71">
        <v>2.41</v>
      </c>
      <c r="H161" s="77">
        <v>8.4606481481481494E-3</v>
      </c>
      <c r="I161" s="74" t="s">
        <v>353</v>
      </c>
      <c r="J161" s="70" t="s">
        <v>151</v>
      </c>
      <c r="K161" s="82">
        <f>2.39*H161/G161</f>
        <v>8.3904353004456752E-3</v>
      </c>
      <c r="L161" s="68">
        <v>3.5106423851237133E-3</v>
      </c>
      <c r="M161" s="29" t="s">
        <v>168</v>
      </c>
      <c r="N161" s="73">
        <f t="shared" si="10"/>
        <v>7</v>
      </c>
      <c r="O161" s="29">
        <f t="shared" si="11"/>
        <v>30</v>
      </c>
      <c r="P161" s="29" t="s">
        <v>304</v>
      </c>
      <c r="Q161" s="29" t="str">
        <f t="shared" si="12"/>
        <v>7月3W</v>
      </c>
      <c r="R161" s="57">
        <f t="shared" si="13"/>
        <v>1.0579244509257592E-2</v>
      </c>
    </row>
    <row r="162" spans="1:18">
      <c r="A162" s="71" t="s">
        <v>103</v>
      </c>
      <c r="B162" s="29" t="s">
        <v>145</v>
      </c>
      <c r="C162" s="87">
        <v>44765</v>
      </c>
      <c r="D162" s="72" t="s">
        <v>127</v>
      </c>
      <c r="E162" s="72" t="s">
        <v>139</v>
      </c>
      <c r="F162" s="70" t="s">
        <v>2</v>
      </c>
      <c r="G162" s="71">
        <v>2.52</v>
      </c>
      <c r="H162" s="77">
        <v>7.6157407407407415E-3</v>
      </c>
      <c r="I162" s="74" t="s">
        <v>353</v>
      </c>
      <c r="J162" s="70" t="s">
        <v>151</v>
      </c>
      <c r="K162" s="82">
        <f>2.39*H162/G162</f>
        <v>7.222865226337449E-3</v>
      </c>
      <c r="L162" s="68">
        <v>3.0221193415637861E-3</v>
      </c>
      <c r="M162" s="29" t="s">
        <v>168</v>
      </c>
      <c r="N162" s="73">
        <f t="shared" si="10"/>
        <v>7</v>
      </c>
      <c r="O162" s="29">
        <f t="shared" si="11"/>
        <v>30</v>
      </c>
      <c r="P162" s="29" t="s">
        <v>304</v>
      </c>
      <c r="Q162" s="29" t="str">
        <f t="shared" si="12"/>
        <v>7月3W</v>
      </c>
      <c r="R162" s="57">
        <f t="shared" si="13"/>
        <v>9.1070909375559148E-3</v>
      </c>
    </row>
    <row r="163" spans="1:18">
      <c r="A163" s="71" t="s">
        <v>101</v>
      </c>
      <c r="B163" s="29" t="s">
        <v>150</v>
      </c>
      <c r="C163" s="87">
        <v>44765</v>
      </c>
      <c r="D163" s="72" t="s">
        <v>127</v>
      </c>
      <c r="E163" s="72" t="s">
        <v>139</v>
      </c>
      <c r="F163" s="70" t="s">
        <v>2</v>
      </c>
      <c r="G163" s="71">
        <v>1.93</v>
      </c>
      <c r="H163" s="77">
        <v>6.9212962962962969E-3</v>
      </c>
      <c r="I163" s="74" t="s">
        <v>353</v>
      </c>
      <c r="J163" s="70" t="s">
        <v>151</v>
      </c>
      <c r="K163" s="82">
        <f>2.39*H163/G163</f>
        <v>8.5709316829783166E-3</v>
      </c>
      <c r="L163" s="68">
        <v>3.5861638840913456E-3</v>
      </c>
      <c r="M163" s="29" t="s">
        <v>168</v>
      </c>
      <c r="N163" s="73">
        <f t="shared" si="10"/>
        <v>7</v>
      </c>
      <c r="O163" s="29">
        <f t="shared" si="11"/>
        <v>30</v>
      </c>
      <c r="P163" s="29" t="s">
        <v>304</v>
      </c>
      <c r="Q163" s="29" t="str">
        <f t="shared" si="12"/>
        <v>7月3W</v>
      </c>
      <c r="R163" s="57">
        <f t="shared" si="13"/>
        <v>1.0806826904624834E-2</v>
      </c>
    </row>
    <row r="164" spans="1:18">
      <c r="A164" s="71" t="s">
        <v>20</v>
      </c>
      <c r="B164" s="29" t="s">
        <v>145</v>
      </c>
      <c r="C164" s="87">
        <v>44765</v>
      </c>
      <c r="D164" s="72" t="s">
        <v>127</v>
      </c>
      <c r="E164" s="72" t="s">
        <v>140</v>
      </c>
      <c r="F164" s="70" t="s">
        <v>112</v>
      </c>
      <c r="G164" s="71">
        <v>2.35</v>
      </c>
      <c r="H164" s="77">
        <v>5.37037037037037E-3</v>
      </c>
      <c r="I164" s="29" t="s">
        <v>112</v>
      </c>
      <c r="J164" s="70" t="s">
        <v>69</v>
      </c>
      <c r="K164" s="82">
        <f>H164</f>
        <v>5.37037037037037E-3</v>
      </c>
      <c r="L164" s="68">
        <v>2.2852639873916468E-3</v>
      </c>
      <c r="M164" s="29" t="s">
        <v>168</v>
      </c>
      <c r="N164" s="73">
        <f t="shared" si="10"/>
        <v>7</v>
      </c>
      <c r="O164" s="29">
        <f t="shared" si="11"/>
        <v>30</v>
      </c>
      <c r="P164" s="29" t="s">
        <v>304</v>
      </c>
      <c r="Q164" s="29" t="str">
        <f t="shared" si="12"/>
        <v>7月3W</v>
      </c>
      <c r="R164" s="57">
        <f t="shared" si="13"/>
        <v>6.7713365539452492E-3</v>
      </c>
    </row>
    <row r="165" spans="1:18">
      <c r="A165" s="71" t="s">
        <v>29</v>
      </c>
      <c r="B165" s="29" t="s">
        <v>150</v>
      </c>
      <c r="C165" s="87">
        <v>44765</v>
      </c>
      <c r="D165" s="72" t="s">
        <v>127</v>
      </c>
      <c r="E165" s="72" t="s">
        <v>140</v>
      </c>
      <c r="F165" s="70" t="s">
        <v>112</v>
      </c>
      <c r="G165" s="71">
        <v>2.35</v>
      </c>
      <c r="H165" s="77">
        <v>8.9351851851851866E-3</v>
      </c>
      <c r="I165" s="29" t="s">
        <v>112</v>
      </c>
      <c r="J165" s="70" t="s">
        <v>69</v>
      </c>
      <c r="K165" s="82">
        <f>H165</f>
        <v>8.9351851851851866E-3</v>
      </c>
      <c r="L165" s="68">
        <v>3.8022064617809301E-3</v>
      </c>
      <c r="M165" s="29" t="s">
        <v>168</v>
      </c>
      <c r="N165" s="73">
        <f t="shared" si="10"/>
        <v>7</v>
      </c>
      <c r="O165" s="29">
        <f t="shared" si="11"/>
        <v>30</v>
      </c>
      <c r="P165" s="29" t="s">
        <v>304</v>
      </c>
      <c r="Q165" s="29" t="str">
        <f t="shared" si="12"/>
        <v>7月3W</v>
      </c>
      <c r="R165" s="57">
        <f t="shared" si="13"/>
        <v>1.1266103059581322E-2</v>
      </c>
    </row>
    <row r="166" spans="1:18">
      <c r="A166" s="71" t="s">
        <v>10</v>
      </c>
      <c r="B166" s="29" t="s">
        <v>145</v>
      </c>
      <c r="C166" s="87">
        <v>44765</v>
      </c>
      <c r="D166" s="72" t="s">
        <v>127</v>
      </c>
      <c r="E166" s="72" t="s">
        <v>140</v>
      </c>
      <c r="F166" s="70" t="s">
        <v>112</v>
      </c>
      <c r="G166" s="71">
        <v>2.35</v>
      </c>
      <c r="H166" s="77">
        <v>7.7083333333333335E-3</v>
      </c>
      <c r="I166" s="29" t="s">
        <v>112</v>
      </c>
      <c r="J166" s="70" t="s">
        <v>69</v>
      </c>
      <c r="K166" s="82">
        <f>H166</f>
        <v>7.7083333333333335E-3</v>
      </c>
      <c r="L166" s="68">
        <v>3.2801418439716312E-3</v>
      </c>
      <c r="M166" s="29" t="s">
        <v>168</v>
      </c>
      <c r="N166" s="73">
        <f t="shared" si="10"/>
        <v>7</v>
      </c>
      <c r="O166" s="29">
        <f t="shared" si="11"/>
        <v>30</v>
      </c>
      <c r="P166" s="29" t="s">
        <v>304</v>
      </c>
      <c r="Q166" s="29" t="str">
        <f t="shared" si="12"/>
        <v>7月3W</v>
      </c>
      <c r="R166" s="57">
        <f t="shared" si="13"/>
        <v>9.7192028985507266E-3</v>
      </c>
    </row>
    <row r="167" spans="1:18">
      <c r="A167" s="29" t="s">
        <v>75</v>
      </c>
      <c r="B167" s="29" t="s">
        <v>145</v>
      </c>
      <c r="C167" s="86">
        <v>44769</v>
      </c>
      <c r="D167" s="29" t="s">
        <v>56</v>
      </c>
      <c r="E167" s="29" t="s">
        <v>139</v>
      </c>
      <c r="F167" s="29" t="s">
        <v>3</v>
      </c>
      <c r="G167" s="79">
        <v>3</v>
      </c>
      <c r="H167" s="75">
        <v>9.6296296296296303E-3</v>
      </c>
      <c r="I167" s="29" t="s">
        <v>3</v>
      </c>
      <c r="J167" s="70" t="s">
        <v>149</v>
      </c>
      <c r="K167" s="82">
        <f t="shared" ref="K167:K175" si="15">H167*0.779661016949152</f>
        <v>7.5078468298807235E-3</v>
      </c>
      <c r="L167" s="68">
        <v>3.2098765432098768E-3</v>
      </c>
      <c r="M167" s="29" t="s">
        <v>168</v>
      </c>
      <c r="N167" s="73">
        <f t="shared" si="10"/>
        <v>7</v>
      </c>
      <c r="O167" s="29">
        <f t="shared" si="11"/>
        <v>31</v>
      </c>
      <c r="P167" s="29" t="s">
        <v>305</v>
      </c>
      <c r="Q167" s="29" t="str">
        <f t="shared" si="12"/>
        <v>7月4W</v>
      </c>
      <c r="R167" s="57">
        <f t="shared" si="13"/>
        <v>9.4664155681104794E-3</v>
      </c>
    </row>
    <row r="168" spans="1:18">
      <c r="A168" s="29" t="s">
        <v>4</v>
      </c>
      <c r="B168" s="29" t="s">
        <v>145</v>
      </c>
      <c r="C168" s="86">
        <v>44769</v>
      </c>
      <c r="D168" s="29" t="s">
        <v>56</v>
      </c>
      <c r="E168" s="29" t="s">
        <v>139</v>
      </c>
      <c r="F168" s="29" t="s">
        <v>3</v>
      </c>
      <c r="G168" s="79">
        <v>3</v>
      </c>
      <c r="H168" s="75">
        <v>1.0335648148148148E-2</v>
      </c>
      <c r="I168" s="29" t="s">
        <v>3</v>
      </c>
      <c r="J168" s="70" t="s">
        <v>149</v>
      </c>
      <c r="K168" s="82">
        <f t="shared" si="15"/>
        <v>8.0583019460138041E-3</v>
      </c>
      <c r="L168" s="68">
        <v>3.4452160493827159E-3</v>
      </c>
      <c r="M168" s="29" t="s">
        <v>168</v>
      </c>
      <c r="N168" s="73">
        <f t="shared" si="10"/>
        <v>7</v>
      </c>
      <c r="O168" s="29">
        <f t="shared" si="11"/>
        <v>31</v>
      </c>
      <c r="P168" s="29" t="s">
        <v>305</v>
      </c>
      <c r="Q168" s="29" t="str">
        <f t="shared" si="12"/>
        <v>7月4W</v>
      </c>
      <c r="R168" s="57">
        <f t="shared" si="13"/>
        <v>1.0160467671060883E-2</v>
      </c>
    </row>
    <row r="169" spans="1:18">
      <c r="A169" s="29" t="s">
        <v>11</v>
      </c>
      <c r="B169" s="29" t="s">
        <v>145</v>
      </c>
      <c r="C169" s="86">
        <v>44769</v>
      </c>
      <c r="D169" s="29" t="s">
        <v>56</v>
      </c>
      <c r="E169" s="29" t="s">
        <v>139</v>
      </c>
      <c r="F169" s="29" t="s">
        <v>3</v>
      </c>
      <c r="G169" s="79">
        <v>3</v>
      </c>
      <c r="H169" s="75">
        <v>8.4606481481481494E-3</v>
      </c>
      <c r="I169" s="29" t="s">
        <v>3</v>
      </c>
      <c r="J169" s="70" t="s">
        <v>149</v>
      </c>
      <c r="K169" s="82">
        <f t="shared" si="15"/>
        <v>6.5964375392341462E-3</v>
      </c>
      <c r="L169" s="68">
        <v>2.8202160493827166E-3</v>
      </c>
      <c r="M169" s="29" t="s">
        <v>168</v>
      </c>
      <c r="N169" s="73">
        <f t="shared" si="10"/>
        <v>7</v>
      </c>
      <c r="O169" s="29">
        <f t="shared" si="11"/>
        <v>31</v>
      </c>
      <c r="P169" s="29" t="s">
        <v>305</v>
      </c>
      <c r="Q169" s="29" t="str">
        <f t="shared" si="12"/>
        <v>7月4W</v>
      </c>
      <c r="R169" s="57">
        <f t="shared" si="13"/>
        <v>8.3172473320778373E-3</v>
      </c>
    </row>
    <row r="170" spans="1:18">
      <c r="A170" s="29" t="s">
        <v>15</v>
      </c>
      <c r="B170" s="29" t="s">
        <v>145</v>
      </c>
      <c r="C170" s="86">
        <v>44769</v>
      </c>
      <c r="D170" s="29" t="s">
        <v>56</v>
      </c>
      <c r="E170" s="29" t="s">
        <v>139</v>
      </c>
      <c r="F170" s="29" t="s">
        <v>3</v>
      </c>
      <c r="G170" s="79">
        <v>3</v>
      </c>
      <c r="H170" s="75">
        <v>1.1168981481481481E-2</v>
      </c>
      <c r="I170" s="29" t="s">
        <v>3</v>
      </c>
      <c r="J170" s="70" t="s">
        <v>149</v>
      </c>
      <c r="K170" s="82">
        <f t="shared" si="15"/>
        <v>8.7080194601380986E-3</v>
      </c>
      <c r="L170" s="68">
        <v>3.7229938271604937E-3</v>
      </c>
      <c r="M170" s="29" t="s">
        <v>168</v>
      </c>
      <c r="N170" s="73">
        <f t="shared" si="10"/>
        <v>7</v>
      </c>
      <c r="O170" s="29">
        <f t="shared" si="11"/>
        <v>31</v>
      </c>
      <c r="P170" s="29" t="s">
        <v>305</v>
      </c>
      <c r="Q170" s="29" t="str">
        <f t="shared" si="12"/>
        <v>7月4W</v>
      </c>
      <c r="R170" s="57">
        <f t="shared" si="13"/>
        <v>1.0979676710608908E-2</v>
      </c>
    </row>
    <row r="171" spans="1:18">
      <c r="A171" s="29" t="s">
        <v>91</v>
      </c>
      <c r="B171" s="29" t="s">
        <v>145</v>
      </c>
      <c r="C171" s="86">
        <v>44769</v>
      </c>
      <c r="D171" s="29" t="s">
        <v>56</v>
      </c>
      <c r="E171" s="29" t="s">
        <v>139</v>
      </c>
      <c r="F171" s="29" t="s">
        <v>3</v>
      </c>
      <c r="G171" s="79">
        <v>3</v>
      </c>
      <c r="H171" s="75">
        <v>7.8935185185185185E-3</v>
      </c>
      <c r="I171" s="29" t="s">
        <v>3</v>
      </c>
      <c r="J171" s="70" t="s">
        <v>149</v>
      </c>
      <c r="K171" s="82">
        <f t="shared" si="15"/>
        <v>6.154268675455112E-3</v>
      </c>
      <c r="L171" s="68">
        <v>2.6311728395061727E-3</v>
      </c>
      <c r="M171" s="29" t="s">
        <v>168</v>
      </c>
      <c r="N171" s="73">
        <f t="shared" si="10"/>
        <v>7</v>
      </c>
      <c r="O171" s="29">
        <f t="shared" si="11"/>
        <v>31</v>
      </c>
      <c r="P171" s="29" t="s">
        <v>305</v>
      </c>
      <c r="Q171" s="29" t="str">
        <f t="shared" si="12"/>
        <v>7月4W</v>
      </c>
      <c r="R171" s="57">
        <f t="shared" si="13"/>
        <v>7.7597300690520985E-3</v>
      </c>
    </row>
    <row r="172" spans="1:18">
      <c r="A172" s="29" t="s">
        <v>55</v>
      </c>
      <c r="B172" s="29" t="s">
        <v>145</v>
      </c>
      <c r="C172" s="86">
        <v>44769</v>
      </c>
      <c r="D172" s="29" t="s">
        <v>56</v>
      </c>
      <c r="E172" s="29" t="s">
        <v>139</v>
      </c>
      <c r="F172" s="29" t="s">
        <v>3</v>
      </c>
      <c r="G172" s="79">
        <v>3</v>
      </c>
      <c r="H172" s="75">
        <v>9.1898148148148139E-3</v>
      </c>
      <c r="I172" s="29" t="s">
        <v>3</v>
      </c>
      <c r="J172" s="70" t="s">
        <v>149</v>
      </c>
      <c r="K172" s="82">
        <f t="shared" si="15"/>
        <v>7.1649403640929006E-3</v>
      </c>
      <c r="L172" s="68">
        <v>3.0632716049382711E-3</v>
      </c>
      <c r="M172" s="29" t="s">
        <v>168</v>
      </c>
      <c r="N172" s="73">
        <f t="shared" si="10"/>
        <v>7</v>
      </c>
      <c r="O172" s="29">
        <f t="shared" si="11"/>
        <v>31</v>
      </c>
      <c r="P172" s="29" t="s">
        <v>305</v>
      </c>
      <c r="Q172" s="29" t="str">
        <f t="shared" si="12"/>
        <v>7月4W</v>
      </c>
      <c r="R172" s="57">
        <f t="shared" si="13"/>
        <v>9.0340552416823539E-3</v>
      </c>
    </row>
    <row r="173" spans="1:18">
      <c r="A173" s="29" t="s">
        <v>14</v>
      </c>
      <c r="B173" s="29" t="s">
        <v>145</v>
      </c>
      <c r="C173" s="86">
        <v>44769</v>
      </c>
      <c r="D173" s="29" t="s">
        <v>56</v>
      </c>
      <c r="E173" s="29" t="s">
        <v>139</v>
      </c>
      <c r="F173" s="29" t="s">
        <v>3</v>
      </c>
      <c r="G173" s="79">
        <v>3</v>
      </c>
      <c r="H173" s="75">
        <v>9.432870370370371E-3</v>
      </c>
      <c r="I173" s="29" t="s">
        <v>3</v>
      </c>
      <c r="J173" s="70" t="s">
        <v>149</v>
      </c>
      <c r="K173" s="82">
        <f t="shared" si="15"/>
        <v>7.3544413057124881E-3</v>
      </c>
      <c r="L173" s="68">
        <v>3.1442901234567905E-3</v>
      </c>
      <c r="M173" s="29" t="s">
        <v>168</v>
      </c>
      <c r="N173" s="73">
        <f t="shared" si="10"/>
        <v>7</v>
      </c>
      <c r="O173" s="29">
        <f t="shared" si="11"/>
        <v>31</v>
      </c>
      <c r="P173" s="29" t="s">
        <v>305</v>
      </c>
      <c r="Q173" s="29" t="str">
        <f t="shared" si="12"/>
        <v>7月4W</v>
      </c>
      <c r="R173" s="57">
        <f t="shared" si="13"/>
        <v>9.2729912115505301E-3</v>
      </c>
    </row>
    <row r="174" spans="1:18">
      <c r="A174" s="29" t="s">
        <v>103</v>
      </c>
      <c r="B174" s="29" t="s">
        <v>145</v>
      </c>
      <c r="C174" s="86">
        <v>44769</v>
      </c>
      <c r="D174" s="29" t="s">
        <v>56</v>
      </c>
      <c r="E174" s="29" t="s">
        <v>139</v>
      </c>
      <c r="F174" s="29" t="s">
        <v>3</v>
      </c>
      <c r="G174" s="79">
        <v>3</v>
      </c>
      <c r="H174" s="75">
        <v>9.9074074074074082E-3</v>
      </c>
      <c r="I174" s="29" t="s">
        <v>3</v>
      </c>
      <c r="J174" s="70" t="s">
        <v>149</v>
      </c>
      <c r="K174" s="82">
        <f t="shared" si="15"/>
        <v>7.7244193345888217E-3</v>
      </c>
      <c r="L174" s="68">
        <v>3.3024691358024692E-3</v>
      </c>
      <c r="M174" s="29" t="s">
        <v>168</v>
      </c>
      <c r="N174" s="73">
        <f t="shared" si="10"/>
        <v>7</v>
      </c>
      <c r="O174" s="29">
        <f t="shared" si="11"/>
        <v>31</v>
      </c>
      <c r="P174" s="29" t="s">
        <v>305</v>
      </c>
      <c r="Q174" s="29" t="str">
        <f t="shared" si="12"/>
        <v>7月4W</v>
      </c>
      <c r="R174" s="57">
        <f t="shared" si="13"/>
        <v>9.7394852479598202E-3</v>
      </c>
    </row>
    <row r="175" spans="1:18">
      <c r="A175" s="29" t="s">
        <v>10</v>
      </c>
      <c r="B175" s="29" t="s">
        <v>145</v>
      </c>
      <c r="C175" s="86">
        <v>44769</v>
      </c>
      <c r="D175" s="29" t="s">
        <v>56</v>
      </c>
      <c r="E175" s="29" t="s">
        <v>139</v>
      </c>
      <c r="F175" s="29" t="s">
        <v>3</v>
      </c>
      <c r="G175" s="79">
        <v>3</v>
      </c>
      <c r="H175" s="75">
        <v>1.1377314814814814E-2</v>
      </c>
      <c r="I175" s="29" t="s">
        <v>3</v>
      </c>
      <c r="J175" s="70" t="s">
        <v>149</v>
      </c>
      <c r="K175" s="82">
        <f t="shared" si="15"/>
        <v>8.8704488386691718E-3</v>
      </c>
      <c r="L175" s="68">
        <v>3.7924382716049382E-3</v>
      </c>
      <c r="M175" s="29" t="s">
        <v>168</v>
      </c>
      <c r="N175" s="73">
        <f t="shared" si="10"/>
        <v>7</v>
      </c>
      <c r="O175" s="29">
        <f t="shared" si="11"/>
        <v>31</v>
      </c>
      <c r="P175" s="29" t="s">
        <v>305</v>
      </c>
      <c r="Q175" s="29" t="str">
        <f t="shared" si="12"/>
        <v>7月4W</v>
      </c>
      <c r="R175" s="57">
        <f t="shared" si="13"/>
        <v>1.1184478970495914E-2</v>
      </c>
    </row>
    <row r="176" spans="1:18">
      <c r="A176" s="29" t="s">
        <v>5</v>
      </c>
      <c r="B176" s="29" t="s">
        <v>145</v>
      </c>
      <c r="C176" s="86">
        <v>44772</v>
      </c>
      <c r="D176" s="29" t="s">
        <v>56</v>
      </c>
      <c r="E176" s="29" t="s">
        <v>140</v>
      </c>
      <c r="F176" s="29" t="s">
        <v>112</v>
      </c>
      <c r="G176" s="79">
        <v>2.35</v>
      </c>
      <c r="H176" s="75">
        <v>7.6620370370370366E-3</v>
      </c>
      <c r="I176" s="29" t="s">
        <v>112</v>
      </c>
      <c r="J176" s="70" t="s">
        <v>69</v>
      </c>
      <c r="K176" s="82">
        <f>H176</f>
        <v>7.6620370370370366E-3</v>
      </c>
      <c r="L176" s="68">
        <v>3.2604412923561855E-3</v>
      </c>
      <c r="M176" s="29" t="s">
        <v>168</v>
      </c>
      <c r="N176" s="73">
        <f t="shared" si="10"/>
        <v>7</v>
      </c>
      <c r="O176" s="29">
        <f t="shared" si="11"/>
        <v>31</v>
      </c>
      <c r="P176" s="29" t="s">
        <v>305</v>
      </c>
      <c r="Q176" s="29" t="str">
        <f t="shared" si="12"/>
        <v>7月4W</v>
      </c>
      <c r="R176" s="57">
        <f t="shared" si="13"/>
        <v>9.6608293075684387E-3</v>
      </c>
    </row>
    <row r="177" spans="1:18" ht="24">
      <c r="A177" s="29" t="s">
        <v>15</v>
      </c>
      <c r="B177" s="29" t="s">
        <v>145</v>
      </c>
      <c r="C177" s="86">
        <v>44772</v>
      </c>
      <c r="D177" s="29" t="s">
        <v>56</v>
      </c>
      <c r="E177" s="30" t="s">
        <v>346</v>
      </c>
      <c r="F177" s="29" t="s">
        <v>115</v>
      </c>
      <c r="G177" s="79">
        <v>7.05</v>
      </c>
      <c r="H177" s="75">
        <v>3.4722222222222224E-2</v>
      </c>
      <c r="I177" s="29" t="s">
        <v>115</v>
      </c>
      <c r="J177" s="29" t="s">
        <v>158</v>
      </c>
      <c r="K177" s="81" t="s">
        <v>0</v>
      </c>
      <c r="L177" s="68">
        <v>4.9251379038613083E-3</v>
      </c>
      <c r="M177" s="29" t="s">
        <v>168</v>
      </c>
      <c r="N177" s="73">
        <f t="shared" si="10"/>
        <v>7</v>
      </c>
      <c r="O177" s="29">
        <f t="shared" si="11"/>
        <v>31</v>
      </c>
      <c r="P177" s="29" t="s">
        <v>305</v>
      </c>
      <c r="Q177" s="29" t="str">
        <f t="shared" si="12"/>
        <v>7月4W</v>
      </c>
      <c r="R177" s="57" t="s">
        <v>346</v>
      </c>
    </row>
    <row r="178" spans="1:18">
      <c r="A178" s="29" t="s">
        <v>55</v>
      </c>
      <c r="B178" s="29" t="s">
        <v>145</v>
      </c>
      <c r="C178" s="86">
        <v>44772</v>
      </c>
      <c r="D178" s="29" t="s">
        <v>56</v>
      </c>
      <c r="E178" s="29" t="s">
        <v>140</v>
      </c>
      <c r="F178" s="29" t="s">
        <v>112</v>
      </c>
      <c r="G178" s="79">
        <v>2.35</v>
      </c>
      <c r="H178" s="75">
        <v>7.7314814814814815E-3</v>
      </c>
      <c r="I178" s="29" t="s">
        <v>112</v>
      </c>
      <c r="J178" s="70" t="s">
        <v>69</v>
      </c>
      <c r="K178" s="82">
        <f>H178</f>
        <v>7.7314814814814815E-3</v>
      </c>
      <c r="L178" s="68">
        <v>3.2899921197793538E-3</v>
      </c>
      <c r="M178" s="29" t="s">
        <v>168</v>
      </c>
      <c r="N178" s="73">
        <f t="shared" si="10"/>
        <v>7</v>
      </c>
      <c r="O178" s="29">
        <f t="shared" si="11"/>
        <v>31</v>
      </c>
      <c r="P178" s="29" t="s">
        <v>305</v>
      </c>
      <c r="Q178" s="29" t="str">
        <f t="shared" si="12"/>
        <v>7月4W</v>
      </c>
      <c r="R178" s="57">
        <f t="shared" si="13"/>
        <v>9.7483896940418688E-3</v>
      </c>
    </row>
    <row r="179" spans="1:18" ht="24">
      <c r="A179" s="29" t="s">
        <v>20</v>
      </c>
      <c r="B179" s="29" t="s">
        <v>145</v>
      </c>
      <c r="C179" s="86">
        <v>44772</v>
      </c>
      <c r="D179" s="29" t="s">
        <v>56</v>
      </c>
      <c r="E179" s="30" t="s">
        <v>346</v>
      </c>
      <c r="F179" s="29" t="s">
        <v>116</v>
      </c>
      <c r="G179" s="79">
        <v>11.75</v>
      </c>
      <c r="H179" s="75">
        <v>3.5636574074074077E-2</v>
      </c>
      <c r="I179" s="29" t="s">
        <v>116</v>
      </c>
      <c r="J179" s="29" t="s">
        <v>159</v>
      </c>
      <c r="K179" s="81" t="s">
        <v>0</v>
      </c>
      <c r="L179" s="68">
        <v>3.0328999211977938E-3</v>
      </c>
      <c r="M179" s="29" t="s">
        <v>168</v>
      </c>
      <c r="N179" s="73">
        <f t="shared" si="10"/>
        <v>7</v>
      </c>
      <c r="O179" s="29">
        <f t="shared" si="11"/>
        <v>31</v>
      </c>
      <c r="P179" s="29" t="s">
        <v>305</v>
      </c>
      <c r="Q179" s="29" t="str">
        <f t="shared" si="12"/>
        <v>7月4W</v>
      </c>
      <c r="R179" s="57" t="s">
        <v>346</v>
      </c>
    </row>
    <row r="180" spans="1:18" ht="24">
      <c r="A180" s="29" t="s">
        <v>54</v>
      </c>
      <c r="B180" s="29" t="s">
        <v>145</v>
      </c>
      <c r="C180" s="86">
        <v>44776</v>
      </c>
      <c r="D180" s="29" t="s">
        <v>56</v>
      </c>
      <c r="E180" s="29" t="s">
        <v>139</v>
      </c>
      <c r="F180" s="29" t="s">
        <v>49</v>
      </c>
      <c r="G180" s="79">
        <v>3.66</v>
      </c>
      <c r="H180" s="75">
        <v>9.0624999999999994E-3</v>
      </c>
      <c r="I180" s="74" t="s">
        <v>353</v>
      </c>
      <c r="J180" s="29" t="s">
        <v>149</v>
      </c>
      <c r="K180" s="81">
        <f>0.779661016949152*H180*9/11</f>
        <v>5.7810092449922914E-3</v>
      </c>
      <c r="L180" s="68">
        <v>2.4760928961748631E-3</v>
      </c>
      <c r="M180" s="29" t="s">
        <v>168</v>
      </c>
      <c r="N180" s="73">
        <f t="shared" si="10"/>
        <v>8</v>
      </c>
      <c r="O180" s="29">
        <f t="shared" si="11"/>
        <v>32</v>
      </c>
      <c r="P180" s="29" t="s">
        <v>302</v>
      </c>
      <c r="Q180" s="29" t="str">
        <f t="shared" si="12"/>
        <v>8月1W</v>
      </c>
      <c r="R180" s="57">
        <f t="shared" si="13"/>
        <v>7.2890986132511494E-3</v>
      </c>
    </row>
    <row r="181" spans="1:18">
      <c r="A181" s="29" t="s">
        <v>75</v>
      </c>
      <c r="B181" s="29" t="s">
        <v>145</v>
      </c>
      <c r="C181" s="86">
        <v>44776</v>
      </c>
      <c r="D181" s="29" t="s">
        <v>56</v>
      </c>
      <c r="E181" s="29" t="s">
        <v>139</v>
      </c>
      <c r="F181" s="29" t="s">
        <v>3</v>
      </c>
      <c r="G181" s="79">
        <v>3</v>
      </c>
      <c r="H181" s="75">
        <v>9.6064814814814815E-3</v>
      </c>
      <c r="I181" s="29" t="s">
        <v>3</v>
      </c>
      <c r="J181" s="70" t="s">
        <v>149</v>
      </c>
      <c r="K181" s="82">
        <f t="shared" ref="K181:K186" si="16">H181*0.779661016949152</f>
        <v>7.4897991211550479E-3</v>
      </c>
      <c r="L181" s="68">
        <v>3.2021604938271605E-3</v>
      </c>
      <c r="M181" s="29" t="s">
        <v>168</v>
      </c>
      <c r="N181" s="73">
        <f t="shared" si="10"/>
        <v>8</v>
      </c>
      <c r="O181" s="29">
        <f t="shared" si="11"/>
        <v>32</v>
      </c>
      <c r="P181" s="29" t="s">
        <v>302</v>
      </c>
      <c r="Q181" s="29" t="str">
        <f t="shared" si="12"/>
        <v>8月1W</v>
      </c>
      <c r="R181" s="57">
        <f t="shared" si="13"/>
        <v>9.4436597614563651E-3</v>
      </c>
    </row>
    <row r="182" spans="1:18">
      <c r="A182" s="29" t="s">
        <v>4</v>
      </c>
      <c r="B182" s="29" t="s">
        <v>145</v>
      </c>
      <c r="C182" s="86">
        <v>44776</v>
      </c>
      <c r="D182" s="29" t="s">
        <v>56</v>
      </c>
      <c r="E182" s="29" t="s">
        <v>139</v>
      </c>
      <c r="F182" s="29" t="s">
        <v>3</v>
      </c>
      <c r="G182" s="79">
        <v>3</v>
      </c>
      <c r="H182" s="75">
        <v>1.0219907407407408E-2</v>
      </c>
      <c r="I182" s="29" t="s">
        <v>3</v>
      </c>
      <c r="J182" s="70" t="s">
        <v>149</v>
      </c>
      <c r="K182" s="82">
        <f t="shared" si="16"/>
        <v>7.9680634023854315E-3</v>
      </c>
      <c r="L182" s="68">
        <v>3.4066358024691362E-3</v>
      </c>
      <c r="M182" s="29" t="s">
        <v>168</v>
      </c>
      <c r="N182" s="73">
        <f t="shared" si="10"/>
        <v>8</v>
      </c>
      <c r="O182" s="29">
        <f t="shared" si="11"/>
        <v>32</v>
      </c>
      <c r="P182" s="29" t="s">
        <v>302</v>
      </c>
      <c r="Q182" s="29" t="str">
        <f t="shared" si="12"/>
        <v>8月1W</v>
      </c>
      <c r="R182" s="57">
        <f t="shared" si="13"/>
        <v>1.0046688637790327E-2</v>
      </c>
    </row>
    <row r="183" spans="1:18">
      <c r="A183" s="29" t="s">
        <v>11</v>
      </c>
      <c r="B183" s="29" t="s">
        <v>145</v>
      </c>
      <c r="C183" s="86">
        <v>44776</v>
      </c>
      <c r="D183" s="29" t="s">
        <v>56</v>
      </c>
      <c r="E183" s="29" t="s">
        <v>139</v>
      </c>
      <c r="F183" s="29" t="s">
        <v>3</v>
      </c>
      <c r="G183" s="79">
        <v>3</v>
      </c>
      <c r="H183" s="75">
        <v>8.6805555555555559E-3</v>
      </c>
      <c r="I183" s="29" t="s">
        <v>3</v>
      </c>
      <c r="J183" s="70" t="s">
        <v>149</v>
      </c>
      <c r="K183" s="82">
        <f t="shared" si="16"/>
        <v>6.7678907721280563E-3</v>
      </c>
      <c r="L183" s="68">
        <v>2.8935185185185188E-3</v>
      </c>
      <c r="M183" s="29" t="s">
        <v>168</v>
      </c>
      <c r="N183" s="73">
        <f t="shared" si="10"/>
        <v>8</v>
      </c>
      <c r="O183" s="29">
        <f t="shared" si="11"/>
        <v>32</v>
      </c>
      <c r="P183" s="29" t="s">
        <v>302</v>
      </c>
      <c r="Q183" s="29" t="str">
        <f t="shared" si="12"/>
        <v>8月1W</v>
      </c>
      <c r="R183" s="57">
        <f t="shared" si="13"/>
        <v>8.5334274952918975E-3</v>
      </c>
    </row>
    <row r="184" spans="1:18">
      <c r="A184" s="29" t="s">
        <v>91</v>
      </c>
      <c r="B184" s="29" t="s">
        <v>145</v>
      </c>
      <c r="C184" s="86">
        <v>44776</v>
      </c>
      <c r="D184" s="29" t="s">
        <v>56</v>
      </c>
      <c r="E184" s="29" t="s">
        <v>139</v>
      </c>
      <c r="F184" s="29" t="s">
        <v>3</v>
      </c>
      <c r="G184" s="79">
        <v>3</v>
      </c>
      <c r="H184" s="75">
        <v>7.9398148148148145E-3</v>
      </c>
      <c r="I184" s="29" t="s">
        <v>3</v>
      </c>
      <c r="J184" s="70" t="s">
        <v>149</v>
      </c>
      <c r="K184" s="82">
        <f t="shared" si="16"/>
        <v>6.1903640929064615E-3</v>
      </c>
      <c r="L184" s="68">
        <v>2.6466049382716048E-3</v>
      </c>
      <c r="M184" s="29" t="s">
        <v>168</v>
      </c>
      <c r="N184" s="73">
        <f t="shared" si="10"/>
        <v>8</v>
      </c>
      <c r="O184" s="29">
        <f t="shared" si="11"/>
        <v>32</v>
      </c>
      <c r="P184" s="29" t="s">
        <v>302</v>
      </c>
      <c r="Q184" s="29" t="str">
        <f t="shared" si="12"/>
        <v>8月1W</v>
      </c>
      <c r="R184" s="57">
        <f t="shared" si="13"/>
        <v>7.805241682360322E-3</v>
      </c>
    </row>
    <row r="185" spans="1:18">
      <c r="A185" s="29" t="s">
        <v>55</v>
      </c>
      <c r="B185" s="29" t="s">
        <v>145</v>
      </c>
      <c r="C185" s="86">
        <v>44776</v>
      </c>
      <c r="D185" s="29" t="s">
        <v>56</v>
      </c>
      <c r="E185" s="29" t="s">
        <v>139</v>
      </c>
      <c r="F185" s="29" t="s">
        <v>3</v>
      </c>
      <c r="G185" s="79">
        <v>3</v>
      </c>
      <c r="H185" s="75">
        <v>8.9814814814814809E-3</v>
      </c>
      <c r="I185" s="29" t="s">
        <v>3</v>
      </c>
      <c r="J185" s="70" t="s">
        <v>149</v>
      </c>
      <c r="K185" s="82">
        <f t="shared" si="16"/>
        <v>7.0025109855618274E-3</v>
      </c>
      <c r="L185" s="68">
        <v>2.9938271604938271E-3</v>
      </c>
      <c r="M185" s="29" t="s">
        <v>168</v>
      </c>
      <c r="N185" s="73">
        <f t="shared" si="10"/>
        <v>8</v>
      </c>
      <c r="O185" s="29">
        <f t="shared" si="11"/>
        <v>32</v>
      </c>
      <c r="P185" s="29" t="s">
        <v>302</v>
      </c>
      <c r="Q185" s="29" t="str">
        <f t="shared" si="12"/>
        <v>8月1W</v>
      </c>
      <c r="R185" s="57">
        <f t="shared" si="13"/>
        <v>8.8292529817953491E-3</v>
      </c>
    </row>
    <row r="186" spans="1:18">
      <c r="A186" s="29" t="s">
        <v>14</v>
      </c>
      <c r="B186" s="29" t="s">
        <v>145</v>
      </c>
      <c r="C186" s="86">
        <v>44776</v>
      </c>
      <c r="D186" s="29" t="s">
        <v>56</v>
      </c>
      <c r="E186" s="29" t="s">
        <v>139</v>
      </c>
      <c r="F186" s="29" t="s">
        <v>3</v>
      </c>
      <c r="G186" s="79">
        <v>3</v>
      </c>
      <c r="H186" s="75">
        <v>9.0972222222222218E-3</v>
      </c>
      <c r="I186" s="29" t="s">
        <v>3</v>
      </c>
      <c r="J186" s="70" t="s">
        <v>149</v>
      </c>
      <c r="K186" s="82">
        <f t="shared" si="16"/>
        <v>7.0927495291902018E-3</v>
      </c>
      <c r="L186" s="68">
        <v>3.0324074074074073E-3</v>
      </c>
      <c r="M186" s="29" t="s">
        <v>168</v>
      </c>
      <c r="N186" s="73">
        <f t="shared" si="10"/>
        <v>8</v>
      </c>
      <c r="O186" s="29">
        <f t="shared" si="11"/>
        <v>32</v>
      </c>
      <c r="P186" s="29" t="s">
        <v>302</v>
      </c>
      <c r="Q186" s="29" t="str">
        <f t="shared" si="12"/>
        <v>8月1W</v>
      </c>
      <c r="R186" s="57">
        <f t="shared" si="13"/>
        <v>8.9430320150659069E-3</v>
      </c>
    </row>
    <row r="187" spans="1:18" ht="24">
      <c r="A187" s="29" t="s">
        <v>20</v>
      </c>
      <c r="B187" s="29" t="s">
        <v>145</v>
      </c>
      <c r="C187" s="86">
        <v>44776</v>
      </c>
      <c r="D187" s="29" t="s">
        <v>56</v>
      </c>
      <c r="E187" s="29" t="s">
        <v>139</v>
      </c>
      <c r="F187" s="29" t="s">
        <v>48</v>
      </c>
      <c r="G187" s="79">
        <v>5</v>
      </c>
      <c r="H187" s="75">
        <v>1.2488425925925925E-2</v>
      </c>
      <c r="I187" s="29" t="s">
        <v>48</v>
      </c>
      <c r="J187" s="29" t="s">
        <v>153</v>
      </c>
      <c r="K187" s="81">
        <f>H187*2.21/G187</f>
        <v>5.5198842592592591E-3</v>
      </c>
      <c r="L187" s="68">
        <v>2.4976851851851853E-3</v>
      </c>
      <c r="M187" s="29" t="s">
        <v>168</v>
      </c>
      <c r="N187" s="73">
        <f t="shared" si="10"/>
        <v>8</v>
      </c>
      <c r="O187" s="29">
        <f t="shared" si="11"/>
        <v>32</v>
      </c>
      <c r="P187" s="29" t="s">
        <v>302</v>
      </c>
      <c r="Q187" s="29" t="str">
        <f t="shared" si="12"/>
        <v>8月1W</v>
      </c>
      <c r="R187" s="57">
        <f t="shared" si="13"/>
        <v>6.9598540660225448E-3</v>
      </c>
    </row>
    <row r="188" spans="1:18">
      <c r="A188" s="29" t="s">
        <v>96</v>
      </c>
      <c r="B188" s="29" t="s">
        <v>145</v>
      </c>
      <c r="C188" s="86">
        <v>44779</v>
      </c>
      <c r="D188" s="29" t="s">
        <v>56</v>
      </c>
      <c r="E188" s="29" t="s">
        <v>140</v>
      </c>
      <c r="F188" s="29" t="s">
        <v>112</v>
      </c>
      <c r="G188" s="79">
        <v>2.35</v>
      </c>
      <c r="H188" s="75">
        <v>7.3611111111111108E-3</v>
      </c>
      <c r="I188" s="29" t="s">
        <v>112</v>
      </c>
      <c r="J188" s="70" t="s">
        <v>69</v>
      </c>
      <c r="K188" s="82">
        <f>H188</f>
        <v>7.3611111111111108E-3</v>
      </c>
      <c r="L188" s="68">
        <v>3.1323877068557917E-3</v>
      </c>
      <c r="M188" s="29" t="s">
        <v>168</v>
      </c>
      <c r="N188" s="73">
        <f t="shared" si="10"/>
        <v>8</v>
      </c>
      <c r="O188" s="29">
        <f t="shared" si="11"/>
        <v>32</v>
      </c>
      <c r="P188" s="29" t="s">
        <v>302</v>
      </c>
      <c r="Q188" s="29" t="str">
        <f t="shared" si="12"/>
        <v>8月1W</v>
      </c>
      <c r="R188" s="57">
        <f t="shared" si="13"/>
        <v>9.2814009661835763E-3</v>
      </c>
    </row>
    <row r="189" spans="1:18">
      <c r="A189" s="29" t="s">
        <v>55</v>
      </c>
      <c r="B189" s="29" t="s">
        <v>145</v>
      </c>
      <c r="C189" s="86">
        <v>44779</v>
      </c>
      <c r="D189" s="29" t="s">
        <v>56</v>
      </c>
      <c r="E189" s="29" t="s">
        <v>139</v>
      </c>
      <c r="F189" s="29" t="s">
        <v>117</v>
      </c>
      <c r="G189" s="79">
        <v>4.7</v>
      </c>
      <c r="H189" s="75">
        <v>1.5787037037037037E-2</v>
      </c>
      <c r="I189" s="75" t="s">
        <v>349</v>
      </c>
      <c r="J189" s="29" t="s">
        <v>153</v>
      </c>
      <c r="K189" s="82">
        <f>0.457018831010027*H189</f>
        <v>7.214973211778667E-3</v>
      </c>
      <c r="L189" s="68">
        <v>3.3589440504334118E-3</v>
      </c>
      <c r="M189" s="29" t="s">
        <v>168</v>
      </c>
      <c r="N189" s="73">
        <f t="shared" si="10"/>
        <v>8</v>
      </c>
      <c r="O189" s="29">
        <f t="shared" si="11"/>
        <v>32</v>
      </c>
      <c r="P189" s="29" t="s">
        <v>302</v>
      </c>
      <c r="Q189" s="29" t="str">
        <f t="shared" si="12"/>
        <v>8月1W</v>
      </c>
      <c r="R189" s="57">
        <f t="shared" si="13"/>
        <v>9.0971401365904942E-3</v>
      </c>
    </row>
    <row r="190" spans="1:18" ht="24">
      <c r="A190" s="29" t="s">
        <v>20</v>
      </c>
      <c r="B190" s="29" t="s">
        <v>145</v>
      </c>
      <c r="C190" s="86">
        <v>44779</v>
      </c>
      <c r="D190" s="29" t="s">
        <v>56</v>
      </c>
      <c r="E190" s="30" t="s">
        <v>346</v>
      </c>
      <c r="F190" s="29" t="s">
        <v>116</v>
      </c>
      <c r="G190" s="79">
        <v>11.75</v>
      </c>
      <c r="H190" s="75">
        <v>3.3541666666666664E-2</v>
      </c>
      <c r="I190" s="29" t="s">
        <v>116</v>
      </c>
      <c r="J190" s="29" t="s">
        <v>159</v>
      </c>
      <c r="K190" s="81" t="s">
        <v>0</v>
      </c>
      <c r="L190" s="68">
        <v>2.8546099290780139E-3</v>
      </c>
      <c r="M190" s="29" t="s">
        <v>168</v>
      </c>
      <c r="N190" s="73">
        <f t="shared" si="10"/>
        <v>8</v>
      </c>
      <c r="O190" s="29">
        <f t="shared" si="11"/>
        <v>32</v>
      </c>
      <c r="P190" s="29" t="s">
        <v>302</v>
      </c>
      <c r="Q190" s="29" t="str">
        <f t="shared" si="12"/>
        <v>8月1W</v>
      </c>
      <c r="R190" s="57" t="s">
        <v>346</v>
      </c>
    </row>
    <row r="191" spans="1:18">
      <c r="A191" s="29" t="s">
        <v>4</v>
      </c>
      <c r="B191" s="29" t="s">
        <v>145</v>
      </c>
      <c r="C191" s="86">
        <v>44783</v>
      </c>
      <c r="D191" s="29" t="s">
        <v>56</v>
      </c>
      <c r="E191" s="29" t="s">
        <v>139</v>
      </c>
      <c r="F191" s="29" t="s">
        <v>3</v>
      </c>
      <c r="G191" s="79">
        <v>3</v>
      </c>
      <c r="H191" s="75">
        <v>1.03125E-2</v>
      </c>
      <c r="I191" s="29" t="s">
        <v>3</v>
      </c>
      <c r="J191" s="70" t="s">
        <v>149</v>
      </c>
      <c r="K191" s="82">
        <f t="shared" ref="K191:K200" si="17">H191*0.779661016949152</f>
        <v>8.0402542372881303E-3</v>
      </c>
      <c r="L191" s="68">
        <v>3.4375E-3</v>
      </c>
      <c r="M191" s="29" t="s">
        <v>168</v>
      </c>
      <c r="N191" s="73">
        <f t="shared" si="10"/>
        <v>8</v>
      </c>
      <c r="O191" s="29">
        <f t="shared" si="11"/>
        <v>33</v>
      </c>
      <c r="P191" s="29" t="s">
        <v>303</v>
      </c>
      <c r="Q191" s="29" t="str">
        <f t="shared" si="12"/>
        <v>8月2W</v>
      </c>
      <c r="R191" s="57">
        <f t="shared" si="13"/>
        <v>1.0137711864406774E-2</v>
      </c>
    </row>
    <row r="192" spans="1:18">
      <c r="A192" s="29" t="s">
        <v>11</v>
      </c>
      <c r="B192" s="29" t="s">
        <v>145</v>
      </c>
      <c r="C192" s="86">
        <v>44783</v>
      </c>
      <c r="D192" s="29" t="s">
        <v>56</v>
      </c>
      <c r="E192" s="29" t="s">
        <v>139</v>
      </c>
      <c r="F192" s="29" t="s">
        <v>3</v>
      </c>
      <c r="G192" s="79">
        <v>3</v>
      </c>
      <c r="H192" s="75">
        <v>8.5879629629629622E-3</v>
      </c>
      <c r="I192" s="29" t="s">
        <v>3</v>
      </c>
      <c r="J192" s="70" t="s">
        <v>149</v>
      </c>
      <c r="K192" s="82">
        <f t="shared" si="17"/>
        <v>6.6956999372253558E-3</v>
      </c>
      <c r="L192" s="68">
        <v>2.8626543209876541E-3</v>
      </c>
      <c r="M192" s="29" t="s">
        <v>168</v>
      </c>
      <c r="N192" s="73">
        <f t="shared" si="10"/>
        <v>8</v>
      </c>
      <c r="O192" s="29">
        <f t="shared" si="11"/>
        <v>33</v>
      </c>
      <c r="P192" s="29" t="s">
        <v>303</v>
      </c>
      <c r="Q192" s="29" t="str">
        <f t="shared" si="12"/>
        <v>8月2W</v>
      </c>
      <c r="R192" s="57">
        <f t="shared" si="13"/>
        <v>8.4424042686754488E-3</v>
      </c>
    </row>
    <row r="193" spans="1:18">
      <c r="A193" s="29" t="s">
        <v>55</v>
      </c>
      <c r="B193" s="29" t="s">
        <v>145</v>
      </c>
      <c r="C193" s="86">
        <v>44783</v>
      </c>
      <c r="D193" s="29" t="s">
        <v>56</v>
      </c>
      <c r="E193" s="29" t="s">
        <v>139</v>
      </c>
      <c r="F193" s="29" t="s">
        <v>3</v>
      </c>
      <c r="G193" s="79">
        <v>3</v>
      </c>
      <c r="H193" s="75">
        <v>9.0046296296296298E-3</v>
      </c>
      <c r="I193" s="29" t="s">
        <v>3</v>
      </c>
      <c r="J193" s="70" t="s">
        <v>149</v>
      </c>
      <c r="K193" s="82">
        <f t="shared" si="17"/>
        <v>7.020558694287503E-3</v>
      </c>
      <c r="L193" s="68">
        <v>3.0015432098765434E-3</v>
      </c>
      <c r="M193" s="29" t="s">
        <v>168</v>
      </c>
      <c r="N193" s="73">
        <f t="shared" si="10"/>
        <v>8</v>
      </c>
      <c r="O193" s="29">
        <f t="shared" si="11"/>
        <v>33</v>
      </c>
      <c r="P193" s="29" t="s">
        <v>303</v>
      </c>
      <c r="Q193" s="29" t="str">
        <f t="shared" si="12"/>
        <v>8月2W</v>
      </c>
      <c r="R193" s="57">
        <f t="shared" si="13"/>
        <v>8.8520087884494617E-3</v>
      </c>
    </row>
    <row r="194" spans="1:18">
      <c r="A194" s="29" t="s">
        <v>20</v>
      </c>
      <c r="B194" s="29" t="s">
        <v>145</v>
      </c>
      <c r="C194" s="86">
        <v>44783</v>
      </c>
      <c r="D194" s="29" t="s">
        <v>56</v>
      </c>
      <c r="E194" s="29" t="s">
        <v>139</v>
      </c>
      <c r="F194" s="29" t="s">
        <v>3</v>
      </c>
      <c r="G194" s="79">
        <v>3</v>
      </c>
      <c r="H194" s="75">
        <v>7.1527777777777787E-3</v>
      </c>
      <c r="I194" s="29" t="s">
        <v>3</v>
      </c>
      <c r="J194" s="70" t="s">
        <v>149</v>
      </c>
      <c r="K194" s="82">
        <f t="shared" si="17"/>
        <v>5.5767419962335189E-3</v>
      </c>
      <c r="L194" s="68">
        <v>2.3842592592592596E-3</v>
      </c>
      <c r="M194" s="29" t="s">
        <v>168</v>
      </c>
      <c r="N194" s="73">
        <f t="shared" si="10"/>
        <v>8</v>
      </c>
      <c r="O194" s="29">
        <f t="shared" si="11"/>
        <v>33</v>
      </c>
      <c r="P194" s="29" t="s">
        <v>303</v>
      </c>
      <c r="Q194" s="29" t="str">
        <f t="shared" si="12"/>
        <v>8月2W</v>
      </c>
      <c r="R194" s="57">
        <f t="shared" si="13"/>
        <v>7.0315442561205239E-3</v>
      </c>
    </row>
    <row r="195" spans="1:18">
      <c r="A195" s="29" t="s">
        <v>75</v>
      </c>
      <c r="B195" s="29" t="s">
        <v>145</v>
      </c>
      <c r="C195" s="86">
        <v>44797</v>
      </c>
      <c r="D195" s="29" t="s">
        <v>56</v>
      </c>
      <c r="E195" s="29" t="s">
        <v>139</v>
      </c>
      <c r="F195" s="29" t="s">
        <v>3</v>
      </c>
      <c r="G195" s="79">
        <v>3</v>
      </c>
      <c r="H195" s="75">
        <v>9.1666666666666667E-3</v>
      </c>
      <c r="I195" s="29" t="s">
        <v>3</v>
      </c>
      <c r="J195" s="70" t="s">
        <v>149</v>
      </c>
      <c r="K195" s="82">
        <f t="shared" si="17"/>
        <v>7.1468926553672268E-3</v>
      </c>
      <c r="L195" s="68">
        <v>3.0555555555555557E-3</v>
      </c>
      <c r="M195" s="29" t="s">
        <v>168</v>
      </c>
      <c r="N195" s="73">
        <f t="shared" ref="N195:N258" si="18">MONTH(C195)</f>
        <v>8</v>
      </c>
      <c r="O195" s="29">
        <f t="shared" ref="O195:O258" si="19">WEEKNUM(C195)</f>
        <v>35</v>
      </c>
      <c r="P195" s="29" t="s">
        <v>305</v>
      </c>
      <c r="Q195" s="29" t="str">
        <f t="shared" ref="Q195:Q258" si="20">N195&amp;"月"&amp;P195</f>
        <v>8月4W</v>
      </c>
      <c r="R195" s="57">
        <f t="shared" ref="R195:R258" si="21">K195*2.9/2.3</f>
        <v>9.011299435028243E-3</v>
      </c>
    </row>
    <row r="196" spans="1:18">
      <c r="A196" s="29" t="s">
        <v>92</v>
      </c>
      <c r="B196" s="29" t="s">
        <v>145</v>
      </c>
      <c r="C196" s="86">
        <v>44797</v>
      </c>
      <c r="D196" s="29" t="s">
        <v>56</v>
      </c>
      <c r="E196" s="29" t="s">
        <v>139</v>
      </c>
      <c r="F196" s="29" t="s">
        <v>3</v>
      </c>
      <c r="G196" s="79">
        <v>3</v>
      </c>
      <c r="H196" s="75">
        <v>8.8310185185185176E-3</v>
      </c>
      <c r="I196" s="29" t="s">
        <v>3</v>
      </c>
      <c r="J196" s="70" t="s">
        <v>149</v>
      </c>
      <c r="K196" s="82">
        <f t="shared" si="17"/>
        <v>6.8852008788449414E-3</v>
      </c>
      <c r="L196" s="68">
        <v>2.9436728395061725E-3</v>
      </c>
      <c r="M196" s="29" t="s">
        <v>168</v>
      </c>
      <c r="N196" s="73">
        <f t="shared" si="18"/>
        <v>8</v>
      </c>
      <c r="O196" s="29">
        <f t="shared" si="19"/>
        <v>35</v>
      </c>
      <c r="P196" s="29" t="s">
        <v>305</v>
      </c>
      <c r="Q196" s="29" t="str">
        <f t="shared" si="20"/>
        <v>8月4W</v>
      </c>
      <c r="R196" s="57">
        <f t="shared" si="21"/>
        <v>8.6813402385436233E-3</v>
      </c>
    </row>
    <row r="197" spans="1:18">
      <c r="A197" s="29" t="s">
        <v>11</v>
      </c>
      <c r="B197" s="29" t="s">
        <v>145</v>
      </c>
      <c r="C197" s="86">
        <v>44797</v>
      </c>
      <c r="D197" s="29" t="s">
        <v>56</v>
      </c>
      <c r="E197" s="29" t="s">
        <v>139</v>
      </c>
      <c r="F197" s="29" t="s">
        <v>3</v>
      </c>
      <c r="G197" s="79">
        <v>3</v>
      </c>
      <c r="H197" s="75">
        <v>8.8310185185185176E-3</v>
      </c>
      <c r="I197" s="29" t="s">
        <v>3</v>
      </c>
      <c r="J197" s="70" t="s">
        <v>149</v>
      </c>
      <c r="K197" s="82">
        <f t="shared" si="17"/>
        <v>6.8852008788449414E-3</v>
      </c>
      <c r="L197" s="68">
        <v>2.9436728395061725E-3</v>
      </c>
      <c r="M197" s="29" t="s">
        <v>168</v>
      </c>
      <c r="N197" s="73">
        <f t="shared" si="18"/>
        <v>8</v>
      </c>
      <c r="O197" s="29">
        <f t="shared" si="19"/>
        <v>35</v>
      </c>
      <c r="P197" s="29" t="s">
        <v>305</v>
      </c>
      <c r="Q197" s="29" t="str">
        <f t="shared" si="20"/>
        <v>8月4W</v>
      </c>
      <c r="R197" s="57">
        <f t="shared" si="21"/>
        <v>8.6813402385436233E-3</v>
      </c>
    </row>
    <row r="198" spans="1:18">
      <c r="A198" s="29" t="s">
        <v>100</v>
      </c>
      <c r="B198" s="29" t="s">
        <v>145</v>
      </c>
      <c r="C198" s="86">
        <v>44797</v>
      </c>
      <c r="D198" s="29" t="s">
        <v>56</v>
      </c>
      <c r="E198" s="29" t="s">
        <v>139</v>
      </c>
      <c r="F198" s="29" t="s">
        <v>3</v>
      </c>
      <c r="G198" s="79">
        <v>3</v>
      </c>
      <c r="H198" s="75">
        <v>9.2245370370370363E-3</v>
      </c>
      <c r="I198" s="29" t="s">
        <v>3</v>
      </c>
      <c r="J198" s="70" t="s">
        <v>149</v>
      </c>
      <c r="K198" s="82">
        <f t="shared" si="17"/>
        <v>7.1920119271814131E-3</v>
      </c>
      <c r="L198" s="68">
        <v>3.0748456790123456E-3</v>
      </c>
      <c r="M198" s="29" t="s">
        <v>168</v>
      </c>
      <c r="N198" s="73">
        <f t="shared" si="18"/>
        <v>8</v>
      </c>
      <c r="O198" s="29">
        <f t="shared" si="19"/>
        <v>35</v>
      </c>
      <c r="P198" s="29" t="s">
        <v>305</v>
      </c>
      <c r="Q198" s="29" t="str">
        <f t="shared" si="20"/>
        <v>8月4W</v>
      </c>
      <c r="R198" s="57">
        <f t="shared" si="21"/>
        <v>9.0681889516635202E-3</v>
      </c>
    </row>
    <row r="199" spans="1:18">
      <c r="A199" s="29" t="s">
        <v>91</v>
      </c>
      <c r="B199" s="29" t="s">
        <v>145</v>
      </c>
      <c r="C199" s="86">
        <v>44797</v>
      </c>
      <c r="D199" s="29" t="s">
        <v>56</v>
      </c>
      <c r="E199" s="29" t="s">
        <v>139</v>
      </c>
      <c r="F199" s="29" t="s">
        <v>3</v>
      </c>
      <c r="G199" s="79">
        <v>3</v>
      </c>
      <c r="H199" s="75">
        <v>7.9861111111111122E-3</v>
      </c>
      <c r="I199" s="29" t="s">
        <v>3</v>
      </c>
      <c r="J199" s="70" t="s">
        <v>149</v>
      </c>
      <c r="K199" s="82">
        <f t="shared" si="17"/>
        <v>6.2264595103578117E-3</v>
      </c>
      <c r="L199" s="68">
        <v>2.6620370370370374E-3</v>
      </c>
      <c r="M199" s="29" t="s">
        <v>168</v>
      </c>
      <c r="N199" s="73">
        <f t="shared" si="18"/>
        <v>8</v>
      </c>
      <c r="O199" s="29">
        <f t="shared" si="19"/>
        <v>35</v>
      </c>
      <c r="P199" s="29" t="s">
        <v>305</v>
      </c>
      <c r="Q199" s="29" t="str">
        <f t="shared" si="20"/>
        <v>8月4W</v>
      </c>
      <c r="R199" s="57">
        <f t="shared" si="21"/>
        <v>7.8507532956685454E-3</v>
      </c>
    </row>
    <row r="200" spans="1:18">
      <c r="A200" s="29" t="s">
        <v>20</v>
      </c>
      <c r="B200" s="29" t="s">
        <v>145</v>
      </c>
      <c r="C200" s="86">
        <v>44797</v>
      </c>
      <c r="D200" s="29" t="s">
        <v>56</v>
      </c>
      <c r="E200" s="29" t="s">
        <v>139</v>
      </c>
      <c r="F200" s="29" t="s">
        <v>3</v>
      </c>
      <c r="G200" s="79">
        <v>3</v>
      </c>
      <c r="H200" s="75">
        <v>6.8634259259259256E-3</v>
      </c>
      <c r="I200" s="29" t="s">
        <v>3</v>
      </c>
      <c r="J200" s="70" t="s">
        <v>149</v>
      </c>
      <c r="K200" s="82">
        <f t="shared" si="17"/>
        <v>5.3511456371625821E-3</v>
      </c>
      <c r="L200" s="68">
        <v>2.2878086419753085E-3</v>
      </c>
      <c r="M200" s="29" t="s">
        <v>168</v>
      </c>
      <c r="N200" s="73">
        <f t="shared" si="18"/>
        <v>8</v>
      </c>
      <c r="O200" s="29">
        <f t="shared" si="19"/>
        <v>35</v>
      </c>
      <c r="P200" s="29" t="s">
        <v>305</v>
      </c>
      <c r="Q200" s="29" t="str">
        <f t="shared" si="20"/>
        <v>8月4W</v>
      </c>
      <c r="R200" s="57">
        <f t="shared" si="21"/>
        <v>6.7470966729441259E-3</v>
      </c>
    </row>
    <row r="201" spans="1:18">
      <c r="A201" s="71" t="s">
        <v>54</v>
      </c>
      <c r="B201" s="29" t="s">
        <v>145</v>
      </c>
      <c r="C201" s="87">
        <v>44802</v>
      </c>
      <c r="D201" s="72" t="s">
        <v>129</v>
      </c>
      <c r="E201" s="72" t="s">
        <v>140</v>
      </c>
      <c r="F201" s="70" t="s">
        <v>112</v>
      </c>
      <c r="G201" s="71">
        <v>2.35</v>
      </c>
      <c r="H201" s="77">
        <v>6.145833333333333E-3</v>
      </c>
      <c r="I201" s="29" t="s">
        <v>112</v>
      </c>
      <c r="J201" s="70" t="s">
        <v>69</v>
      </c>
      <c r="K201" s="82">
        <f>H201</f>
        <v>6.145833333333333E-3</v>
      </c>
      <c r="L201" s="68">
        <v>2.6152482269503545E-3</v>
      </c>
      <c r="M201" s="29" t="s">
        <v>168</v>
      </c>
      <c r="N201" s="73">
        <f t="shared" si="18"/>
        <v>8</v>
      </c>
      <c r="O201" s="29">
        <f t="shared" si="19"/>
        <v>36</v>
      </c>
      <c r="P201" s="29" t="s">
        <v>305</v>
      </c>
      <c r="Q201" s="29" t="str">
        <f t="shared" si="20"/>
        <v>8月4W</v>
      </c>
      <c r="R201" s="57">
        <f t="shared" si="21"/>
        <v>7.7490942028985502E-3</v>
      </c>
    </row>
    <row r="202" spans="1:18">
      <c r="A202" s="71" t="s">
        <v>75</v>
      </c>
      <c r="B202" s="29" t="s">
        <v>145</v>
      </c>
      <c r="C202" s="87">
        <v>44802</v>
      </c>
      <c r="D202" s="72" t="s">
        <v>129</v>
      </c>
      <c r="E202" s="72" t="s">
        <v>139</v>
      </c>
      <c r="F202" s="70" t="s">
        <v>3</v>
      </c>
      <c r="G202" s="71">
        <v>3</v>
      </c>
      <c r="H202" s="77">
        <v>9.3287037037037036E-3</v>
      </c>
      <c r="I202" s="29" t="s">
        <v>3</v>
      </c>
      <c r="J202" s="70" t="s">
        <v>149</v>
      </c>
      <c r="K202" s="82">
        <f>H202*0.779661016949152</f>
        <v>7.2732266164469506E-3</v>
      </c>
      <c r="L202" s="68">
        <v>3.109567901234568E-3</v>
      </c>
      <c r="M202" s="29" t="s">
        <v>168</v>
      </c>
      <c r="N202" s="73">
        <f t="shared" si="18"/>
        <v>8</v>
      </c>
      <c r="O202" s="29">
        <f t="shared" si="19"/>
        <v>36</v>
      </c>
      <c r="P202" s="29" t="s">
        <v>305</v>
      </c>
      <c r="Q202" s="29" t="str">
        <f t="shared" si="20"/>
        <v>8月4W</v>
      </c>
      <c r="R202" s="57">
        <f t="shared" si="21"/>
        <v>9.170590081607026E-3</v>
      </c>
    </row>
    <row r="203" spans="1:18">
      <c r="A203" s="71" t="s">
        <v>77</v>
      </c>
      <c r="B203" s="29" t="s">
        <v>145</v>
      </c>
      <c r="C203" s="87">
        <v>44802</v>
      </c>
      <c r="D203" s="72" t="s">
        <v>129</v>
      </c>
      <c r="E203" s="72" t="s">
        <v>139</v>
      </c>
      <c r="F203" s="70" t="s">
        <v>2</v>
      </c>
      <c r="G203" s="71">
        <v>2.69</v>
      </c>
      <c r="H203" s="77">
        <v>7.6851851851851847E-3</v>
      </c>
      <c r="I203" s="74" t="s">
        <v>353</v>
      </c>
      <c r="J203" s="70" t="s">
        <v>151</v>
      </c>
      <c r="K203" s="82">
        <f>2.39*H203/G203</f>
        <v>6.8281013355362798E-3</v>
      </c>
      <c r="L203" s="68">
        <v>2.8569461654963514E-3</v>
      </c>
      <c r="M203" s="29" t="s">
        <v>168</v>
      </c>
      <c r="N203" s="73">
        <f t="shared" si="18"/>
        <v>8</v>
      </c>
      <c r="O203" s="29">
        <f t="shared" si="19"/>
        <v>36</v>
      </c>
      <c r="P203" s="29" t="s">
        <v>305</v>
      </c>
      <c r="Q203" s="29" t="str">
        <f t="shared" si="20"/>
        <v>8月4W</v>
      </c>
      <c r="R203" s="57">
        <f t="shared" si="21"/>
        <v>8.6093451621979192E-3</v>
      </c>
    </row>
    <row r="204" spans="1:18">
      <c r="A204" s="71" t="s">
        <v>93</v>
      </c>
      <c r="B204" s="29" t="s">
        <v>145</v>
      </c>
      <c r="C204" s="87">
        <v>44802</v>
      </c>
      <c r="D204" s="72" t="s">
        <v>129</v>
      </c>
      <c r="E204" s="72" t="s">
        <v>139</v>
      </c>
      <c r="F204" s="70" t="s">
        <v>2</v>
      </c>
      <c r="G204" s="71">
        <v>2.5</v>
      </c>
      <c r="H204" s="77">
        <v>8.113425925925925E-3</v>
      </c>
      <c r="I204" s="74" t="s">
        <v>353</v>
      </c>
      <c r="J204" s="70" t="s">
        <v>151</v>
      </c>
      <c r="K204" s="82">
        <f>2.39*H204/G204</f>
        <v>7.7564351851851839E-3</v>
      </c>
      <c r="L204" s="68">
        <v>3.2453703703703698E-3</v>
      </c>
      <c r="M204" s="29" t="s">
        <v>168</v>
      </c>
      <c r="N204" s="73">
        <f t="shared" si="18"/>
        <v>8</v>
      </c>
      <c r="O204" s="29">
        <f t="shared" si="19"/>
        <v>36</v>
      </c>
      <c r="P204" s="29" t="s">
        <v>305</v>
      </c>
      <c r="Q204" s="29" t="str">
        <f t="shared" si="20"/>
        <v>8月4W</v>
      </c>
      <c r="R204" s="57">
        <f t="shared" si="21"/>
        <v>9.7798530595813206E-3</v>
      </c>
    </row>
    <row r="205" spans="1:18">
      <c r="A205" s="71" t="s">
        <v>92</v>
      </c>
      <c r="B205" s="29" t="s">
        <v>145</v>
      </c>
      <c r="C205" s="87">
        <v>44802</v>
      </c>
      <c r="D205" s="72" t="s">
        <v>129</v>
      </c>
      <c r="E205" s="72" t="s">
        <v>139</v>
      </c>
      <c r="F205" s="70" t="s">
        <v>3</v>
      </c>
      <c r="G205" s="71">
        <v>3</v>
      </c>
      <c r="H205" s="77">
        <v>8.8657407407407417E-3</v>
      </c>
      <c r="I205" s="29" t="s">
        <v>3</v>
      </c>
      <c r="J205" s="70" t="s">
        <v>149</v>
      </c>
      <c r="K205" s="82">
        <f>H205*0.779661016949152</f>
        <v>6.9122724419334548E-3</v>
      </c>
      <c r="L205" s="68">
        <v>2.9552469135802474E-3</v>
      </c>
      <c r="M205" s="29" t="s">
        <v>168</v>
      </c>
      <c r="N205" s="73">
        <f t="shared" si="18"/>
        <v>8</v>
      </c>
      <c r="O205" s="29">
        <f t="shared" si="19"/>
        <v>36</v>
      </c>
      <c r="P205" s="29" t="s">
        <v>305</v>
      </c>
      <c r="Q205" s="29" t="str">
        <f t="shared" si="20"/>
        <v>8月4W</v>
      </c>
      <c r="R205" s="57">
        <f t="shared" si="21"/>
        <v>8.7154739485247913E-3</v>
      </c>
    </row>
    <row r="206" spans="1:18">
      <c r="A206" s="71" t="s">
        <v>81</v>
      </c>
      <c r="B206" s="29" t="s">
        <v>145</v>
      </c>
      <c r="C206" s="87">
        <v>44802</v>
      </c>
      <c r="D206" s="72" t="s">
        <v>129</v>
      </c>
      <c r="E206" s="72" t="s">
        <v>139</v>
      </c>
      <c r="F206" s="70" t="s">
        <v>2</v>
      </c>
      <c r="G206" s="71">
        <v>2.13</v>
      </c>
      <c r="H206" s="77">
        <v>6.9444444444444441E-3</v>
      </c>
      <c r="I206" s="74" t="s">
        <v>353</v>
      </c>
      <c r="J206" s="70" t="s">
        <v>151</v>
      </c>
      <c r="K206" s="82">
        <f>2.39*H206/G206</f>
        <v>7.7921231090245175E-3</v>
      </c>
      <c r="L206" s="68">
        <v>3.2603025560772039E-3</v>
      </c>
      <c r="M206" s="29" t="s">
        <v>168</v>
      </c>
      <c r="N206" s="73">
        <f t="shared" si="18"/>
        <v>8</v>
      </c>
      <c r="O206" s="29">
        <f t="shared" si="19"/>
        <v>36</v>
      </c>
      <c r="P206" s="29" t="s">
        <v>305</v>
      </c>
      <c r="Q206" s="29" t="str">
        <f t="shared" si="20"/>
        <v>8月4W</v>
      </c>
      <c r="R206" s="57">
        <f t="shared" si="21"/>
        <v>9.8248508765961303E-3</v>
      </c>
    </row>
    <row r="207" spans="1:18">
      <c r="A207" s="71" t="s">
        <v>18</v>
      </c>
      <c r="B207" s="29" t="s">
        <v>150</v>
      </c>
      <c r="C207" s="87">
        <v>44802</v>
      </c>
      <c r="D207" s="72" t="s">
        <v>129</v>
      </c>
      <c r="E207" s="72" t="s">
        <v>139</v>
      </c>
      <c r="F207" s="70" t="s">
        <v>2</v>
      </c>
      <c r="G207" s="71">
        <v>2.41</v>
      </c>
      <c r="H207" s="77">
        <v>7.6388888888888886E-3</v>
      </c>
      <c r="I207" s="74" t="s">
        <v>353</v>
      </c>
      <c r="J207" s="70" t="s">
        <v>151</v>
      </c>
      <c r="K207" s="82">
        <f>2.39*H207/G207</f>
        <v>7.5754956201014283E-3</v>
      </c>
      <c r="L207" s="68">
        <v>3.1696634393729825E-3</v>
      </c>
      <c r="M207" s="29" t="s">
        <v>168</v>
      </c>
      <c r="N207" s="73">
        <f t="shared" si="18"/>
        <v>8</v>
      </c>
      <c r="O207" s="29">
        <f t="shared" si="19"/>
        <v>36</v>
      </c>
      <c r="P207" s="29" t="s">
        <v>305</v>
      </c>
      <c r="Q207" s="29" t="str">
        <f t="shared" si="20"/>
        <v>8月4W</v>
      </c>
      <c r="R207" s="57">
        <f t="shared" si="21"/>
        <v>9.5517118688235401E-3</v>
      </c>
    </row>
    <row r="208" spans="1:18">
      <c r="A208" s="71" t="s">
        <v>83</v>
      </c>
      <c r="B208" s="29" t="s">
        <v>145</v>
      </c>
      <c r="C208" s="87">
        <v>44802</v>
      </c>
      <c r="D208" s="72" t="s">
        <v>129</v>
      </c>
      <c r="E208" s="72" t="s">
        <v>139</v>
      </c>
      <c r="F208" s="70" t="s">
        <v>2</v>
      </c>
      <c r="G208" s="71">
        <v>2.44</v>
      </c>
      <c r="H208" s="77">
        <v>8.1944444444444452E-3</v>
      </c>
      <c r="I208" s="74" t="s">
        <v>353</v>
      </c>
      <c r="J208" s="70" t="s">
        <v>151</v>
      </c>
      <c r="K208" s="82">
        <f>2.39*H208/G208</f>
        <v>8.0265255009107483E-3</v>
      </c>
      <c r="L208" s="68">
        <v>3.358378870673953E-3</v>
      </c>
      <c r="M208" s="29" t="s">
        <v>168</v>
      </c>
      <c r="N208" s="73">
        <f t="shared" si="18"/>
        <v>8</v>
      </c>
      <c r="O208" s="29">
        <f t="shared" si="19"/>
        <v>36</v>
      </c>
      <c r="P208" s="29" t="s">
        <v>305</v>
      </c>
      <c r="Q208" s="29" t="str">
        <f t="shared" si="20"/>
        <v>8月4W</v>
      </c>
      <c r="R208" s="57">
        <f t="shared" si="21"/>
        <v>1.0120401718539639E-2</v>
      </c>
    </row>
    <row r="209" spans="1:18">
      <c r="A209" s="71" t="s">
        <v>99</v>
      </c>
      <c r="B209" s="29" t="s">
        <v>150</v>
      </c>
      <c r="C209" s="87">
        <v>44802</v>
      </c>
      <c r="D209" s="72" t="s">
        <v>129</v>
      </c>
      <c r="E209" s="72" t="s">
        <v>139</v>
      </c>
      <c r="F209" s="70" t="s">
        <v>2</v>
      </c>
      <c r="G209" s="71">
        <v>2.91</v>
      </c>
      <c r="H209" s="77">
        <v>9.2129629629629627E-3</v>
      </c>
      <c r="I209" s="74" t="s">
        <v>353</v>
      </c>
      <c r="J209" s="70" t="s">
        <v>151</v>
      </c>
      <c r="K209" s="82">
        <f>2.39*H209/G209</f>
        <v>7.566660302914599E-3</v>
      </c>
      <c r="L209" s="68">
        <v>3.1659666539391625E-3</v>
      </c>
      <c r="M209" s="29" t="s">
        <v>168</v>
      </c>
      <c r="N209" s="73">
        <f t="shared" si="18"/>
        <v>8</v>
      </c>
      <c r="O209" s="29">
        <f t="shared" si="19"/>
        <v>36</v>
      </c>
      <c r="P209" s="29" t="s">
        <v>305</v>
      </c>
      <c r="Q209" s="29" t="str">
        <f t="shared" si="20"/>
        <v>8月4W</v>
      </c>
      <c r="R209" s="57">
        <f t="shared" si="21"/>
        <v>9.5405716862836248E-3</v>
      </c>
    </row>
    <row r="210" spans="1:18">
      <c r="A210" s="71" t="s">
        <v>128</v>
      </c>
      <c r="B210" s="29" t="s">
        <v>150</v>
      </c>
      <c r="C210" s="87">
        <v>44802</v>
      </c>
      <c r="D210" s="72" t="s">
        <v>129</v>
      </c>
      <c r="E210" s="72" t="s">
        <v>139</v>
      </c>
      <c r="F210" s="70" t="s">
        <v>2</v>
      </c>
      <c r="G210" s="71">
        <v>2.8</v>
      </c>
      <c r="H210" s="77">
        <v>1.1597222222222222E-2</v>
      </c>
      <c r="I210" s="74" t="s">
        <v>353</v>
      </c>
      <c r="J210" s="70" t="s">
        <v>151</v>
      </c>
      <c r="K210" s="82">
        <f>2.39*H210/G210</f>
        <v>9.899057539682541E-3</v>
      </c>
      <c r="L210" s="68">
        <v>4.1418650793650794E-3</v>
      </c>
      <c r="M210" s="29" t="s">
        <v>168</v>
      </c>
      <c r="N210" s="73">
        <f t="shared" si="18"/>
        <v>8</v>
      </c>
      <c r="O210" s="29">
        <f t="shared" si="19"/>
        <v>36</v>
      </c>
      <c r="P210" s="29" t="s">
        <v>305</v>
      </c>
      <c r="Q210" s="29" t="str">
        <f t="shared" si="20"/>
        <v>8月4W</v>
      </c>
      <c r="R210" s="57">
        <f t="shared" si="21"/>
        <v>1.2481420376121466E-2</v>
      </c>
    </row>
    <row r="211" spans="1:18">
      <c r="A211" s="71" t="s">
        <v>84</v>
      </c>
      <c r="B211" s="29" t="s">
        <v>150</v>
      </c>
      <c r="C211" s="87">
        <v>44802</v>
      </c>
      <c r="D211" s="72" t="s">
        <v>129</v>
      </c>
      <c r="E211" s="72" t="s">
        <v>140</v>
      </c>
      <c r="F211" s="70" t="s">
        <v>112</v>
      </c>
      <c r="G211" s="71">
        <v>2.35</v>
      </c>
      <c r="H211" s="77">
        <v>7.905092592592592E-3</v>
      </c>
      <c r="I211" s="29" t="s">
        <v>112</v>
      </c>
      <c r="J211" s="70" t="s">
        <v>69</v>
      </c>
      <c r="K211" s="82">
        <f>H211</f>
        <v>7.905092592592592E-3</v>
      </c>
      <c r="L211" s="68">
        <v>3.3638691883372731E-3</v>
      </c>
      <c r="M211" s="29" t="s">
        <v>168</v>
      </c>
      <c r="N211" s="73">
        <f t="shared" si="18"/>
        <v>8</v>
      </c>
      <c r="O211" s="29">
        <f t="shared" si="19"/>
        <v>36</v>
      </c>
      <c r="P211" s="29" t="s">
        <v>305</v>
      </c>
      <c r="Q211" s="29" t="str">
        <f t="shared" si="20"/>
        <v>8月4W</v>
      </c>
      <c r="R211" s="57">
        <f t="shared" si="21"/>
        <v>9.9672906602254422E-3</v>
      </c>
    </row>
    <row r="212" spans="1:18">
      <c r="A212" s="71" t="s">
        <v>125</v>
      </c>
      <c r="B212" s="29" t="s">
        <v>152</v>
      </c>
      <c r="C212" s="87">
        <v>44802</v>
      </c>
      <c r="D212" s="72" t="s">
        <v>129</v>
      </c>
      <c r="E212" s="72" t="s">
        <v>139</v>
      </c>
      <c r="F212" s="70" t="s">
        <v>8</v>
      </c>
      <c r="G212" s="71">
        <v>3.1</v>
      </c>
      <c r="H212" s="77">
        <v>1.0625000000000001E-2</v>
      </c>
      <c r="I212" s="74" t="s">
        <v>7</v>
      </c>
      <c r="J212" s="70" t="s">
        <v>149</v>
      </c>
      <c r="K212" s="82">
        <f>0.737586206896552*H212</f>
        <v>7.8368534482758656E-3</v>
      </c>
      <c r="L212" s="68">
        <v>3.4274193548387098E-3</v>
      </c>
      <c r="M212" s="29" t="s">
        <v>168</v>
      </c>
      <c r="N212" s="73">
        <f t="shared" si="18"/>
        <v>8</v>
      </c>
      <c r="O212" s="29">
        <f t="shared" si="19"/>
        <v>36</v>
      </c>
      <c r="P212" s="29" t="s">
        <v>305</v>
      </c>
      <c r="Q212" s="29" t="str">
        <f t="shared" si="20"/>
        <v>8月4W</v>
      </c>
      <c r="R212" s="57">
        <f t="shared" si="21"/>
        <v>9.8812500000000063E-3</v>
      </c>
    </row>
    <row r="213" spans="1:18">
      <c r="A213" s="71" t="s">
        <v>89</v>
      </c>
      <c r="B213" s="29" t="s">
        <v>145</v>
      </c>
      <c r="C213" s="87">
        <v>44802</v>
      </c>
      <c r="D213" s="72" t="s">
        <v>129</v>
      </c>
      <c r="E213" s="72" t="s">
        <v>139</v>
      </c>
      <c r="F213" s="70" t="s">
        <v>2</v>
      </c>
      <c r="G213" s="71">
        <v>3.61</v>
      </c>
      <c r="H213" s="77">
        <v>1.1099537037037038E-2</v>
      </c>
      <c r="I213" s="74" t="s">
        <v>353</v>
      </c>
      <c r="J213" s="70" t="s">
        <v>149</v>
      </c>
      <c r="K213" s="82">
        <f>2.39*H213/G213</f>
        <v>7.3484469580383724E-3</v>
      </c>
      <c r="L213" s="68">
        <v>3.0746639991792351E-3</v>
      </c>
      <c r="M213" s="29" t="s">
        <v>168</v>
      </c>
      <c r="N213" s="73">
        <f t="shared" si="18"/>
        <v>8</v>
      </c>
      <c r="O213" s="29">
        <f t="shared" si="19"/>
        <v>36</v>
      </c>
      <c r="P213" s="29" t="s">
        <v>305</v>
      </c>
      <c r="Q213" s="29" t="str">
        <f t="shared" si="20"/>
        <v>8月4W</v>
      </c>
      <c r="R213" s="57">
        <f t="shared" si="21"/>
        <v>9.2654331210049058E-3</v>
      </c>
    </row>
    <row r="214" spans="1:18">
      <c r="A214" s="71" t="s">
        <v>4</v>
      </c>
      <c r="B214" s="29" t="s">
        <v>145</v>
      </c>
      <c r="C214" s="87">
        <v>44802</v>
      </c>
      <c r="D214" s="72" t="s">
        <v>129</v>
      </c>
      <c r="E214" s="72" t="s">
        <v>139</v>
      </c>
      <c r="F214" s="70" t="s">
        <v>2</v>
      </c>
      <c r="G214" s="71">
        <v>2.4</v>
      </c>
      <c r="H214" s="77">
        <v>8.113425925925925E-3</v>
      </c>
      <c r="I214" s="74" t="s">
        <v>353</v>
      </c>
      <c r="J214" s="70" t="s">
        <v>151</v>
      </c>
      <c r="K214" s="82">
        <f>2.39*H214/G214</f>
        <v>8.0796199845679009E-3</v>
      </c>
      <c r="L214" s="68">
        <v>3.3805941358024689E-3</v>
      </c>
      <c r="M214" s="29" t="s">
        <v>168</v>
      </c>
      <c r="N214" s="73">
        <f t="shared" si="18"/>
        <v>8</v>
      </c>
      <c r="O214" s="29">
        <f t="shared" si="19"/>
        <v>36</v>
      </c>
      <c r="P214" s="29" t="s">
        <v>305</v>
      </c>
      <c r="Q214" s="29" t="str">
        <f t="shared" si="20"/>
        <v>8月4W</v>
      </c>
      <c r="R214" s="57">
        <f t="shared" si="21"/>
        <v>1.0187346937063876E-2</v>
      </c>
    </row>
    <row r="215" spans="1:18">
      <c r="A215" s="71" t="s">
        <v>22</v>
      </c>
      <c r="B215" s="29" t="s">
        <v>150</v>
      </c>
      <c r="C215" s="87">
        <v>44802</v>
      </c>
      <c r="D215" s="72" t="s">
        <v>129</v>
      </c>
      <c r="E215" s="30" t="s">
        <v>346</v>
      </c>
      <c r="F215" s="70" t="s">
        <v>9</v>
      </c>
      <c r="G215" s="71">
        <v>27</v>
      </c>
      <c r="H215" s="77">
        <v>0.11186342592592592</v>
      </c>
      <c r="I215" s="74" t="s">
        <v>353</v>
      </c>
      <c r="J215" s="70" t="s">
        <v>156</v>
      </c>
      <c r="K215" s="82" t="s">
        <v>95</v>
      </c>
      <c r="L215" s="68">
        <v>4.1430898491083678E-3</v>
      </c>
      <c r="M215" s="29" t="s">
        <v>168</v>
      </c>
      <c r="N215" s="73">
        <f t="shared" si="18"/>
        <v>8</v>
      </c>
      <c r="O215" s="29">
        <f t="shared" si="19"/>
        <v>36</v>
      </c>
      <c r="P215" s="29" t="s">
        <v>305</v>
      </c>
      <c r="Q215" s="29" t="str">
        <f t="shared" si="20"/>
        <v>8月4W</v>
      </c>
      <c r="R215" s="57" t="s">
        <v>346</v>
      </c>
    </row>
    <row r="216" spans="1:18">
      <c r="A216" s="71" t="s">
        <v>12</v>
      </c>
      <c r="B216" s="29" t="s">
        <v>145</v>
      </c>
      <c r="C216" s="87">
        <v>44802</v>
      </c>
      <c r="D216" s="72" t="s">
        <v>129</v>
      </c>
      <c r="E216" s="72" t="s">
        <v>139</v>
      </c>
      <c r="F216" s="70" t="s">
        <v>2</v>
      </c>
      <c r="G216" s="71">
        <v>2.4700000000000002</v>
      </c>
      <c r="H216" s="77">
        <v>9.0509259259259258E-3</v>
      </c>
      <c r="I216" s="74" t="s">
        <v>353</v>
      </c>
      <c r="J216" s="70" t="s">
        <v>151</v>
      </c>
      <c r="K216" s="82">
        <f>2.39*H216/G216</f>
        <v>8.757778527515369E-3</v>
      </c>
      <c r="L216" s="68">
        <v>3.6643424801319534E-3</v>
      </c>
      <c r="M216" s="29" t="s">
        <v>168</v>
      </c>
      <c r="N216" s="73">
        <f t="shared" si="18"/>
        <v>8</v>
      </c>
      <c r="O216" s="29">
        <f t="shared" si="19"/>
        <v>36</v>
      </c>
      <c r="P216" s="29" t="s">
        <v>305</v>
      </c>
      <c r="Q216" s="29" t="str">
        <f t="shared" si="20"/>
        <v>8月4W</v>
      </c>
      <c r="R216" s="57">
        <f t="shared" si="21"/>
        <v>1.104241640425851E-2</v>
      </c>
    </row>
    <row r="217" spans="1:18">
      <c r="A217" s="71" t="s">
        <v>102</v>
      </c>
      <c r="B217" s="29" t="s">
        <v>145</v>
      </c>
      <c r="C217" s="87">
        <v>44802</v>
      </c>
      <c r="D217" s="72" t="s">
        <v>129</v>
      </c>
      <c r="E217" s="72" t="s">
        <v>139</v>
      </c>
      <c r="F217" s="70" t="s">
        <v>2</v>
      </c>
      <c r="G217" s="71">
        <v>2.5299999999999998</v>
      </c>
      <c r="H217" s="77">
        <v>9.8148148148148144E-3</v>
      </c>
      <c r="I217" s="74" t="s">
        <v>353</v>
      </c>
      <c r="J217" s="70" t="s">
        <v>151</v>
      </c>
      <c r="K217" s="82">
        <f>2.39*H217/G217</f>
        <v>9.2717025325720973E-3</v>
      </c>
      <c r="L217" s="68">
        <v>3.8793734445908361E-3</v>
      </c>
      <c r="M217" s="29" t="s">
        <v>168</v>
      </c>
      <c r="N217" s="73">
        <f t="shared" si="18"/>
        <v>8</v>
      </c>
      <c r="O217" s="29">
        <f t="shared" si="19"/>
        <v>36</v>
      </c>
      <c r="P217" s="29" t="s">
        <v>305</v>
      </c>
      <c r="Q217" s="29" t="str">
        <f t="shared" si="20"/>
        <v>8月4W</v>
      </c>
      <c r="R217" s="57">
        <f t="shared" si="21"/>
        <v>1.1690407541069167E-2</v>
      </c>
    </row>
    <row r="218" spans="1:18">
      <c r="A218" s="71" t="s">
        <v>15</v>
      </c>
      <c r="B218" s="29" t="s">
        <v>145</v>
      </c>
      <c r="C218" s="87">
        <v>44802</v>
      </c>
      <c r="D218" s="72" t="s">
        <v>129</v>
      </c>
      <c r="E218" s="72" t="s">
        <v>139</v>
      </c>
      <c r="F218" s="70" t="s">
        <v>2</v>
      </c>
      <c r="G218" s="71">
        <v>2.41</v>
      </c>
      <c r="H218" s="77">
        <v>8.2407407407407412E-3</v>
      </c>
      <c r="I218" s="74" t="s">
        <v>353</v>
      </c>
      <c r="J218" s="70" t="s">
        <v>151</v>
      </c>
      <c r="K218" s="82">
        <f>2.39*H218/G218</f>
        <v>8.1723528507760875E-3</v>
      </c>
      <c r="L218" s="68">
        <v>3.4193944982326726E-3</v>
      </c>
      <c r="M218" s="29" t="s">
        <v>168</v>
      </c>
      <c r="N218" s="73">
        <f t="shared" si="18"/>
        <v>8</v>
      </c>
      <c r="O218" s="29">
        <f t="shared" si="19"/>
        <v>36</v>
      </c>
      <c r="P218" s="29" t="s">
        <v>305</v>
      </c>
      <c r="Q218" s="29" t="str">
        <f t="shared" si="20"/>
        <v>8月4W</v>
      </c>
      <c r="R218" s="57">
        <f t="shared" si="21"/>
        <v>1.0304270985761154E-2</v>
      </c>
    </row>
    <row r="219" spans="1:18">
      <c r="A219" s="71" t="s">
        <v>96</v>
      </c>
      <c r="B219" s="29" t="s">
        <v>145</v>
      </c>
      <c r="C219" s="87">
        <v>44802</v>
      </c>
      <c r="D219" s="72" t="s">
        <v>129</v>
      </c>
      <c r="E219" s="72" t="s">
        <v>140</v>
      </c>
      <c r="F219" s="70" t="s">
        <v>112</v>
      </c>
      <c r="G219" s="71">
        <v>2.35</v>
      </c>
      <c r="H219" s="77">
        <v>7.5231481481481477E-3</v>
      </c>
      <c r="I219" s="29" t="s">
        <v>112</v>
      </c>
      <c r="J219" s="70" t="s">
        <v>69</v>
      </c>
      <c r="K219" s="82">
        <f>H219</f>
        <v>7.5231481481481477E-3</v>
      </c>
      <c r="L219" s="68">
        <v>3.2013396375098501E-3</v>
      </c>
      <c r="M219" s="29" t="s">
        <v>168</v>
      </c>
      <c r="N219" s="73">
        <f t="shared" si="18"/>
        <v>8</v>
      </c>
      <c r="O219" s="29">
        <f t="shared" si="19"/>
        <v>36</v>
      </c>
      <c r="P219" s="29" t="s">
        <v>305</v>
      </c>
      <c r="Q219" s="29" t="str">
        <f t="shared" si="20"/>
        <v>8月4W</v>
      </c>
      <c r="R219" s="57">
        <f t="shared" si="21"/>
        <v>9.4857085346215786E-3</v>
      </c>
    </row>
    <row r="220" spans="1:18">
      <c r="A220" s="71" t="s">
        <v>19</v>
      </c>
      <c r="B220" s="29" t="s">
        <v>145</v>
      </c>
      <c r="C220" s="87">
        <v>44802</v>
      </c>
      <c r="D220" s="72" t="s">
        <v>129</v>
      </c>
      <c r="E220" s="72" t="s">
        <v>139</v>
      </c>
      <c r="F220" s="70" t="s">
        <v>2</v>
      </c>
      <c r="G220" s="71">
        <v>4.2</v>
      </c>
      <c r="H220" s="77">
        <v>1.486111111111111E-2</v>
      </c>
      <c r="I220" s="74" t="s">
        <v>353</v>
      </c>
      <c r="J220" s="70" t="s">
        <v>154</v>
      </c>
      <c r="K220" s="82">
        <f>2.39*H220/G220</f>
        <v>8.4566798941798933E-3</v>
      </c>
      <c r="L220" s="68">
        <v>3.5383597883597881E-3</v>
      </c>
      <c r="M220" s="29" t="s">
        <v>168</v>
      </c>
      <c r="N220" s="73">
        <f t="shared" si="18"/>
        <v>8</v>
      </c>
      <c r="O220" s="29">
        <f t="shared" si="19"/>
        <v>36</v>
      </c>
      <c r="P220" s="29" t="s">
        <v>305</v>
      </c>
      <c r="Q220" s="29" t="str">
        <f t="shared" si="20"/>
        <v>8月4W</v>
      </c>
      <c r="R220" s="57">
        <f t="shared" si="21"/>
        <v>1.0662770301357257E-2</v>
      </c>
    </row>
    <row r="221" spans="1:18">
      <c r="A221" s="71" t="s">
        <v>94</v>
      </c>
      <c r="B221" s="29" t="s">
        <v>145</v>
      </c>
      <c r="C221" s="87">
        <v>44802</v>
      </c>
      <c r="D221" s="72" t="s">
        <v>129</v>
      </c>
      <c r="E221" s="72" t="s">
        <v>139</v>
      </c>
      <c r="F221" s="70" t="s">
        <v>2</v>
      </c>
      <c r="G221" s="71">
        <v>2.42</v>
      </c>
      <c r="H221" s="77">
        <v>8.2754629629629619E-3</v>
      </c>
      <c r="I221" s="74" t="s">
        <v>353</v>
      </c>
      <c r="J221" s="70" t="s">
        <v>151</v>
      </c>
      <c r="K221" s="82">
        <f>2.39*H221/G221</f>
        <v>8.1728745791245783E-3</v>
      </c>
      <c r="L221" s="68">
        <v>3.4196127946127942E-3</v>
      </c>
      <c r="M221" s="29" t="s">
        <v>168</v>
      </c>
      <c r="N221" s="73">
        <f t="shared" si="18"/>
        <v>8</v>
      </c>
      <c r="O221" s="29">
        <f t="shared" si="19"/>
        <v>36</v>
      </c>
      <c r="P221" s="29" t="s">
        <v>305</v>
      </c>
      <c r="Q221" s="29" t="str">
        <f t="shared" si="20"/>
        <v>8月4W</v>
      </c>
      <c r="R221" s="57">
        <f t="shared" si="21"/>
        <v>1.0304928817157078E-2</v>
      </c>
    </row>
    <row r="222" spans="1:18">
      <c r="A222" s="71" t="s">
        <v>24</v>
      </c>
      <c r="B222" s="29" t="s">
        <v>145</v>
      </c>
      <c r="C222" s="87">
        <v>44802</v>
      </c>
      <c r="D222" s="72" t="s">
        <v>129</v>
      </c>
      <c r="E222" s="72" t="s">
        <v>139</v>
      </c>
      <c r="F222" s="70" t="s">
        <v>2</v>
      </c>
      <c r="G222" s="71">
        <v>2.4</v>
      </c>
      <c r="H222" s="77">
        <v>8.3912037037037045E-3</v>
      </c>
      <c r="I222" s="74" t="s">
        <v>353</v>
      </c>
      <c r="J222" s="70" t="s">
        <v>151</v>
      </c>
      <c r="K222" s="82">
        <f>2.39*H222/G222</f>
        <v>8.3562403549382741E-3</v>
      </c>
      <c r="L222" s="68">
        <v>3.4963348765432102E-3</v>
      </c>
      <c r="M222" s="29" t="s">
        <v>168</v>
      </c>
      <c r="N222" s="73">
        <f t="shared" si="18"/>
        <v>8</v>
      </c>
      <c r="O222" s="29">
        <f t="shared" si="19"/>
        <v>36</v>
      </c>
      <c r="P222" s="29" t="s">
        <v>305</v>
      </c>
      <c r="Q222" s="29" t="str">
        <f t="shared" si="20"/>
        <v>8月4W</v>
      </c>
      <c r="R222" s="57">
        <f t="shared" si="21"/>
        <v>1.0536129143183042E-2</v>
      </c>
    </row>
    <row r="223" spans="1:18">
      <c r="A223" s="71" t="s">
        <v>1</v>
      </c>
      <c r="B223" s="29" t="s">
        <v>145</v>
      </c>
      <c r="C223" s="87">
        <v>44802</v>
      </c>
      <c r="D223" s="72" t="s">
        <v>129</v>
      </c>
      <c r="E223" s="72" t="s">
        <v>139</v>
      </c>
      <c r="F223" s="70" t="s">
        <v>2</v>
      </c>
      <c r="G223" s="71">
        <v>2.4300000000000002</v>
      </c>
      <c r="H223" s="77">
        <v>7.6388888888888886E-3</v>
      </c>
      <c r="I223" s="74" t="s">
        <v>353</v>
      </c>
      <c r="J223" s="70" t="s">
        <v>151</v>
      </c>
      <c r="K223" s="82">
        <f>2.39*H223/G223</f>
        <v>7.5131458619112929E-3</v>
      </c>
      <c r="L223" s="68">
        <v>3.1435756744398716E-3</v>
      </c>
      <c r="M223" s="29" t="s">
        <v>168</v>
      </c>
      <c r="N223" s="73">
        <f t="shared" si="18"/>
        <v>8</v>
      </c>
      <c r="O223" s="29">
        <f t="shared" si="19"/>
        <v>36</v>
      </c>
      <c r="P223" s="29" t="s">
        <v>305</v>
      </c>
      <c r="Q223" s="29" t="str">
        <f t="shared" si="20"/>
        <v>8月4W</v>
      </c>
      <c r="R223" s="57">
        <f t="shared" si="21"/>
        <v>9.4730969563229343E-3</v>
      </c>
    </row>
    <row r="224" spans="1:18">
      <c r="A224" s="71" t="s">
        <v>91</v>
      </c>
      <c r="B224" s="29" t="s">
        <v>145</v>
      </c>
      <c r="C224" s="87">
        <v>44802</v>
      </c>
      <c r="D224" s="72" t="s">
        <v>129</v>
      </c>
      <c r="E224" s="72" t="s">
        <v>139</v>
      </c>
      <c r="F224" s="70" t="s">
        <v>3</v>
      </c>
      <c r="G224" s="71">
        <v>3</v>
      </c>
      <c r="H224" s="77">
        <v>7.9861111111111122E-3</v>
      </c>
      <c r="I224" s="29" t="s">
        <v>3</v>
      </c>
      <c r="J224" s="70" t="s">
        <v>149</v>
      </c>
      <c r="K224" s="82">
        <f>H224*0.779661016949152</f>
        <v>6.2264595103578117E-3</v>
      </c>
      <c r="L224" s="68">
        <v>2.6620370370370374E-3</v>
      </c>
      <c r="M224" s="29" t="s">
        <v>168</v>
      </c>
      <c r="N224" s="73">
        <f t="shared" si="18"/>
        <v>8</v>
      </c>
      <c r="O224" s="29">
        <f t="shared" si="19"/>
        <v>36</v>
      </c>
      <c r="P224" s="29" t="s">
        <v>305</v>
      </c>
      <c r="Q224" s="29" t="str">
        <f t="shared" si="20"/>
        <v>8月4W</v>
      </c>
      <c r="R224" s="57">
        <f t="shared" si="21"/>
        <v>7.8507532956685454E-3</v>
      </c>
    </row>
    <row r="225" spans="1:18">
      <c r="A225" s="71" t="s">
        <v>74</v>
      </c>
      <c r="B225" s="29" t="s">
        <v>145</v>
      </c>
      <c r="C225" s="87">
        <v>44802</v>
      </c>
      <c r="D225" s="72" t="s">
        <v>129</v>
      </c>
      <c r="E225" s="72" t="s">
        <v>140</v>
      </c>
      <c r="F225" s="70" t="s">
        <v>112</v>
      </c>
      <c r="G225" s="71">
        <v>2.35</v>
      </c>
      <c r="H225" s="77">
        <v>5.9143518518518521E-3</v>
      </c>
      <c r="I225" s="29" t="s">
        <v>112</v>
      </c>
      <c r="J225" s="70" t="s">
        <v>69</v>
      </c>
      <c r="K225" s="82">
        <f>H225</f>
        <v>5.9143518518518521E-3</v>
      </c>
      <c r="L225" s="68">
        <v>2.5167454688731286E-3</v>
      </c>
      <c r="M225" s="29" t="s">
        <v>168</v>
      </c>
      <c r="N225" s="73">
        <f t="shared" si="18"/>
        <v>8</v>
      </c>
      <c r="O225" s="29">
        <f t="shared" si="19"/>
        <v>36</v>
      </c>
      <c r="P225" s="29" t="s">
        <v>305</v>
      </c>
      <c r="Q225" s="29" t="str">
        <f t="shared" si="20"/>
        <v>8月4W</v>
      </c>
      <c r="R225" s="57">
        <f t="shared" si="21"/>
        <v>7.4572262479871178E-3</v>
      </c>
    </row>
    <row r="226" spans="1:18">
      <c r="A226" s="71" t="s">
        <v>90</v>
      </c>
      <c r="B226" s="29" t="s">
        <v>150</v>
      </c>
      <c r="C226" s="87">
        <v>44802</v>
      </c>
      <c r="D226" s="72" t="s">
        <v>129</v>
      </c>
      <c r="E226" s="72" t="s">
        <v>139</v>
      </c>
      <c r="F226" s="70" t="s">
        <v>2</v>
      </c>
      <c r="G226" s="71">
        <v>2.4</v>
      </c>
      <c r="H226" s="77">
        <v>8.0671296296296307E-3</v>
      </c>
      <c r="I226" s="74" t="s">
        <v>353</v>
      </c>
      <c r="J226" s="70" t="s">
        <v>151</v>
      </c>
      <c r="K226" s="82">
        <f>2.39*H226/G226</f>
        <v>8.0335165895061757E-3</v>
      </c>
      <c r="L226" s="68">
        <v>3.3613040123456795E-3</v>
      </c>
      <c r="M226" s="29" t="s">
        <v>168</v>
      </c>
      <c r="N226" s="73">
        <f t="shared" si="18"/>
        <v>8</v>
      </c>
      <c r="O226" s="29">
        <f t="shared" si="19"/>
        <v>36</v>
      </c>
      <c r="P226" s="29" t="s">
        <v>305</v>
      </c>
      <c r="Q226" s="29" t="str">
        <f t="shared" si="20"/>
        <v>8月4W</v>
      </c>
      <c r="R226" s="57">
        <f t="shared" si="21"/>
        <v>1.0129216569377352E-2</v>
      </c>
    </row>
    <row r="227" spans="1:18">
      <c r="A227" s="71" t="s">
        <v>55</v>
      </c>
      <c r="B227" s="29" t="s">
        <v>145</v>
      </c>
      <c r="C227" s="87">
        <v>44802</v>
      </c>
      <c r="D227" s="72" t="s">
        <v>129</v>
      </c>
      <c r="E227" s="72" t="s">
        <v>140</v>
      </c>
      <c r="F227" s="70" t="s">
        <v>112</v>
      </c>
      <c r="G227" s="71">
        <v>2.35</v>
      </c>
      <c r="H227" s="77">
        <v>6.875E-3</v>
      </c>
      <c r="I227" s="29" t="s">
        <v>112</v>
      </c>
      <c r="J227" s="70" t="s">
        <v>69</v>
      </c>
      <c r="K227" s="82">
        <f>H227</f>
        <v>6.875E-3</v>
      </c>
      <c r="L227" s="68">
        <v>2.9255319148936169E-3</v>
      </c>
      <c r="M227" s="29" t="s">
        <v>168</v>
      </c>
      <c r="N227" s="73">
        <f t="shared" si="18"/>
        <v>8</v>
      </c>
      <c r="O227" s="29">
        <f t="shared" si="19"/>
        <v>36</v>
      </c>
      <c r="P227" s="29" t="s">
        <v>305</v>
      </c>
      <c r="Q227" s="29" t="str">
        <f t="shared" si="20"/>
        <v>8月4W</v>
      </c>
      <c r="R227" s="57">
        <f t="shared" si="21"/>
        <v>8.6684782608695658E-3</v>
      </c>
    </row>
    <row r="228" spans="1:18">
      <c r="A228" s="71" t="s">
        <v>14</v>
      </c>
      <c r="B228" s="29" t="s">
        <v>145</v>
      </c>
      <c r="C228" s="87">
        <v>44802</v>
      </c>
      <c r="D228" s="72" t="s">
        <v>129</v>
      </c>
      <c r="E228" s="72" t="s">
        <v>139</v>
      </c>
      <c r="F228" s="70" t="s">
        <v>3</v>
      </c>
      <c r="G228" s="71">
        <v>3</v>
      </c>
      <c r="H228" s="77">
        <v>9.0972222222222218E-3</v>
      </c>
      <c r="I228" s="29" t="s">
        <v>3</v>
      </c>
      <c r="J228" s="70" t="s">
        <v>149</v>
      </c>
      <c r="K228" s="82">
        <f>H228*0.779661016949152</f>
        <v>7.0927495291902018E-3</v>
      </c>
      <c r="L228" s="68">
        <v>3.0324074074074073E-3</v>
      </c>
      <c r="M228" s="29" t="s">
        <v>168</v>
      </c>
      <c r="N228" s="73">
        <f t="shared" si="18"/>
        <v>8</v>
      </c>
      <c r="O228" s="29">
        <f t="shared" si="19"/>
        <v>36</v>
      </c>
      <c r="P228" s="29" t="s">
        <v>305</v>
      </c>
      <c r="Q228" s="29" t="str">
        <f t="shared" si="20"/>
        <v>8月4W</v>
      </c>
      <c r="R228" s="57">
        <f t="shared" si="21"/>
        <v>8.9430320150659069E-3</v>
      </c>
    </row>
    <row r="229" spans="1:18">
      <c r="A229" s="71" t="s">
        <v>88</v>
      </c>
      <c r="B229" s="29" t="s">
        <v>150</v>
      </c>
      <c r="C229" s="87">
        <v>44802</v>
      </c>
      <c r="D229" s="72" t="s">
        <v>129</v>
      </c>
      <c r="E229" s="72" t="s">
        <v>139</v>
      </c>
      <c r="F229" s="70" t="s">
        <v>2</v>
      </c>
      <c r="G229" s="71">
        <v>2.42</v>
      </c>
      <c r="H229" s="77">
        <v>8.0092592592592594E-3</v>
      </c>
      <c r="I229" s="74" t="s">
        <v>353</v>
      </c>
      <c r="J229" s="70" t="s">
        <v>151</v>
      </c>
      <c r="K229" s="82">
        <f>2.39*H229/G229</f>
        <v>7.9099709213345578E-3</v>
      </c>
      <c r="L229" s="68">
        <v>3.3096112641567187E-3</v>
      </c>
      <c r="M229" s="29" t="s">
        <v>168</v>
      </c>
      <c r="N229" s="73">
        <f t="shared" si="18"/>
        <v>8</v>
      </c>
      <c r="O229" s="29">
        <f t="shared" si="19"/>
        <v>36</v>
      </c>
      <c r="P229" s="29" t="s">
        <v>305</v>
      </c>
      <c r="Q229" s="29" t="str">
        <f t="shared" si="20"/>
        <v>8月4W</v>
      </c>
      <c r="R229" s="57">
        <f t="shared" si="21"/>
        <v>9.9734415964653125E-3</v>
      </c>
    </row>
    <row r="230" spans="1:18">
      <c r="A230" s="71" t="s">
        <v>103</v>
      </c>
      <c r="B230" s="29" t="s">
        <v>145</v>
      </c>
      <c r="C230" s="87">
        <v>44802</v>
      </c>
      <c r="D230" s="72" t="s">
        <v>129</v>
      </c>
      <c r="E230" s="72" t="s">
        <v>139</v>
      </c>
      <c r="F230" s="70" t="s">
        <v>2</v>
      </c>
      <c r="G230" s="71">
        <v>3.62</v>
      </c>
      <c r="H230" s="77">
        <v>1.2962962962962963E-2</v>
      </c>
      <c r="I230" s="74" t="s">
        <v>353</v>
      </c>
      <c r="J230" s="70" t="s">
        <v>149</v>
      </c>
      <c r="K230" s="82">
        <f>2.39*H230/G230</f>
        <v>8.5584202987517895E-3</v>
      </c>
      <c r="L230" s="68">
        <v>3.5809289952936359E-3</v>
      </c>
      <c r="M230" s="29" t="s">
        <v>168</v>
      </c>
      <c r="N230" s="73">
        <f t="shared" si="18"/>
        <v>8</v>
      </c>
      <c r="O230" s="29">
        <f t="shared" si="19"/>
        <v>36</v>
      </c>
      <c r="P230" s="29" t="s">
        <v>305</v>
      </c>
      <c r="Q230" s="29" t="str">
        <f t="shared" si="20"/>
        <v>8月4W</v>
      </c>
      <c r="R230" s="57">
        <f t="shared" si="21"/>
        <v>1.0791051681034865E-2</v>
      </c>
    </row>
    <row r="231" spans="1:18">
      <c r="A231" s="71" t="s">
        <v>20</v>
      </c>
      <c r="B231" s="29" t="s">
        <v>145</v>
      </c>
      <c r="C231" s="87">
        <v>44802</v>
      </c>
      <c r="D231" s="72" t="s">
        <v>129</v>
      </c>
      <c r="E231" s="72" t="s">
        <v>140</v>
      </c>
      <c r="F231" s="70" t="s">
        <v>112</v>
      </c>
      <c r="G231" s="71">
        <v>2.35</v>
      </c>
      <c r="H231" s="77">
        <v>5.3240740740740748E-3</v>
      </c>
      <c r="I231" s="29" t="s">
        <v>112</v>
      </c>
      <c r="J231" s="70" t="s">
        <v>69</v>
      </c>
      <c r="K231" s="82">
        <f>H231</f>
        <v>5.3240740740740748E-3</v>
      </c>
      <c r="L231" s="68">
        <v>2.265563435776202E-3</v>
      </c>
      <c r="M231" s="29" t="s">
        <v>168</v>
      </c>
      <c r="N231" s="73">
        <f t="shared" si="18"/>
        <v>8</v>
      </c>
      <c r="O231" s="29">
        <f t="shared" si="19"/>
        <v>36</v>
      </c>
      <c r="P231" s="29" t="s">
        <v>305</v>
      </c>
      <c r="Q231" s="29" t="str">
        <f t="shared" si="20"/>
        <v>8月4W</v>
      </c>
      <c r="R231" s="57">
        <f t="shared" si="21"/>
        <v>6.712962962962964E-3</v>
      </c>
    </row>
    <row r="232" spans="1:18">
      <c r="A232" s="71" t="s">
        <v>29</v>
      </c>
      <c r="B232" s="29" t="s">
        <v>150</v>
      </c>
      <c r="C232" s="87">
        <v>44802</v>
      </c>
      <c r="D232" s="72" t="s">
        <v>129</v>
      </c>
      <c r="E232" s="72" t="s">
        <v>140</v>
      </c>
      <c r="F232" s="70" t="s">
        <v>112</v>
      </c>
      <c r="G232" s="71">
        <v>2.35</v>
      </c>
      <c r="H232" s="77">
        <v>8.3101851851851861E-3</v>
      </c>
      <c r="I232" s="29" t="s">
        <v>112</v>
      </c>
      <c r="J232" s="70" t="s">
        <v>69</v>
      </c>
      <c r="K232" s="82">
        <f>H232</f>
        <v>8.3101851851851861E-3</v>
      </c>
      <c r="L232" s="68">
        <v>3.5362490149724196E-3</v>
      </c>
      <c r="M232" s="29" t="s">
        <v>168</v>
      </c>
      <c r="N232" s="73">
        <f t="shared" si="18"/>
        <v>8</v>
      </c>
      <c r="O232" s="29">
        <f t="shared" si="19"/>
        <v>36</v>
      </c>
      <c r="P232" s="29" t="s">
        <v>305</v>
      </c>
      <c r="Q232" s="29" t="str">
        <f t="shared" si="20"/>
        <v>8月4W</v>
      </c>
      <c r="R232" s="57">
        <f t="shared" si="21"/>
        <v>1.0478059581320451E-2</v>
      </c>
    </row>
    <row r="233" spans="1:18">
      <c r="A233" s="71" t="s">
        <v>10</v>
      </c>
      <c r="B233" s="29" t="s">
        <v>145</v>
      </c>
      <c r="C233" s="87">
        <v>44802</v>
      </c>
      <c r="D233" s="72" t="s">
        <v>129</v>
      </c>
      <c r="E233" s="72" t="s">
        <v>140</v>
      </c>
      <c r="F233" s="70" t="s">
        <v>112</v>
      </c>
      <c r="G233" s="71">
        <v>2.35</v>
      </c>
      <c r="H233" s="77">
        <v>1.0636574074074074E-2</v>
      </c>
      <c r="I233" s="29" t="s">
        <v>112</v>
      </c>
      <c r="J233" s="70" t="s">
        <v>69</v>
      </c>
      <c r="K233" s="82">
        <f>H233</f>
        <v>1.0636574074074074E-2</v>
      </c>
      <c r="L233" s="68">
        <v>4.5262017336485418E-3</v>
      </c>
      <c r="M233" s="29" t="s">
        <v>168</v>
      </c>
      <c r="N233" s="73">
        <f t="shared" si="18"/>
        <v>8</v>
      </c>
      <c r="O233" s="29">
        <f t="shared" si="19"/>
        <v>36</v>
      </c>
      <c r="P233" s="29" t="s">
        <v>305</v>
      </c>
      <c r="Q233" s="29" t="str">
        <f t="shared" si="20"/>
        <v>8月4W</v>
      </c>
      <c r="R233" s="57">
        <f t="shared" si="21"/>
        <v>1.3411332528180355E-2</v>
      </c>
    </row>
    <row r="234" spans="1:18">
      <c r="A234" s="29" t="s">
        <v>54</v>
      </c>
      <c r="B234" s="29" t="s">
        <v>145</v>
      </c>
      <c r="C234" s="86">
        <v>44804</v>
      </c>
      <c r="D234" s="29" t="s">
        <v>56</v>
      </c>
      <c r="E234" s="29" t="s">
        <v>139</v>
      </c>
      <c r="F234" s="29" t="s">
        <v>3</v>
      </c>
      <c r="G234" s="79">
        <v>3</v>
      </c>
      <c r="H234" s="75">
        <v>7.5925925925925926E-3</v>
      </c>
      <c r="I234" s="29" t="s">
        <v>3</v>
      </c>
      <c r="J234" s="70" t="s">
        <v>149</v>
      </c>
      <c r="K234" s="82">
        <f>H234*0.779661016949152</f>
        <v>5.9196484620213392E-3</v>
      </c>
      <c r="L234" s="68">
        <v>2.5308641975308644E-3</v>
      </c>
      <c r="M234" s="29" t="s">
        <v>168</v>
      </c>
      <c r="N234" s="73">
        <f t="shared" si="18"/>
        <v>8</v>
      </c>
      <c r="O234" s="29">
        <f t="shared" si="19"/>
        <v>36</v>
      </c>
      <c r="P234" s="29" t="s">
        <v>305</v>
      </c>
      <c r="Q234" s="29" t="str">
        <f t="shared" si="20"/>
        <v>8月4W</v>
      </c>
      <c r="R234" s="57">
        <f t="shared" si="21"/>
        <v>7.4639045825486451E-3</v>
      </c>
    </row>
    <row r="235" spans="1:18">
      <c r="A235" s="29" t="s">
        <v>75</v>
      </c>
      <c r="B235" s="29" t="s">
        <v>145</v>
      </c>
      <c r="C235" s="86">
        <v>44804</v>
      </c>
      <c r="D235" s="29" t="s">
        <v>56</v>
      </c>
      <c r="E235" s="29" t="s">
        <v>139</v>
      </c>
      <c r="F235" s="29" t="s">
        <v>3</v>
      </c>
      <c r="G235" s="79">
        <v>3</v>
      </c>
      <c r="H235" s="75">
        <v>9.3055555555555548E-3</v>
      </c>
      <c r="I235" s="29" t="s">
        <v>3</v>
      </c>
      <c r="J235" s="70" t="s">
        <v>149</v>
      </c>
      <c r="K235" s="82">
        <f>H235*0.779661016949152</f>
        <v>7.255178907721275E-3</v>
      </c>
      <c r="L235" s="68">
        <v>3.1018518518518517E-3</v>
      </c>
      <c r="M235" s="29" t="s">
        <v>168</v>
      </c>
      <c r="N235" s="73">
        <f t="shared" si="18"/>
        <v>8</v>
      </c>
      <c r="O235" s="29">
        <f t="shared" si="19"/>
        <v>36</v>
      </c>
      <c r="P235" s="29" t="s">
        <v>305</v>
      </c>
      <c r="Q235" s="29" t="str">
        <f t="shared" si="20"/>
        <v>8月4W</v>
      </c>
      <c r="R235" s="57">
        <f t="shared" si="21"/>
        <v>9.1478342749529134E-3</v>
      </c>
    </row>
    <row r="236" spans="1:18">
      <c r="A236" s="29" t="s">
        <v>11</v>
      </c>
      <c r="B236" s="29" t="s">
        <v>145</v>
      </c>
      <c r="C236" s="86">
        <v>44804</v>
      </c>
      <c r="D236" s="29" t="s">
        <v>56</v>
      </c>
      <c r="E236" s="29" t="s">
        <v>139</v>
      </c>
      <c r="F236" s="29" t="s">
        <v>3</v>
      </c>
      <c r="G236" s="79">
        <v>3</v>
      </c>
      <c r="H236" s="75">
        <v>8.3333333333333332E-3</v>
      </c>
      <c r="I236" s="29" t="s">
        <v>3</v>
      </c>
      <c r="J236" s="70" t="s">
        <v>149</v>
      </c>
      <c r="K236" s="82">
        <f>H236*0.779661016949152</f>
        <v>6.4971751412429331E-3</v>
      </c>
      <c r="L236" s="68">
        <v>2.7777777777777779E-3</v>
      </c>
      <c r="M236" s="29" t="s">
        <v>168</v>
      </c>
      <c r="N236" s="73">
        <f t="shared" si="18"/>
        <v>8</v>
      </c>
      <c r="O236" s="29">
        <f t="shared" si="19"/>
        <v>36</v>
      </c>
      <c r="P236" s="29" t="s">
        <v>305</v>
      </c>
      <c r="Q236" s="29" t="str">
        <f t="shared" si="20"/>
        <v>8月4W</v>
      </c>
      <c r="R236" s="57">
        <f t="shared" si="21"/>
        <v>8.1920903954802206E-3</v>
      </c>
    </row>
    <row r="237" spans="1:18">
      <c r="A237" s="29" t="s">
        <v>91</v>
      </c>
      <c r="B237" s="29" t="s">
        <v>145</v>
      </c>
      <c r="C237" s="86">
        <v>44804</v>
      </c>
      <c r="D237" s="29" t="s">
        <v>56</v>
      </c>
      <c r="E237" s="29" t="s">
        <v>139</v>
      </c>
      <c r="F237" s="29" t="s">
        <v>3</v>
      </c>
      <c r="G237" s="79">
        <v>3</v>
      </c>
      <c r="H237" s="75">
        <v>7.9745370370370369E-3</v>
      </c>
      <c r="I237" s="29" t="s">
        <v>3</v>
      </c>
      <c r="J237" s="70" t="s">
        <v>149</v>
      </c>
      <c r="K237" s="82">
        <f>H237*0.779661016949152</f>
        <v>6.2174356559949739E-3</v>
      </c>
      <c r="L237" s="68">
        <v>2.6581790123456788E-3</v>
      </c>
      <c r="M237" s="29" t="s">
        <v>168</v>
      </c>
      <c r="N237" s="73">
        <f t="shared" si="18"/>
        <v>8</v>
      </c>
      <c r="O237" s="29">
        <f t="shared" si="19"/>
        <v>36</v>
      </c>
      <c r="P237" s="29" t="s">
        <v>305</v>
      </c>
      <c r="Q237" s="29" t="str">
        <f t="shared" si="20"/>
        <v>8月4W</v>
      </c>
      <c r="R237" s="57">
        <f t="shared" si="21"/>
        <v>7.8393753923414883E-3</v>
      </c>
    </row>
    <row r="238" spans="1:18" ht="24">
      <c r="A238" s="29" t="s">
        <v>20</v>
      </c>
      <c r="B238" s="29" t="s">
        <v>145</v>
      </c>
      <c r="C238" s="86">
        <v>44804</v>
      </c>
      <c r="D238" s="29" t="s">
        <v>56</v>
      </c>
      <c r="E238" s="30" t="s">
        <v>346</v>
      </c>
      <c r="F238" s="29" t="s">
        <v>50</v>
      </c>
      <c r="G238" s="79">
        <v>10</v>
      </c>
      <c r="H238" s="75">
        <v>2.9988425925925922E-2</v>
      </c>
      <c r="I238" s="29" t="s">
        <v>50</v>
      </c>
      <c r="J238" s="29" t="s">
        <v>157</v>
      </c>
      <c r="K238" s="81" t="s">
        <v>0</v>
      </c>
      <c r="L238" s="68">
        <v>2.998842592592592E-3</v>
      </c>
      <c r="M238" s="29" t="s">
        <v>168</v>
      </c>
      <c r="N238" s="73">
        <f t="shared" si="18"/>
        <v>8</v>
      </c>
      <c r="O238" s="29">
        <f t="shared" si="19"/>
        <v>36</v>
      </c>
      <c r="P238" s="29" t="s">
        <v>305</v>
      </c>
      <c r="Q238" s="29" t="str">
        <f t="shared" si="20"/>
        <v>8月4W</v>
      </c>
      <c r="R238" s="57" t="s">
        <v>346</v>
      </c>
    </row>
    <row r="239" spans="1:18" ht="24">
      <c r="A239" s="29" t="s">
        <v>54</v>
      </c>
      <c r="B239" s="29" t="s">
        <v>145</v>
      </c>
      <c r="C239" s="86">
        <v>44807</v>
      </c>
      <c r="D239" s="29" t="s">
        <v>56</v>
      </c>
      <c r="E239" s="29" t="s">
        <v>139</v>
      </c>
      <c r="F239" s="29" t="s">
        <v>48</v>
      </c>
      <c r="G239" s="79">
        <v>5</v>
      </c>
      <c r="H239" s="75">
        <v>1.6875000000000001E-2</v>
      </c>
      <c r="I239" s="29" t="s">
        <v>48</v>
      </c>
      <c r="J239" s="29" t="s">
        <v>153</v>
      </c>
      <c r="K239" s="81" t="s">
        <v>346</v>
      </c>
      <c r="L239" s="68">
        <v>3.3750000000000004E-3</v>
      </c>
      <c r="M239" s="29" t="s">
        <v>168</v>
      </c>
      <c r="N239" s="73">
        <f t="shared" si="18"/>
        <v>9</v>
      </c>
      <c r="O239" s="29">
        <f t="shared" si="19"/>
        <v>36</v>
      </c>
      <c r="P239" s="29" t="s">
        <v>302</v>
      </c>
      <c r="Q239" s="29" t="str">
        <f t="shared" si="20"/>
        <v>9月1W</v>
      </c>
      <c r="R239" s="57" t="s">
        <v>346</v>
      </c>
    </row>
    <row r="240" spans="1:18">
      <c r="A240" s="71" t="s">
        <v>92</v>
      </c>
      <c r="B240" s="29" t="s">
        <v>145</v>
      </c>
      <c r="C240" s="87">
        <v>44807</v>
      </c>
      <c r="D240" s="72" t="s">
        <v>130</v>
      </c>
      <c r="E240" s="30" t="s">
        <v>346</v>
      </c>
      <c r="F240" s="70" t="s">
        <v>6</v>
      </c>
      <c r="G240" s="71">
        <v>10</v>
      </c>
      <c r="H240" s="77">
        <v>3.6307870370370372E-2</v>
      </c>
      <c r="I240" s="77" t="s">
        <v>50</v>
      </c>
      <c r="J240" s="70" t="s">
        <v>157</v>
      </c>
      <c r="K240" s="82" t="s">
        <v>95</v>
      </c>
      <c r="L240" s="68">
        <v>3.6307870370370374E-3</v>
      </c>
      <c r="M240" s="29" t="s">
        <v>168</v>
      </c>
      <c r="N240" s="73">
        <f t="shared" si="18"/>
        <v>9</v>
      </c>
      <c r="O240" s="29">
        <f t="shared" si="19"/>
        <v>36</v>
      </c>
      <c r="P240" s="29" t="s">
        <v>302</v>
      </c>
      <c r="Q240" s="29" t="str">
        <f t="shared" si="20"/>
        <v>9月1W</v>
      </c>
      <c r="R240" s="57" t="s">
        <v>346</v>
      </c>
    </row>
    <row r="241" spans="1:18">
      <c r="A241" s="71" t="s">
        <v>18</v>
      </c>
      <c r="B241" s="29" t="s">
        <v>150</v>
      </c>
      <c r="C241" s="87">
        <v>44807</v>
      </c>
      <c r="D241" s="72" t="s">
        <v>130</v>
      </c>
      <c r="E241" s="30" t="s">
        <v>346</v>
      </c>
      <c r="F241" s="70" t="s">
        <v>107</v>
      </c>
      <c r="G241" s="71">
        <v>10.01</v>
      </c>
      <c r="H241" s="77">
        <v>3.4039351851851855E-2</v>
      </c>
      <c r="I241" s="74" t="s">
        <v>353</v>
      </c>
      <c r="J241" s="70" t="s">
        <v>157</v>
      </c>
      <c r="K241" s="82" t="s">
        <v>95</v>
      </c>
      <c r="L241" s="68">
        <v>3.4005346505346511E-3</v>
      </c>
      <c r="M241" s="29" t="s">
        <v>168</v>
      </c>
      <c r="N241" s="73">
        <f t="shared" si="18"/>
        <v>9</v>
      </c>
      <c r="O241" s="29">
        <f t="shared" si="19"/>
        <v>36</v>
      </c>
      <c r="P241" s="29" t="s">
        <v>302</v>
      </c>
      <c r="Q241" s="29" t="str">
        <f t="shared" si="20"/>
        <v>9月1W</v>
      </c>
      <c r="R241" s="57" t="s">
        <v>346</v>
      </c>
    </row>
    <row r="242" spans="1:18">
      <c r="A242" s="71" t="s">
        <v>83</v>
      </c>
      <c r="B242" s="29" t="s">
        <v>145</v>
      </c>
      <c r="C242" s="87">
        <v>44807</v>
      </c>
      <c r="D242" s="72" t="s">
        <v>130</v>
      </c>
      <c r="E242" s="30" t="s">
        <v>346</v>
      </c>
      <c r="F242" s="70" t="s">
        <v>107</v>
      </c>
      <c r="G242" s="71">
        <v>11.14</v>
      </c>
      <c r="H242" s="77">
        <v>4.6203703703703698E-2</v>
      </c>
      <c r="I242" s="74" t="s">
        <v>353</v>
      </c>
      <c r="J242" s="70" t="s">
        <v>157</v>
      </c>
      <c r="K242" s="82" t="s">
        <v>95</v>
      </c>
      <c r="L242" s="68">
        <v>4.1475497041026654E-3</v>
      </c>
      <c r="M242" s="29" t="s">
        <v>168</v>
      </c>
      <c r="N242" s="73">
        <f t="shared" si="18"/>
        <v>9</v>
      </c>
      <c r="O242" s="29">
        <f t="shared" si="19"/>
        <v>36</v>
      </c>
      <c r="P242" s="29" t="s">
        <v>302</v>
      </c>
      <c r="Q242" s="29" t="str">
        <f t="shared" si="20"/>
        <v>9月1W</v>
      </c>
      <c r="R242" s="57" t="s">
        <v>346</v>
      </c>
    </row>
    <row r="243" spans="1:18">
      <c r="A243" s="71" t="s">
        <v>99</v>
      </c>
      <c r="B243" s="29" t="s">
        <v>150</v>
      </c>
      <c r="C243" s="87">
        <v>44807</v>
      </c>
      <c r="D243" s="72" t="s">
        <v>130</v>
      </c>
      <c r="E243" s="30" t="s">
        <v>346</v>
      </c>
      <c r="F243" s="70" t="s">
        <v>107</v>
      </c>
      <c r="G243" s="71">
        <v>10</v>
      </c>
      <c r="H243" s="77">
        <v>3.3831018518518517E-2</v>
      </c>
      <c r="I243" s="74" t="s">
        <v>353</v>
      </c>
      <c r="J243" s="70" t="s">
        <v>157</v>
      </c>
      <c r="K243" s="82" t="s">
        <v>95</v>
      </c>
      <c r="L243" s="68">
        <v>3.3831018518518515E-3</v>
      </c>
      <c r="M243" s="29" t="s">
        <v>168</v>
      </c>
      <c r="N243" s="73">
        <f t="shared" si="18"/>
        <v>9</v>
      </c>
      <c r="O243" s="29">
        <f t="shared" si="19"/>
        <v>36</v>
      </c>
      <c r="P243" s="29" t="s">
        <v>302</v>
      </c>
      <c r="Q243" s="29" t="str">
        <f t="shared" si="20"/>
        <v>9月1W</v>
      </c>
      <c r="R243" s="57" t="s">
        <v>346</v>
      </c>
    </row>
    <row r="244" spans="1:18">
      <c r="A244" s="71" t="s">
        <v>84</v>
      </c>
      <c r="B244" s="29" t="s">
        <v>150</v>
      </c>
      <c r="C244" s="87">
        <v>44807</v>
      </c>
      <c r="D244" s="72" t="s">
        <v>130</v>
      </c>
      <c r="E244" s="30" t="s">
        <v>346</v>
      </c>
      <c r="F244" s="70" t="s">
        <v>107</v>
      </c>
      <c r="G244" s="71">
        <v>10.01</v>
      </c>
      <c r="H244" s="77">
        <v>4.1250000000000002E-2</v>
      </c>
      <c r="I244" s="74" t="s">
        <v>353</v>
      </c>
      <c r="J244" s="70" t="s">
        <v>157</v>
      </c>
      <c r="K244" s="82" t="s">
        <v>95</v>
      </c>
      <c r="L244" s="68">
        <v>4.120879120879121E-3</v>
      </c>
      <c r="M244" s="29" t="s">
        <v>168</v>
      </c>
      <c r="N244" s="73">
        <f t="shared" si="18"/>
        <v>9</v>
      </c>
      <c r="O244" s="29">
        <f t="shared" si="19"/>
        <v>36</v>
      </c>
      <c r="P244" s="29" t="s">
        <v>302</v>
      </c>
      <c r="Q244" s="29" t="str">
        <f t="shared" si="20"/>
        <v>9月1W</v>
      </c>
      <c r="R244" s="57" t="s">
        <v>346</v>
      </c>
    </row>
    <row r="245" spans="1:18">
      <c r="A245" s="71" t="s">
        <v>89</v>
      </c>
      <c r="B245" s="29" t="s">
        <v>145</v>
      </c>
      <c r="C245" s="87">
        <v>44807</v>
      </c>
      <c r="D245" s="72" t="s">
        <v>130</v>
      </c>
      <c r="E245" s="30" t="s">
        <v>346</v>
      </c>
      <c r="F245" s="70" t="s">
        <v>107</v>
      </c>
      <c r="G245" s="71">
        <v>10.119999999999999</v>
      </c>
      <c r="H245" s="77">
        <v>3.4861111111111114E-2</v>
      </c>
      <c r="I245" s="74" t="s">
        <v>353</v>
      </c>
      <c r="J245" s="70" t="s">
        <v>157</v>
      </c>
      <c r="K245" s="82" t="s">
        <v>95</v>
      </c>
      <c r="L245" s="68">
        <v>3.4447738252086084E-3</v>
      </c>
      <c r="M245" s="29" t="s">
        <v>168</v>
      </c>
      <c r="N245" s="73">
        <f t="shared" si="18"/>
        <v>9</v>
      </c>
      <c r="O245" s="29">
        <f t="shared" si="19"/>
        <v>36</v>
      </c>
      <c r="P245" s="29" t="s">
        <v>302</v>
      </c>
      <c r="Q245" s="29" t="str">
        <f t="shared" si="20"/>
        <v>9月1W</v>
      </c>
      <c r="R245" s="57" t="s">
        <v>346</v>
      </c>
    </row>
    <row r="246" spans="1:18">
      <c r="A246" s="71" t="s">
        <v>11</v>
      </c>
      <c r="B246" s="29" t="s">
        <v>145</v>
      </c>
      <c r="C246" s="87">
        <v>44807</v>
      </c>
      <c r="D246" s="72" t="s">
        <v>130</v>
      </c>
      <c r="E246" s="30" t="s">
        <v>346</v>
      </c>
      <c r="F246" s="70" t="s">
        <v>6</v>
      </c>
      <c r="G246" s="71">
        <v>10</v>
      </c>
      <c r="H246" s="77">
        <v>3.3877314814814811E-2</v>
      </c>
      <c r="I246" s="77" t="s">
        <v>50</v>
      </c>
      <c r="J246" s="70" t="s">
        <v>157</v>
      </c>
      <c r="K246" s="82" t="s">
        <v>95</v>
      </c>
      <c r="L246" s="68">
        <v>3.3877314814814811E-3</v>
      </c>
      <c r="M246" s="29" t="s">
        <v>168</v>
      </c>
      <c r="N246" s="73">
        <f t="shared" si="18"/>
        <v>9</v>
      </c>
      <c r="O246" s="29">
        <f t="shared" si="19"/>
        <v>36</v>
      </c>
      <c r="P246" s="29" t="s">
        <v>302</v>
      </c>
      <c r="Q246" s="29" t="str">
        <f t="shared" si="20"/>
        <v>9月1W</v>
      </c>
      <c r="R246" s="57" t="s">
        <v>346</v>
      </c>
    </row>
    <row r="247" spans="1:18">
      <c r="A247" s="71" t="s">
        <v>15</v>
      </c>
      <c r="B247" s="29" t="s">
        <v>145</v>
      </c>
      <c r="C247" s="87">
        <v>44807</v>
      </c>
      <c r="D247" s="72" t="s">
        <v>130</v>
      </c>
      <c r="E247" s="30" t="s">
        <v>346</v>
      </c>
      <c r="F247" s="70" t="s">
        <v>107</v>
      </c>
      <c r="G247" s="71">
        <v>10</v>
      </c>
      <c r="H247" s="77">
        <v>4.1678240740740745E-2</v>
      </c>
      <c r="I247" s="74" t="s">
        <v>353</v>
      </c>
      <c r="J247" s="70" t="s">
        <v>157</v>
      </c>
      <c r="K247" s="82" t="s">
        <v>95</v>
      </c>
      <c r="L247" s="68">
        <v>4.1678240740740747E-3</v>
      </c>
      <c r="M247" s="29" t="s">
        <v>168</v>
      </c>
      <c r="N247" s="73">
        <f t="shared" si="18"/>
        <v>9</v>
      </c>
      <c r="O247" s="29">
        <f t="shared" si="19"/>
        <v>36</v>
      </c>
      <c r="P247" s="29" t="s">
        <v>302</v>
      </c>
      <c r="Q247" s="29" t="str">
        <f t="shared" si="20"/>
        <v>9月1W</v>
      </c>
      <c r="R247" s="57" t="s">
        <v>346</v>
      </c>
    </row>
    <row r="248" spans="1:18">
      <c r="A248" s="71" t="s">
        <v>100</v>
      </c>
      <c r="B248" s="29" t="s">
        <v>145</v>
      </c>
      <c r="C248" s="87">
        <v>44807</v>
      </c>
      <c r="D248" s="72" t="s">
        <v>130</v>
      </c>
      <c r="E248" s="30" t="s">
        <v>346</v>
      </c>
      <c r="F248" s="70" t="s">
        <v>107</v>
      </c>
      <c r="G248" s="71">
        <v>8.18</v>
      </c>
      <c r="H248" s="77">
        <v>3.3715277777777775E-2</v>
      </c>
      <c r="I248" s="74" t="s">
        <v>353</v>
      </c>
      <c r="J248" s="70" t="s">
        <v>157</v>
      </c>
      <c r="K248" s="82" t="s">
        <v>95</v>
      </c>
      <c r="L248" s="68">
        <v>4.1216720999728328E-3</v>
      </c>
      <c r="M248" s="29" t="s">
        <v>168</v>
      </c>
      <c r="N248" s="73">
        <f t="shared" si="18"/>
        <v>9</v>
      </c>
      <c r="O248" s="29">
        <f t="shared" si="19"/>
        <v>36</v>
      </c>
      <c r="P248" s="29" t="s">
        <v>302</v>
      </c>
      <c r="Q248" s="29" t="str">
        <f t="shared" si="20"/>
        <v>9月1W</v>
      </c>
      <c r="R248" s="57" t="s">
        <v>346</v>
      </c>
    </row>
    <row r="249" spans="1:18">
      <c r="A249" s="71" t="s">
        <v>86</v>
      </c>
      <c r="B249" s="29" t="s">
        <v>145</v>
      </c>
      <c r="C249" s="87">
        <v>44807</v>
      </c>
      <c r="D249" s="72" t="s">
        <v>130</v>
      </c>
      <c r="E249" s="30" t="s">
        <v>346</v>
      </c>
      <c r="F249" s="70" t="s">
        <v>107</v>
      </c>
      <c r="G249" s="71">
        <v>5.9</v>
      </c>
      <c r="H249" s="77">
        <v>2.0532407407407405E-2</v>
      </c>
      <c r="I249" s="74" t="s">
        <v>353</v>
      </c>
      <c r="J249" s="70" t="s">
        <v>157</v>
      </c>
      <c r="K249" s="82" t="s">
        <v>95</v>
      </c>
      <c r="L249" s="68">
        <v>3.4800690521029497E-3</v>
      </c>
      <c r="M249" s="29" t="s">
        <v>168</v>
      </c>
      <c r="N249" s="73">
        <f t="shared" si="18"/>
        <v>9</v>
      </c>
      <c r="O249" s="29">
        <f t="shared" si="19"/>
        <v>36</v>
      </c>
      <c r="P249" s="29" t="s">
        <v>302</v>
      </c>
      <c r="Q249" s="29" t="str">
        <f t="shared" si="20"/>
        <v>9月1W</v>
      </c>
      <c r="R249" s="57" t="s">
        <v>346</v>
      </c>
    </row>
    <row r="250" spans="1:18">
      <c r="A250" s="71" t="s">
        <v>91</v>
      </c>
      <c r="B250" s="29" t="s">
        <v>145</v>
      </c>
      <c r="C250" s="87">
        <v>44807</v>
      </c>
      <c r="D250" s="72" t="s">
        <v>130</v>
      </c>
      <c r="E250" s="30" t="s">
        <v>346</v>
      </c>
      <c r="F250" s="70" t="s">
        <v>107</v>
      </c>
      <c r="G250" s="71">
        <v>10</v>
      </c>
      <c r="H250" s="77">
        <v>3.184027777777778E-2</v>
      </c>
      <c r="I250" s="74" t="s">
        <v>353</v>
      </c>
      <c r="J250" s="70" t="s">
        <v>157</v>
      </c>
      <c r="K250" s="82" t="s">
        <v>95</v>
      </c>
      <c r="L250" s="68">
        <v>3.1840277777777778E-3</v>
      </c>
      <c r="M250" s="29" t="s">
        <v>168</v>
      </c>
      <c r="N250" s="73">
        <f t="shared" si="18"/>
        <v>9</v>
      </c>
      <c r="O250" s="29">
        <f t="shared" si="19"/>
        <v>36</v>
      </c>
      <c r="P250" s="29" t="s">
        <v>302</v>
      </c>
      <c r="Q250" s="29" t="str">
        <f t="shared" si="20"/>
        <v>9月1W</v>
      </c>
      <c r="R250" s="57" t="s">
        <v>346</v>
      </c>
    </row>
    <row r="251" spans="1:18" ht="24">
      <c r="A251" s="29" t="s">
        <v>55</v>
      </c>
      <c r="B251" s="29" t="s">
        <v>145</v>
      </c>
      <c r="C251" s="86">
        <v>44807</v>
      </c>
      <c r="D251" s="29" t="s">
        <v>56</v>
      </c>
      <c r="E251" s="30" t="s">
        <v>346</v>
      </c>
      <c r="F251" s="29" t="s">
        <v>51</v>
      </c>
      <c r="G251" s="79">
        <v>7.67</v>
      </c>
      <c r="H251" s="75">
        <v>2.8726851851851851E-2</v>
      </c>
      <c r="I251" s="74" t="s">
        <v>353</v>
      </c>
      <c r="J251" s="29" t="s">
        <v>160</v>
      </c>
      <c r="K251" s="81" t="s">
        <v>0</v>
      </c>
      <c r="L251" s="68">
        <v>3.7453522623014149E-3</v>
      </c>
      <c r="M251" s="29" t="s">
        <v>168</v>
      </c>
      <c r="N251" s="73">
        <f t="shared" si="18"/>
        <v>9</v>
      </c>
      <c r="O251" s="29">
        <f t="shared" si="19"/>
        <v>36</v>
      </c>
      <c r="P251" s="29" t="s">
        <v>302</v>
      </c>
      <c r="Q251" s="29" t="str">
        <f t="shared" si="20"/>
        <v>9月1W</v>
      </c>
      <c r="R251" s="57" t="s">
        <v>346</v>
      </c>
    </row>
    <row r="252" spans="1:18">
      <c r="A252" s="71" t="s">
        <v>55</v>
      </c>
      <c r="B252" s="29" t="s">
        <v>145</v>
      </c>
      <c r="C252" s="87">
        <v>44807</v>
      </c>
      <c r="D252" s="72" t="s">
        <v>130</v>
      </c>
      <c r="E252" s="30" t="s">
        <v>346</v>
      </c>
      <c r="F252" s="70" t="s">
        <v>6</v>
      </c>
      <c r="G252" s="71">
        <v>10</v>
      </c>
      <c r="H252" s="77">
        <v>3.6909722222222226E-2</v>
      </c>
      <c r="I252" s="77" t="s">
        <v>50</v>
      </c>
      <c r="J252" s="70" t="s">
        <v>157</v>
      </c>
      <c r="K252" s="82" t="s">
        <v>95</v>
      </c>
      <c r="L252" s="68">
        <v>3.6909722222222227E-3</v>
      </c>
      <c r="M252" s="29" t="s">
        <v>168</v>
      </c>
      <c r="N252" s="73">
        <f t="shared" si="18"/>
        <v>9</v>
      </c>
      <c r="O252" s="29">
        <f t="shared" si="19"/>
        <v>36</v>
      </c>
      <c r="P252" s="29" t="s">
        <v>302</v>
      </c>
      <c r="Q252" s="29" t="str">
        <f t="shared" si="20"/>
        <v>9月1W</v>
      </c>
      <c r="R252" s="57" t="s">
        <v>346</v>
      </c>
    </row>
    <row r="253" spans="1:18">
      <c r="A253" s="71" t="s">
        <v>88</v>
      </c>
      <c r="B253" s="29" t="s">
        <v>150</v>
      </c>
      <c r="C253" s="87">
        <v>44807</v>
      </c>
      <c r="D253" s="72" t="s">
        <v>130</v>
      </c>
      <c r="E253" s="30" t="s">
        <v>346</v>
      </c>
      <c r="F253" s="70" t="s">
        <v>13</v>
      </c>
      <c r="G253" s="71">
        <v>10.34</v>
      </c>
      <c r="H253" s="77">
        <v>4.5138888888888888E-2</v>
      </c>
      <c r="I253" s="74" t="s">
        <v>353</v>
      </c>
      <c r="J253" s="70" t="s">
        <v>157</v>
      </c>
      <c r="K253" s="82" t="s">
        <v>95</v>
      </c>
      <c r="L253" s="68">
        <v>4.3654631420588863E-3</v>
      </c>
      <c r="M253" s="29" t="s">
        <v>168</v>
      </c>
      <c r="N253" s="73">
        <f t="shared" si="18"/>
        <v>9</v>
      </c>
      <c r="O253" s="29">
        <f t="shared" si="19"/>
        <v>36</v>
      </c>
      <c r="P253" s="29" t="s">
        <v>302</v>
      </c>
      <c r="Q253" s="29" t="str">
        <f t="shared" si="20"/>
        <v>9月1W</v>
      </c>
      <c r="R253" s="57" t="s">
        <v>346</v>
      </c>
    </row>
    <row r="254" spans="1:18">
      <c r="A254" s="71" t="s">
        <v>20</v>
      </c>
      <c r="B254" s="29" t="s">
        <v>145</v>
      </c>
      <c r="C254" s="87">
        <v>44807</v>
      </c>
      <c r="D254" s="72" t="s">
        <v>130</v>
      </c>
      <c r="E254" s="30" t="s">
        <v>346</v>
      </c>
      <c r="F254" s="70" t="s">
        <v>21</v>
      </c>
      <c r="G254" s="71">
        <v>20</v>
      </c>
      <c r="H254" s="77">
        <v>5.8055555555555555E-2</v>
      </c>
      <c r="I254" s="77" t="s">
        <v>52</v>
      </c>
      <c r="J254" s="70" t="s">
        <v>155</v>
      </c>
      <c r="K254" s="82" t="s">
        <v>95</v>
      </c>
      <c r="L254" s="68">
        <v>2.9027777777777776E-3</v>
      </c>
      <c r="M254" s="29" t="s">
        <v>168</v>
      </c>
      <c r="N254" s="73">
        <f t="shared" si="18"/>
        <v>9</v>
      </c>
      <c r="O254" s="29">
        <f t="shared" si="19"/>
        <v>36</v>
      </c>
      <c r="P254" s="29" t="s">
        <v>302</v>
      </c>
      <c r="Q254" s="29" t="str">
        <f t="shared" si="20"/>
        <v>9月1W</v>
      </c>
      <c r="R254" s="57" t="s">
        <v>346</v>
      </c>
    </row>
    <row r="255" spans="1:18">
      <c r="A255" s="71" t="s">
        <v>10</v>
      </c>
      <c r="B255" s="29" t="s">
        <v>145</v>
      </c>
      <c r="C255" s="87">
        <v>44807</v>
      </c>
      <c r="D255" s="72" t="s">
        <v>130</v>
      </c>
      <c r="E255" s="30" t="s">
        <v>346</v>
      </c>
      <c r="F255" s="70" t="s">
        <v>105</v>
      </c>
      <c r="G255" s="71">
        <v>10</v>
      </c>
      <c r="H255" s="77">
        <v>4.9791666666666672E-2</v>
      </c>
      <c r="I255" s="74" t="s">
        <v>353</v>
      </c>
      <c r="J255" s="70" t="s">
        <v>157</v>
      </c>
      <c r="K255" s="82" t="s">
        <v>95</v>
      </c>
      <c r="L255" s="68">
        <v>4.9791666666666673E-3</v>
      </c>
      <c r="M255" s="29" t="s">
        <v>168</v>
      </c>
      <c r="N255" s="73">
        <f t="shared" si="18"/>
        <v>9</v>
      </c>
      <c r="O255" s="29">
        <f t="shared" si="19"/>
        <v>36</v>
      </c>
      <c r="P255" s="29" t="s">
        <v>302</v>
      </c>
      <c r="Q255" s="29" t="str">
        <f t="shared" si="20"/>
        <v>9月1W</v>
      </c>
      <c r="R255" s="57" t="s">
        <v>346</v>
      </c>
    </row>
    <row r="256" spans="1:18">
      <c r="A256" s="29" t="s">
        <v>111</v>
      </c>
      <c r="B256" s="29" t="s">
        <v>145</v>
      </c>
      <c r="C256" s="86">
        <v>44811</v>
      </c>
      <c r="D256" s="29" t="s">
        <v>56</v>
      </c>
      <c r="E256" s="29" t="s">
        <v>139</v>
      </c>
      <c r="F256" s="29" t="s">
        <v>3</v>
      </c>
      <c r="G256" s="79">
        <v>3</v>
      </c>
      <c r="H256" s="75">
        <v>1.0810185185185185E-2</v>
      </c>
      <c r="I256" s="29" t="s">
        <v>3</v>
      </c>
      <c r="J256" s="70" t="s">
        <v>149</v>
      </c>
      <c r="K256" s="82">
        <f>H256*0.779661016949152</f>
        <v>8.4282799748901377E-3</v>
      </c>
      <c r="L256" s="68">
        <v>3.6033950617283951E-3</v>
      </c>
      <c r="M256" s="29" t="s">
        <v>168</v>
      </c>
      <c r="N256" s="73">
        <f t="shared" si="18"/>
        <v>9</v>
      </c>
      <c r="O256" s="29">
        <f t="shared" si="19"/>
        <v>37</v>
      </c>
      <c r="P256" s="29" t="s">
        <v>302</v>
      </c>
      <c r="Q256" s="29" t="str">
        <f t="shared" si="20"/>
        <v>9月1W</v>
      </c>
      <c r="R256" s="57">
        <f t="shared" si="21"/>
        <v>1.0626961707470173E-2</v>
      </c>
    </row>
    <row r="257" spans="1:18">
      <c r="A257" s="29" t="s">
        <v>4</v>
      </c>
      <c r="B257" s="29" t="s">
        <v>145</v>
      </c>
      <c r="C257" s="86">
        <v>44811</v>
      </c>
      <c r="D257" s="29" t="s">
        <v>56</v>
      </c>
      <c r="E257" s="29" t="s">
        <v>139</v>
      </c>
      <c r="F257" s="29" t="s">
        <v>3</v>
      </c>
      <c r="G257" s="79">
        <v>3</v>
      </c>
      <c r="H257" s="75">
        <v>9.8958333333333329E-3</v>
      </c>
      <c r="I257" s="29" t="s">
        <v>3</v>
      </c>
      <c r="J257" s="70" t="s">
        <v>149</v>
      </c>
      <c r="K257" s="82">
        <f>H257*0.779661016949152</f>
        <v>7.715395480225983E-3</v>
      </c>
      <c r="L257" s="68">
        <v>3.2986111111111111E-3</v>
      </c>
      <c r="M257" s="29" t="s">
        <v>168</v>
      </c>
      <c r="N257" s="73">
        <f t="shared" si="18"/>
        <v>9</v>
      </c>
      <c r="O257" s="29">
        <f t="shared" si="19"/>
        <v>37</v>
      </c>
      <c r="P257" s="29" t="s">
        <v>302</v>
      </c>
      <c r="Q257" s="29" t="str">
        <f t="shared" si="20"/>
        <v>9月1W</v>
      </c>
      <c r="R257" s="57">
        <f t="shared" si="21"/>
        <v>9.7281073446327613E-3</v>
      </c>
    </row>
    <row r="258" spans="1:18">
      <c r="A258" s="29" t="s">
        <v>11</v>
      </c>
      <c r="B258" s="29" t="s">
        <v>145</v>
      </c>
      <c r="C258" s="86">
        <v>44811</v>
      </c>
      <c r="D258" s="29" t="s">
        <v>56</v>
      </c>
      <c r="E258" s="29" t="s">
        <v>139</v>
      </c>
      <c r="F258" s="29" t="s">
        <v>3</v>
      </c>
      <c r="G258" s="79">
        <v>3</v>
      </c>
      <c r="H258" s="75">
        <v>8.2060185185185187E-3</v>
      </c>
      <c r="I258" s="29" t="s">
        <v>3</v>
      </c>
      <c r="J258" s="70" t="s">
        <v>149</v>
      </c>
      <c r="K258" s="82">
        <f>H258*0.779661016949152</f>
        <v>6.3979127432517218E-3</v>
      </c>
      <c r="L258" s="68">
        <v>2.7353395061728396E-3</v>
      </c>
      <c r="M258" s="29" t="s">
        <v>168</v>
      </c>
      <c r="N258" s="73">
        <f t="shared" si="18"/>
        <v>9</v>
      </c>
      <c r="O258" s="29">
        <f t="shared" si="19"/>
        <v>37</v>
      </c>
      <c r="P258" s="29" t="s">
        <v>302</v>
      </c>
      <c r="Q258" s="29" t="str">
        <f t="shared" si="20"/>
        <v>9月1W</v>
      </c>
      <c r="R258" s="57">
        <f t="shared" si="21"/>
        <v>8.0669334588826073E-3</v>
      </c>
    </row>
    <row r="259" spans="1:18">
      <c r="A259" s="29" t="s">
        <v>55</v>
      </c>
      <c r="B259" s="29" t="s">
        <v>145</v>
      </c>
      <c r="C259" s="86">
        <v>44811</v>
      </c>
      <c r="D259" s="29" t="s">
        <v>56</v>
      </c>
      <c r="E259" s="29" t="s">
        <v>139</v>
      </c>
      <c r="F259" s="29" t="s">
        <v>3</v>
      </c>
      <c r="G259" s="79">
        <v>3</v>
      </c>
      <c r="H259" s="75">
        <v>8.9236111111111113E-3</v>
      </c>
      <c r="I259" s="29" t="s">
        <v>3</v>
      </c>
      <c r="J259" s="70" t="s">
        <v>149</v>
      </c>
      <c r="K259" s="82">
        <f>H259*0.779661016949152</f>
        <v>6.9573917137476411E-3</v>
      </c>
      <c r="L259" s="68">
        <v>2.9745370370370373E-3</v>
      </c>
      <c r="M259" s="29" t="s">
        <v>168</v>
      </c>
      <c r="N259" s="73">
        <f t="shared" ref="N259:N322" si="22">MONTH(C259)</f>
        <v>9</v>
      </c>
      <c r="O259" s="29">
        <f t="shared" ref="O259:O322" si="23">WEEKNUM(C259)</f>
        <v>37</v>
      </c>
      <c r="P259" s="29" t="s">
        <v>302</v>
      </c>
      <c r="Q259" s="29" t="str">
        <f t="shared" ref="Q259:Q322" si="24">N259&amp;"月"&amp;P259</f>
        <v>9月1W</v>
      </c>
      <c r="R259" s="57">
        <f t="shared" ref="R259:R322" si="25">K259*2.9/2.3</f>
        <v>8.7723634651600685E-3</v>
      </c>
    </row>
    <row r="260" spans="1:18" ht="24">
      <c r="A260" s="29" t="s">
        <v>20</v>
      </c>
      <c r="B260" s="29" t="s">
        <v>145</v>
      </c>
      <c r="C260" s="86">
        <v>44811</v>
      </c>
      <c r="D260" s="29" t="s">
        <v>56</v>
      </c>
      <c r="E260" s="30" t="s">
        <v>346</v>
      </c>
      <c r="F260" s="29" t="s">
        <v>50</v>
      </c>
      <c r="G260" s="79">
        <v>10</v>
      </c>
      <c r="H260" s="75">
        <v>2.7962962962962964E-2</v>
      </c>
      <c r="I260" s="29" t="s">
        <v>50</v>
      </c>
      <c r="J260" s="29" t="s">
        <v>157</v>
      </c>
      <c r="K260" s="81" t="s">
        <v>0</v>
      </c>
      <c r="L260" s="68">
        <v>2.7962962962962963E-3</v>
      </c>
      <c r="M260" s="29" t="s">
        <v>168</v>
      </c>
      <c r="N260" s="73">
        <f t="shared" si="22"/>
        <v>9</v>
      </c>
      <c r="O260" s="29">
        <f t="shared" si="23"/>
        <v>37</v>
      </c>
      <c r="P260" s="29" t="s">
        <v>302</v>
      </c>
      <c r="Q260" s="29" t="str">
        <f t="shared" si="24"/>
        <v>9月1W</v>
      </c>
      <c r="R260" s="57" t="s">
        <v>346</v>
      </c>
    </row>
    <row r="261" spans="1:18">
      <c r="A261" s="29" t="s">
        <v>54</v>
      </c>
      <c r="B261" s="29" t="s">
        <v>145</v>
      </c>
      <c r="C261" s="86">
        <v>44819</v>
      </c>
      <c r="D261" s="29" t="s">
        <v>56</v>
      </c>
      <c r="E261" s="29" t="s">
        <v>139</v>
      </c>
      <c r="F261" s="29" t="s">
        <v>3</v>
      </c>
      <c r="G261" s="79">
        <v>3</v>
      </c>
      <c r="H261" s="75">
        <v>7.6041666666666662E-3</v>
      </c>
      <c r="I261" s="29" t="s">
        <v>3</v>
      </c>
      <c r="J261" s="70" t="s">
        <v>149</v>
      </c>
      <c r="K261" s="82">
        <f t="shared" ref="K261:K267" si="26">H261*0.779661016949152</f>
        <v>5.9286723163841761E-3</v>
      </c>
      <c r="L261" s="68">
        <v>2.5347222222222221E-3</v>
      </c>
      <c r="M261" s="29" t="s">
        <v>168</v>
      </c>
      <c r="N261" s="73">
        <f t="shared" si="22"/>
        <v>9</v>
      </c>
      <c r="O261" s="29">
        <f t="shared" si="23"/>
        <v>38</v>
      </c>
      <c r="P261" s="29" t="s">
        <v>303</v>
      </c>
      <c r="Q261" s="29" t="str">
        <f t="shared" si="24"/>
        <v>9月2W</v>
      </c>
      <c r="R261" s="57">
        <f t="shared" si="25"/>
        <v>7.4752824858756997E-3</v>
      </c>
    </row>
    <row r="262" spans="1:18">
      <c r="A262" s="29" t="s">
        <v>75</v>
      </c>
      <c r="B262" s="29" t="s">
        <v>145</v>
      </c>
      <c r="C262" s="86">
        <v>44819</v>
      </c>
      <c r="D262" s="29" t="s">
        <v>56</v>
      </c>
      <c r="E262" s="29" t="s">
        <v>139</v>
      </c>
      <c r="F262" s="29" t="s">
        <v>3</v>
      </c>
      <c r="G262" s="79">
        <v>3</v>
      </c>
      <c r="H262" s="75">
        <v>9.2013888888888892E-3</v>
      </c>
      <c r="I262" s="29" t="s">
        <v>3</v>
      </c>
      <c r="J262" s="70" t="s">
        <v>149</v>
      </c>
      <c r="K262" s="82">
        <f t="shared" si="26"/>
        <v>7.1739642184557393E-3</v>
      </c>
      <c r="L262" s="68">
        <v>3.0671296296296297E-3</v>
      </c>
      <c r="M262" s="29" t="s">
        <v>168</v>
      </c>
      <c r="N262" s="73">
        <f t="shared" si="22"/>
        <v>9</v>
      </c>
      <c r="O262" s="29">
        <f t="shared" si="23"/>
        <v>38</v>
      </c>
      <c r="P262" s="29" t="s">
        <v>303</v>
      </c>
      <c r="Q262" s="29" t="str">
        <f t="shared" si="24"/>
        <v>9月2W</v>
      </c>
      <c r="R262" s="57">
        <f t="shared" si="25"/>
        <v>9.0454331450094093E-3</v>
      </c>
    </row>
    <row r="263" spans="1:18">
      <c r="A263" s="29" t="s">
        <v>77</v>
      </c>
      <c r="B263" s="29" t="s">
        <v>145</v>
      </c>
      <c r="C263" s="86">
        <v>44819</v>
      </c>
      <c r="D263" s="29" t="s">
        <v>56</v>
      </c>
      <c r="E263" s="29" t="s">
        <v>139</v>
      </c>
      <c r="F263" s="29" t="s">
        <v>3</v>
      </c>
      <c r="G263" s="79">
        <v>3</v>
      </c>
      <c r="H263" s="75">
        <v>8.6226851851851846E-3</v>
      </c>
      <c r="I263" s="29" t="s">
        <v>3</v>
      </c>
      <c r="J263" s="70" t="s">
        <v>149</v>
      </c>
      <c r="K263" s="82">
        <f t="shared" si="26"/>
        <v>6.7227715003138682E-3</v>
      </c>
      <c r="L263" s="68">
        <v>2.8742283950617281E-3</v>
      </c>
      <c r="M263" s="29" t="s">
        <v>168</v>
      </c>
      <c r="N263" s="73">
        <f t="shared" si="22"/>
        <v>9</v>
      </c>
      <c r="O263" s="29">
        <f t="shared" si="23"/>
        <v>38</v>
      </c>
      <c r="P263" s="29" t="s">
        <v>303</v>
      </c>
      <c r="Q263" s="29" t="str">
        <f t="shared" si="24"/>
        <v>9月2W</v>
      </c>
      <c r="R263" s="57">
        <f t="shared" si="25"/>
        <v>8.4765379786566168E-3</v>
      </c>
    </row>
    <row r="264" spans="1:18">
      <c r="A264" s="29" t="s">
        <v>92</v>
      </c>
      <c r="B264" s="29" t="s">
        <v>145</v>
      </c>
      <c r="C264" s="86">
        <v>44819</v>
      </c>
      <c r="D264" s="29" t="s">
        <v>56</v>
      </c>
      <c r="E264" s="29" t="s">
        <v>139</v>
      </c>
      <c r="F264" s="29" t="s">
        <v>3</v>
      </c>
      <c r="G264" s="79">
        <v>3</v>
      </c>
      <c r="H264" s="75">
        <v>9.1087962962962971E-3</v>
      </c>
      <c r="I264" s="29" t="s">
        <v>3</v>
      </c>
      <c r="J264" s="70" t="s">
        <v>149</v>
      </c>
      <c r="K264" s="82">
        <f t="shared" si="26"/>
        <v>7.1017733835530405E-3</v>
      </c>
      <c r="L264" s="68">
        <v>3.0362654320987659E-3</v>
      </c>
      <c r="M264" s="29" t="s">
        <v>168</v>
      </c>
      <c r="N264" s="73">
        <f t="shared" si="22"/>
        <v>9</v>
      </c>
      <c r="O264" s="29">
        <f t="shared" si="23"/>
        <v>38</v>
      </c>
      <c r="P264" s="29" t="s">
        <v>303</v>
      </c>
      <c r="Q264" s="29" t="str">
        <f t="shared" si="24"/>
        <v>9月2W</v>
      </c>
      <c r="R264" s="57">
        <f t="shared" si="25"/>
        <v>8.9544099183929658E-3</v>
      </c>
    </row>
    <row r="265" spans="1:18">
      <c r="A265" s="29" t="s">
        <v>4</v>
      </c>
      <c r="B265" s="29" t="s">
        <v>145</v>
      </c>
      <c r="C265" s="86">
        <v>44819</v>
      </c>
      <c r="D265" s="29" t="s">
        <v>56</v>
      </c>
      <c r="E265" s="29" t="s">
        <v>139</v>
      </c>
      <c r="F265" s="29" t="s">
        <v>3</v>
      </c>
      <c r="G265" s="79">
        <v>3</v>
      </c>
      <c r="H265" s="75">
        <v>9.6643518518518511E-3</v>
      </c>
      <c r="I265" s="29" t="s">
        <v>3</v>
      </c>
      <c r="J265" s="70" t="s">
        <v>149</v>
      </c>
      <c r="K265" s="82">
        <f t="shared" si="26"/>
        <v>7.5349183929692351E-3</v>
      </c>
      <c r="L265" s="68">
        <v>3.2214506172839504E-3</v>
      </c>
      <c r="M265" s="29" t="s">
        <v>168</v>
      </c>
      <c r="N265" s="73">
        <f t="shared" si="22"/>
        <v>9</v>
      </c>
      <c r="O265" s="29">
        <f t="shared" si="23"/>
        <v>38</v>
      </c>
      <c r="P265" s="29" t="s">
        <v>303</v>
      </c>
      <c r="Q265" s="29" t="str">
        <f t="shared" si="24"/>
        <v>9月2W</v>
      </c>
      <c r="R265" s="57">
        <f t="shared" si="25"/>
        <v>9.500549278091644E-3</v>
      </c>
    </row>
    <row r="266" spans="1:18">
      <c r="A266" s="29" t="s">
        <v>11</v>
      </c>
      <c r="B266" s="29" t="s">
        <v>145</v>
      </c>
      <c r="C266" s="86">
        <v>44819</v>
      </c>
      <c r="D266" s="29" t="s">
        <v>56</v>
      </c>
      <c r="E266" s="29" t="s">
        <v>139</v>
      </c>
      <c r="F266" s="29" t="s">
        <v>3</v>
      </c>
      <c r="G266" s="79">
        <v>3</v>
      </c>
      <c r="H266" s="75">
        <v>8.5069444444444437E-3</v>
      </c>
      <c r="I266" s="29" t="s">
        <v>3</v>
      </c>
      <c r="J266" s="70" t="s">
        <v>149</v>
      </c>
      <c r="K266" s="82">
        <f t="shared" si="26"/>
        <v>6.6325329566854939E-3</v>
      </c>
      <c r="L266" s="68">
        <v>2.8356481481481479E-3</v>
      </c>
      <c r="M266" s="29" t="s">
        <v>168</v>
      </c>
      <c r="N266" s="73">
        <f t="shared" si="22"/>
        <v>9</v>
      </c>
      <c r="O266" s="29">
        <f t="shared" si="23"/>
        <v>38</v>
      </c>
      <c r="P266" s="29" t="s">
        <v>303</v>
      </c>
      <c r="Q266" s="29" t="str">
        <f t="shared" si="24"/>
        <v>9月2W</v>
      </c>
      <c r="R266" s="57">
        <f t="shared" si="25"/>
        <v>8.362758945386059E-3</v>
      </c>
    </row>
    <row r="267" spans="1:18">
      <c r="A267" s="29" t="s">
        <v>14</v>
      </c>
      <c r="B267" s="29" t="s">
        <v>145</v>
      </c>
      <c r="C267" s="86">
        <v>44819</v>
      </c>
      <c r="D267" s="29" t="s">
        <v>56</v>
      </c>
      <c r="E267" s="29" t="s">
        <v>139</v>
      </c>
      <c r="F267" s="29" t="s">
        <v>3</v>
      </c>
      <c r="G267" s="79">
        <v>3</v>
      </c>
      <c r="H267" s="75">
        <v>9.7916666666666655E-3</v>
      </c>
      <c r="I267" s="29" t="s">
        <v>3</v>
      </c>
      <c r="J267" s="70" t="s">
        <v>149</v>
      </c>
      <c r="K267" s="82">
        <f t="shared" si="26"/>
        <v>7.6341807909604464E-3</v>
      </c>
      <c r="L267" s="68">
        <v>3.2638888888888887E-3</v>
      </c>
      <c r="M267" s="29" t="s">
        <v>168</v>
      </c>
      <c r="N267" s="73">
        <f t="shared" si="22"/>
        <v>9</v>
      </c>
      <c r="O267" s="29">
        <f t="shared" si="23"/>
        <v>38</v>
      </c>
      <c r="P267" s="29" t="s">
        <v>303</v>
      </c>
      <c r="Q267" s="29" t="str">
        <f t="shared" si="24"/>
        <v>9月2W</v>
      </c>
      <c r="R267" s="57">
        <f t="shared" si="25"/>
        <v>9.6257062146892589E-3</v>
      </c>
    </row>
    <row r="268" spans="1:18" ht="24">
      <c r="A268" s="29" t="s">
        <v>20</v>
      </c>
      <c r="B268" s="29" t="s">
        <v>145</v>
      </c>
      <c r="C268" s="86">
        <v>44819</v>
      </c>
      <c r="D268" s="29" t="s">
        <v>56</v>
      </c>
      <c r="E268" s="30" t="s">
        <v>346</v>
      </c>
      <c r="F268" s="29" t="s">
        <v>53</v>
      </c>
      <c r="G268" s="79">
        <v>9</v>
      </c>
      <c r="H268" s="75">
        <v>2.4421296296296292E-2</v>
      </c>
      <c r="I268" s="29" t="s">
        <v>53</v>
      </c>
      <c r="J268" s="29" t="s">
        <v>161</v>
      </c>
      <c r="K268" s="81" t="s">
        <v>0</v>
      </c>
      <c r="L268" s="68">
        <v>2.7134773662551436E-3</v>
      </c>
      <c r="M268" s="29" t="s">
        <v>168</v>
      </c>
      <c r="N268" s="73">
        <f t="shared" si="22"/>
        <v>9</v>
      </c>
      <c r="O268" s="29">
        <f t="shared" si="23"/>
        <v>38</v>
      </c>
      <c r="P268" s="29" t="s">
        <v>303</v>
      </c>
      <c r="Q268" s="29" t="str">
        <f t="shared" si="24"/>
        <v>9月2W</v>
      </c>
      <c r="R268" s="57" t="s">
        <v>346</v>
      </c>
    </row>
    <row r="269" spans="1:18" ht="24">
      <c r="A269" s="29" t="s">
        <v>54</v>
      </c>
      <c r="B269" s="29" t="s">
        <v>145</v>
      </c>
      <c r="C269" s="86">
        <v>44821</v>
      </c>
      <c r="D269" s="29" t="s">
        <v>56</v>
      </c>
      <c r="E269" s="30" t="s">
        <v>346</v>
      </c>
      <c r="F269" s="29" t="s">
        <v>120</v>
      </c>
      <c r="G269" s="79">
        <v>1.5</v>
      </c>
      <c r="H269" s="75">
        <v>9.4907407407407406E-3</v>
      </c>
      <c r="I269" s="74" t="s">
        <v>353</v>
      </c>
      <c r="J269" s="29" t="s">
        <v>151</v>
      </c>
      <c r="K269" s="81" t="s">
        <v>0</v>
      </c>
      <c r="L269" s="68">
        <v>6.3271604938271607E-3</v>
      </c>
      <c r="M269" s="29" t="s">
        <v>168</v>
      </c>
      <c r="N269" s="73">
        <f t="shared" si="22"/>
        <v>9</v>
      </c>
      <c r="O269" s="29">
        <f t="shared" si="23"/>
        <v>38</v>
      </c>
      <c r="P269" s="29" t="s">
        <v>304</v>
      </c>
      <c r="Q269" s="29" t="str">
        <f t="shared" si="24"/>
        <v>9月3W</v>
      </c>
      <c r="R269" s="57" t="s">
        <v>346</v>
      </c>
    </row>
    <row r="270" spans="1:18" ht="24">
      <c r="A270" s="29" t="s">
        <v>11</v>
      </c>
      <c r="B270" s="29" t="s">
        <v>145</v>
      </c>
      <c r="C270" s="86">
        <v>44821</v>
      </c>
      <c r="D270" s="29" t="s">
        <v>56</v>
      </c>
      <c r="E270" s="29" t="s">
        <v>139</v>
      </c>
      <c r="F270" s="29" t="s">
        <v>119</v>
      </c>
      <c r="G270" s="79">
        <v>5</v>
      </c>
      <c r="H270" s="75">
        <v>2.1319444444444443E-2</v>
      </c>
      <c r="I270" s="29" t="s">
        <v>119</v>
      </c>
      <c r="J270" s="29" t="s">
        <v>153</v>
      </c>
      <c r="K270" s="81">
        <f>0.317241379310345*H270</f>
        <v>6.7634099616858271E-3</v>
      </c>
      <c r="L270" s="68">
        <v>4.2638888888888882E-3</v>
      </c>
      <c r="M270" s="29" t="s">
        <v>168</v>
      </c>
      <c r="N270" s="73">
        <f t="shared" si="22"/>
        <v>9</v>
      </c>
      <c r="O270" s="29">
        <f t="shared" si="23"/>
        <v>38</v>
      </c>
      <c r="P270" s="29" t="s">
        <v>304</v>
      </c>
      <c r="Q270" s="29" t="str">
        <f t="shared" si="24"/>
        <v>9月3W</v>
      </c>
      <c r="R270" s="57">
        <f t="shared" si="25"/>
        <v>8.5277777777777834E-3</v>
      </c>
    </row>
    <row r="271" spans="1:18" ht="24">
      <c r="A271" s="29" t="s">
        <v>15</v>
      </c>
      <c r="B271" s="29" t="s">
        <v>145</v>
      </c>
      <c r="C271" s="86">
        <v>44821</v>
      </c>
      <c r="D271" s="29" t="s">
        <v>56</v>
      </c>
      <c r="E271" s="29" t="s">
        <v>139</v>
      </c>
      <c r="F271" s="29" t="s">
        <v>119</v>
      </c>
      <c r="G271" s="79">
        <v>5</v>
      </c>
      <c r="H271" s="75">
        <v>2.8472222222222222E-2</v>
      </c>
      <c r="I271" s="29" t="s">
        <v>119</v>
      </c>
      <c r="J271" s="29" t="s">
        <v>153</v>
      </c>
      <c r="K271" s="81">
        <f>0.317241379310345*H271</f>
        <v>9.0325670498084352E-3</v>
      </c>
      <c r="L271" s="68">
        <v>5.6944444444444447E-3</v>
      </c>
      <c r="M271" s="29" t="s">
        <v>168</v>
      </c>
      <c r="N271" s="73">
        <f t="shared" si="22"/>
        <v>9</v>
      </c>
      <c r="O271" s="29">
        <f t="shared" si="23"/>
        <v>38</v>
      </c>
      <c r="P271" s="29" t="s">
        <v>304</v>
      </c>
      <c r="Q271" s="29" t="str">
        <f t="shared" si="24"/>
        <v>9月3W</v>
      </c>
      <c r="R271" s="57">
        <f t="shared" si="25"/>
        <v>1.1388888888888896E-2</v>
      </c>
    </row>
    <row r="272" spans="1:18" ht="24">
      <c r="A272" s="29" t="s">
        <v>55</v>
      </c>
      <c r="B272" s="29" t="s">
        <v>145</v>
      </c>
      <c r="C272" s="86">
        <v>44821</v>
      </c>
      <c r="D272" s="29" t="s">
        <v>56</v>
      </c>
      <c r="E272" s="29" t="s">
        <v>139</v>
      </c>
      <c r="F272" s="29" t="s">
        <v>119</v>
      </c>
      <c r="G272" s="79">
        <v>5</v>
      </c>
      <c r="H272" s="75">
        <v>2.5613425925925925E-2</v>
      </c>
      <c r="I272" s="29" t="s">
        <v>119</v>
      </c>
      <c r="J272" s="29" t="s">
        <v>153</v>
      </c>
      <c r="K272" s="81">
        <f>0.317241379310345*H272</f>
        <v>8.1256385696040906E-3</v>
      </c>
      <c r="L272" s="68">
        <v>5.122685185185185E-3</v>
      </c>
      <c r="M272" s="29" t="s">
        <v>168</v>
      </c>
      <c r="N272" s="73">
        <f t="shared" si="22"/>
        <v>9</v>
      </c>
      <c r="O272" s="29">
        <f t="shared" si="23"/>
        <v>38</v>
      </c>
      <c r="P272" s="29" t="s">
        <v>304</v>
      </c>
      <c r="Q272" s="29" t="str">
        <f t="shared" si="24"/>
        <v>9月3W</v>
      </c>
      <c r="R272" s="57">
        <f t="shared" si="25"/>
        <v>1.0245370370370375E-2</v>
      </c>
    </row>
    <row r="273" spans="1:18" ht="24">
      <c r="A273" s="29" t="s">
        <v>20</v>
      </c>
      <c r="B273" s="29" t="s">
        <v>145</v>
      </c>
      <c r="C273" s="86">
        <v>44821</v>
      </c>
      <c r="D273" s="29" t="s">
        <v>56</v>
      </c>
      <c r="E273" s="30" t="s">
        <v>346</v>
      </c>
      <c r="F273" s="29" t="s">
        <v>120</v>
      </c>
      <c r="G273" s="79">
        <v>1.5</v>
      </c>
      <c r="H273" s="75">
        <v>1.0497685185185186E-2</v>
      </c>
      <c r="I273" s="74" t="s">
        <v>353</v>
      </c>
      <c r="J273" s="29" t="s">
        <v>151</v>
      </c>
      <c r="K273" s="81" t="s">
        <v>0</v>
      </c>
      <c r="L273" s="68">
        <v>6.9984567901234572E-3</v>
      </c>
      <c r="M273" s="29" t="s">
        <v>168</v>
      </c>
      <c r="N273" s="73">
        <f t="shared" si="22"/>
        <v>9</v>
      </c>
      <c r="O273" s="29">
        <f t="shared" si="23"/>
        <v>38</v>
      </c>
      <c r="P273" s="29" t="s">
        <v>304</v>
      </c>
      <c r="Q273" s="29" t="str">
        <f t="shared" si="24"/>
        <v>9月3W</v>
      </c>
      <c r="R273" s="57" t="s">
        <v>346</v>
      </c>
    </row>
    <row r="274" spans="1:18" ht="24">
      <c r="A274" s="29" t="s">
        <v>20</v>
      </c>
      <c r="B274" s="29" t="s">
        <v>145</v>
      </c>
      <c r="C274" s="86">
        <v>44821</v>
      </c>
      <c r="D274" s="29" t="s">
        <v>56</v>
      </c>
      <c r="E274" s="29" t="s">
        <v>139</v>
      </c>
      <c r="F274" s="29" t="s">
        <v>119</v>
      </c>
      <c r="G274" s="79">
        <v>5</v>
      </c>
      <c r="H274" s="75">
        <v>1.7789351851851851E-2</v>
      </c>
      <c r="I274" s="29" t="s">
        <v>119</v>
      </c>
      <c r="J274" s="29" t="s">
        <v>153</v>
      </c>
      <c r="K274" s="81">
        <f>0.317241379310345*H274</f>
        <v>5.6435185185185217E-3</v>
      </c>
      <c r="L274" s="68">
        <v>3.5578703703703701E-3</v>
      </c>
      <c r="M274" s="29" t="s">
        <v>168</v>
      </c>
      <c r="N274" s="73">
        <f t="shared" si="22"/>
        <v>9</v>
      </c>
      <c r="O274" s="29">
        <f t="shared" si="23"/>
        <v>38</v>
      </c>
      <c r="P274" s="29" t="s">
        <v>304</v>
      </c>
      <c r="Q274" s="29" t="str">
        <f t="shared" si="24"/>
        <v>9月3W</v>
      </c>
      <c r="R274" s="57">
        <f t="shared" si="25"/>
        <v>7.1157407407407454E-3</v>
      </c>
    </row>
    <row r="275" spans="1:18">
      <c r="A275" s="29" t="s">
        <v>54</v>
      </c>
      <c r="B275" s="29" t="s">
        <v>145</v>
      </c>
      <c r="C275" s="86">
        <v>44825</v>
      </c>
      <c r="D275" s="29" t="s">
        <v>56</v>
      </c>
      <c r="E275" s="29" t="s">
        <v>139</v>
      </c>
      <c r="F275" s="29" t="s">
        <v>3</v>
      </c>
      <c r="G275" s="79">
        <v>3</v>
      </c>
      <c r="H275" s="75">
        <v>7.719907407407408E-3</v>
      </c>
      <c r="I275" s="29" t="s">
        <v>3</v>
      </c>
      <c r="J275" s="70" t="s">
        <v>149</v>
      </c>
      <c r="K275" s="82">
        <f>H275*0.779661016949152</f>
        <v>6.0189108600125513E-3</v>
      </c>
      <c r="L275" s="68">
        <v>2.5733024691358027E-3</v>
      </c>
      <c r="M275" s="29" t="s">
        <v>168</v>
      </c>
      <c r="N275" s="73">
        <f t="shared" si="22"/>
        <v>9</v>
      </c>
      <c r="O275" s="29">
        <f t="shared" si="23"/>
        <v>39</v>
      </c>
      <c r="P275" s="29" t="s">
        <v>304</v>
      </c>
      <c r="Q275" s="29" t="str">
        <f t="shared" si="24"/>
        <v>9月3W</v>
      </c>
      <c r="R275" s="57">
        <f t="shared" si="25"/>
        <v>7.5890615191462601E-3</v>
      </c>
    </row>
    <row r="276" spans="1:18">
      <c r="A276" s="29" t="s">
        <v>75</v>
      </c>
      <c r="B276" s="29" t="s">
        <v>145</v>
      </c>
      <c r="C276" s="86">
        <v>44825</v>
      </c>
      <c r="D276" s="29" t="s">
        <v>56</v>
      </c>
      <c r="E276" s="29" t="s">
        <v>139</v>
      </c>
      <c r="F276" s="29" t="s">
        <v>3</v>
      </c>
      <c r="G276" s="79">
        <v>3</v>
      </c>
      <c r="H276" s="75">
        <v>8.9004629629629625E-3</v>
      </c>
      <c r="I276" s="29" t="s">
        <v>3</v>
      </c>
      <c r="J276" s="70" t="s">
        <v>149</v>
      </c>
      <c r="K276" s="82">
        <f>H276*0.779661016949152</f>
        <v>6.9393440050219664E-3</v>
      </c>
      <c r="L276" s="68">
        <v>2.966820987654321E-3</v>
      </c>
      <c r="M276" s="29" t="s">
        <v>168</v>
      </c>
      <c r="N276" s="73">
        <f t="shared" si="22"/>
        <v>9</v>
      </c>
      <c r="O276" s="29">
        <f t="shared" si="23"/>
        <v>39</v>
      </c>
      <c r="P276" s="29" t="s">
        <v>304</v>
      </c>
      <c r="Q276" s="29" t="str">
        <f t="shared" si="24"/>
        <v>9月3W</v>
      </c>
      <c r="R276" s="57">
        <f t="shared" si="25"/>
        <v>8.7496076585059576E-3</v>
      </c>
    </row>
    <row r="277" spans="1:18">
      <c r="A277" s="29" t="s">
        <v>77</v>
      </c>
      <c r="B277" s="29" t="s">
        <v>145</v>
      </c>
      <c r="C277" s="86">
        <v>44825</v>
      </c>
      <c r="D277" s="29" t="s">
        <v>56</v>
      </c>
      <c r="E277" s="29" t="s">
        <v>139</v>
      </c>
      <c r="F277" s="29" t="s">
        <v>3</v>
      </c>
      <c r="G277" s="79">
        <v>3</v>
      </c>
      <c r="H277" s="75">
        <v>8.3796296296296292E-3</v>
      </c>
      <c r="I277" s="29" t="s">
        <v>3</v>
      </c>
      <c r="J277" s="70" t="s">
        <v>149</v>
      </c>
      <c r="K277" s="82">
        <f>H277*0.779661016949152</f>
        <v>6.5332705586942826E-3</v>
      </c>
      <c r="L277" s="68">
        <v>2.7932098765432096E-3</v>
      </c>
      <c r="M277" s="29" t="s">
        <v>168</v>
      </c>
      <c r="N277" s="73">
        <f t="shared" si="22"/>
        <v>9</v>
      </c>
      <c r="O277" s="29">
        <f t="shared" si="23"/>
        <v>39</v>
      </c>
      <c r="P277" s="29" t="s">
        <v>304</v>
      </c>
      <c r="Q277" s="29" t="str">
        <f t="shared" si="24"/>
        <v>9月3W</v>
      </c>
      <c r="R277" s="57">
        <f t="shared" si="25"/>
        <v>8.237602008788444E-3</v>
      </c>
    </row>
    <row r="278" spans="1:18">
      <c r="A278" s="29" t="s">
        <v>11</v>
      </c>
      <c r="B278" s="29" t="s">
        <v>145</v>
      </c>
      <c r="C278" s="86">
        <v>44825</v>
      </c>
      <c r="D278" s="29" t="s">
        <v>56</v>
      </c>
      <c r="E278" s="29" t="s">
        <v>139</v>
      </c>
      <c r="F278" s="29" t="s">
        <v>3</v>
      </c>
      <c r="G278" s="79">
        <v>3</v>
      </c>
      <c r="H278" s="75">
        <v>8.2407407407407412E-3</v>
      </c>
      <c r="I278" s="29" t="s">
        <v>3</v>
      </c>
      <c r="J278" s="70" t="s">
        <v>149</v>
      </c>
      <c r="K278" s="82">
        <f>H278*0.779661016949152</f>
        <v>6.4249843063402343E-3</v>
      </c>
      <c r="L278" s="68">
        <v>2.7469135802469136E-3</v>
      </c>
      <c r="M278" s="29" t="s">
        <v>168</v>
      </c>
      <c r="N278" s="73">
        <f t="shared" si="22"/>
        <v>9</v>
      </c>
      <c r="O278" s="29">
        <f t="shared" si="23"/>
        <v>39</v>
      </c>
      <c r="P278" s="29" t="s">
        <v>304</v>
      </c>
      <c r="Q278" s="29" t="str">
        <f t="shared" si="24"/>
        <v>9月3W</v>
      </c>
      <c r="R278" s="57">
        <f t="shared" si="25"/>
        <v>8.1010671688637736E-3</v>
      </c>
    </row>
    <row r="279" spans="1:18">
      <c r="A279" s="29" t="s">
        <v>14</v>
      </c>
      <c r="B279" s="29" t="s">
        <v>145</v>
      </c>
      <c r="C279" s="86">
        <v>44825</v>
      </c>
      <c r="D279" s="29" t="s">
        <v>56</v>
      </c>
      <c r="E279" s="29" t="s">
        <v>139</v>
      </c>
      <c r="F279" s="29" t="s">
        <v>3</v>
      </c>
      <c r="G279" s="79">
        <v>3</v>
      </c>
      <c r="H279" s="75">
        <v>8.773148148148148E-3</v>
      </c>
      <c r="I279" s="29" t="s">
        <v>3</v>
      </c>
      <c r="J279" s="70" t="s">
        <v>149</v>
      </c>
      <c r="K279" s="82">
        <f>H279*0.779661016949152</f>
        <v>6.8400816070307551E-3</v>
      </c>
      <c r="L279" s="68">
        <v>2.9243827160493827E-3</v>
      </c>
      <c r="M279" s="29" t="s">
        <v>168</v>
      </c>
      <c r="N279" s="73">
        <f t="shared" si="22"/>
        <v>9</v>
      </c>
      <c r="O279" s="29">
        <f t="shared" si="23"/>
        <v>39</v>
      </c>
      <c r="P279" s="29" t="s">
        <v>304</v>
      </c>
      <c r="Q279" s="29" t="str">
        <f t="shared" si="24"/>
        <v>9月3W</v>
      </c>
      <c r="R279" s="57">
        <f t="shared" si="25"/>
        <v>8.6244507219083427E-3</v>
      </c>
    </row>
    <row r="280" spans="1:18" ht="24">
      <c r="A280" s="29" t="s">
        <v>20</v>
      </c>
      <c r="B280" s="29" t="s">
        <v>145</v>
      </c>
      <c r="C280" s="86">
        <v>44825</v>
      </c>
      <c r="D280" s="29" t="s">
        <v>56</v>
      </c>
      <c r="E280" s="30" t="s">
        <v>346</v>
      </c>
      <c r="F280" s="29" t="s">
        <v>50</v>
      </c>
      <c r="G280" s="79">
        <v>10</v>
      </c>
      <c r="H280" s="75">
        <v>2.6539351851851852E-2</v>
      </c>
      <c r="I280" s="29" t="s">
        <v>50</v>
      </c>
      <c r="J280" s="29" t="s">
        <v>157</v>
      </c>
      <c r="K280" s="81" t="s">
        <v>0</v>
      </c>
      <c r="L280" s="68">
        <v>2.6539351851851854E-3</v>
      </c>
      <c r="M280" s="29" t="s">
        <v>168</v>
      </c>
      <c r="N280" s="73">
        <f t="shared" si="22"/>
        <v>9</v>
      </c>
      <c r="O280" s="29">
        <f t="shared" si="23"/>
        <v>39</v>
      </c>
      <c r="P280" s="29" t="s">
        <v>304</v>
      </c>
      <c r="Q280" s="29" t="str">
        <f t="shared" si="24"/>
        <v>9月3W</v>
      </c>
      <c r="R280" s="57" t="s">
        <v>346</v>
      </c>
    </row>
    <row r="281" spans="1:18">
      <c r="A281" s="71" t="s">
        <v>75</v>
      </c>
      <c r="B281" s="29" t="s">
        <v>145</v>
      </c>
      <c r="C281" s="87">
        <v>44828</v>
      </c>
      <c r="D281" s="72" t="s">
        <v>131</v>
      </c>
      <c r="E281" s="72" t="s">
        <v>139</v>
      </c>
      <c r="F281" s="70" t="s">
        <v>3</v>
      </c>
      <c r="G281" s="71">
        <v>3</v>
      </c>
      <c r="H281" s="77">
        <v>8.564814814814815E-3</v>
      </c>
      <c r="I281" s="29" t="s">
        <v>3</v>
      </c>
      <c r="J281" s="70" t="s">
        <v>149</v>
      </c>
      <c r="K281" s="82">
        <f>H281*0.779661016949152</f>
        <v>6.6776522284996819E-3</v>
      </c>
      <c r="L281" s="68">
        <v>2.8549382716049382E-3</v>
      </c>
      <c r="M281" s="29" t="s">
        <v>168</v>
      </c>
      <c r="N281" s="73">
        <f t="shared" si="22"/>
        <v>9</v>
      </c>
      <c r="O281" s="29">
        <f t="shared" si="23"/>
        <v>39</v>
      </c>
      <c r="P281" s="29" t="s">
        <v>305</v>
      </c>
      <c r="Q281" s="29" t="str">
        <f t="shared" si="24"/>
        <v>9月4W</v>
      </c>
      <c r="R281" s="57">
        <f t="shared" si="25"/>
        <v>8.4196484620213379E-3</v>
      </c>
    </row>
    <row r="282" spans="1:18">
      <c r="A282" s="71" t="s">
        <v>77</v>
      </c>
      <c r="B282" s="29" t="s">
        <v>145</v>
      </c>
      <c r="C282" s="87">
        <v>44828</v>
      </c>
      <c r="D282" s="72" t="s">
        <v>131</v>
      </c>
      <c r="E282" s="72" t="s">
        <v>140</v>
      </c>
      <c r="F282" s="70" t="s">
        <v>112</v>
      </c>
      <c r="G282" s="71">
        <v>2.35</v>
      </c>
      <c r="H282" s="77">
        <v>6.3078703703703708E-3</v>
      </c>
      <c r="I282" s="29" t="s">
        <v>112</v>
      </c>
      <c r="J282" s="70" t="s">
        <v>69</v>
      </c>
      <c r="K282" s="82">
        <f>H282</f>
        <v>6.3078703703703708E-3</v>
      </c>
      <c r="L282" s="68">
        <v>2.6842001576044129E-3</v>
      </c>
      <c r="M282" s="29" t="s">
        <v>168</v>
      </c>
      <c r="N282" s="73">
        <f t="shared" si="22"/>
        <v>9</v>
      </c>
      <c r="O282" s="29">
        <f t="shared" si="23"/>
        <v>39</v>
      </c>
      <c r="P282" s="29" t="s">
        <v>305</v>
      </c>
      <c r="Q282" s="29" t="str">
        <f t="shared" si="24"/>
        <v>9月4W</v>
      </c>
      <c r="R282" s="57">
        <f t="shared" si="25"/>
        <v>7.953401771336556E-3</v>
      </c>
    </row>
    <row r="283" spans="1:18">
      <c r="A283" s="71" t="s">
        <v>78</v>
      </c>
      <c r="B283" s="29" t="s">
        <v>145</v>
      </c>
      <c r="C283" s="87">
        <v>44828</v>
      </c>
      <c r="D283" s="72" t="s">
        <v>131</v>
      </c>
      <c r="E283" s="72" t="s">
        <v>139</v>
      </c>
      <c r="F283" s="70" t="s">
        <v>2</v>
      </c>
      <c r="G283" s="71">
        <v>2.42</v>
      </c>
      <c r="H283" s="77">
        <v>8.9120370370370378E-3</v>
      </c>
      <c r="I283" s="74" t="s">
        <v>353</v>
      </c>
      <c r="J283" s="70" t="s">
        <v>151</v>
      </c>
      <c r="K283" s="82">
        <f>2.39*H283/G283</f>
        <v>8.8015572390572391E-3</v>
      </c>
      <c r="L283" s="68">
        <v>3.6826599326599332E-3</v>
      </c>
      <c r="M283" s="29" t="s">
        <v>168</v>
      </c>
      <c r="N283" s="73">
        <f t="shared" si="22"/>
        <v>9</v>
      </c>
      <c r="O283" s="29">
        <f t="shared" si="23"/>
        <v>39</v>
      </c>
      <c r="P283" s="29" t="s">
        <v>305</v>
      </c>
      <c r="Q283" s="29" t="str">
        <f t="shared" si="24"/>
        <v>9月4W</v>
      </c>
      <c r="R283" s="57">
        <f t="shared" si="25"/>
        <v>1.1097615649246084E-2</v>
      </c>
    </row>
    <row r="284" spans="1:18">
      <c r="A284" s="71" t="s">
        <v>92</v>
      </c>
      <c r="B284" s="29" t="s">
        <v>145</v>
      </c>
      <c r="C284" s="87">
        <v>44828</v>
      </c>
      <c r="D284" s="72" t="s">
        <v>131</v>
      </c>
      <c r="E284" s="72" t="s">
        <v>140</v>
      </c>
      <c r="F284" s="70" t="s">
        <v>112</v>
      </c>
      <c r="G284" s="71">
        <v>2.35</v>
      </c>
      <c r="H284" s="77">
        <v>6.0416666666666665E-3</v>
      </c>
      <c r="I284" s="29" t="s">
        <v>112</v>
      </c>
      <c r="J284" s="70" t="s">
        <v>69</v>
      </c>
      <c r="K284" s="82">
        <f>H284</f>
        <v>6.0416666666666665E-3</v>
      </c>
      <c r="L284" s="68">
        <v>2.5709219858156026E-3</v>
      </c>
      <c r="M284" s="29" t="s">
        <v>168</v>
      </c>
      <c r="N284" s="73">
        <f t="shared" si="22"/>
        <v>9</v>
      </c>
      <c r="O284" s="29">
        <f t="shared" si="23"/>
        <v>39</v>
      </c>
      <c r="P284" s="29" t="s">
        <v>305</v>
      </c>
      <c r="Q284" s="29" t="str">
        <f t="shared" si="24"/>
        <v>9月4W</v>
      </c>
      <c r="R284" s="57">
        <f t="shared" si="25"/>
        <v>7.6177536231884059E-3</v>
      </c>
    </row>
    <row r="285" spans="1:18">
      <c r="A285" s="71" t="s">
        <v>81</v>
      </c>
      <c r="B285" s="29" t="s">
        <v>145</v>
      </c>
      <c r="C285" s="87">
        <v>44828</v>
      </c>
      <c r="D285" s="72" t="s">
        <v>131</v>
      </c>
      <c r="E285" s="72" t="s">
        <v>139</v>
      </c>
      <c r="F285" s="70" t="s">
        <v>2</v>
      </c>
      <c r="G285" s="71">
        <v>2.56</v>
      </c>
      <c r="H285" s="77">
        <v>8.4606481481481494E-3</v>
      </c>
      <c r="I285" s="74" t="s">
        <v>353</v>
      </c>
      <c r="J285" s="70" t="s">
        <v>151</v>
      </c>
      <c r="K285" s="82">
        <f>2.39*H285/G285</f>
        <v>7.8988082320601873E-3</v>
      </c>
      <c r="L285" s="68">
        <v>3.3049406828703706E-3</v>
      </c>
      <c r="M285" s="29" t="s">
        <v>168</v>
      </c>
      <c r="N285" s="73">
        <f t="shared" si="22"/>
        <v>9</v>
      </c>
      <c r="O285" s="29">
        <f t="shared" si="23"/>
        <v>39</v>
      </c>
      <c r="P285" s="29" t="s">
        <v>305</v>
      </c>
      <c r="Q285" s="29" t="str">
        <f t="shared" si="24"/>
        <v>9月4W</v>
      </c>
      <c r="R285" s="57">
        <f t="shared" si="25"/>
        <v>9.9593669012932803E-3</v>
      </c>
    </row>
    <row r="286" spans="1:18">
      <c r="A286" s="71" t="s">
        <v>80</v>
      </c>
      <c r="B286" s="29" t="s">
        <v>152</v>
      </c>
      <c r="C286" s="87">
        <v>44828</v>
      </c>
      <c r="D286" s="72" t="s">
        <v>131</v>
      </c>
      <c r="E286" s="72" t="s">
        <v>139</v>
      </c>
      <c r="F286" s="70" t="s">
        <v>2</v>
      </c>
      <c r="G286" s="71">
        <v>2.33</v>
      </c>
      <c r="H286" s="77">
        <v>7.719907407407408E-3</v>
      </c>
      <c r="I286" s="74" t="s">
        <v>353</v>
      </c>
      <c r="J286" s="70" t="s">
        <v>151</v>
      </c>
      <c r="K286" s="82">
        <f>2.39*H286/G286</f>
        <v>7.9187033063106028E-3</v>
      </c>
      <c r="L286" s="68">
        <v>3.3132649817199174E-3</v>
      </c>
      <c r="M286" s="29" t="s">
        <v>168</v>
      </c>
      <c r="N286" s="73">
        <f t="shared" si="22"/>
        <v>9</v>
      </c>
      <c r="O286" s="29">
        <f t="shared" si="23"/>
        <v>39</v>
      </c>
      <c r="P286" s="29" t="s">
        <v>305</v>
      </c>
      <c r="Q286" s="29" t="str">
        <f t="shared" si="24"/>
        <v>9月4W</v>
      </c>
      <c r="R286" s="57">
        <f t="shared" si="25"/>
        <v>9.9844519949133688E-3</v>
      </c>
    </row>
    <row r="287" spans="1:18">
      <c r="A287" s="71" t="s">
        <v>82</v>
      </c>
      <c r="B287" s="29" t="s">
        <v>145</v>
      </c>
      <c r="C287" s="87">
        <v>44828</v>
      </c>
      <c r="D287" s="72" t="s">
        <v>131</v>
      </c>
      <c r="E287" s="72" t="s">
        <v>139</v>
      </c>
      <c r="F287" s="70" t="s">
        <v>8</v>
      </c>
      <c r="G287" s="71">
        <v>3.1</v>
      </c>
      <c r="H287" s="77">
        <v>9.5370370370370366E-3</v>
      </c>
      <c r="I287" s="74" t="s">
        <v>7</v>
      </c>
      <c r="J287" s="70" t="s">
        <v>149</v>
      </c>
      <c r="K287" s="82">
        <f>0.737586206896552*H287</f>
        <v>7.0343869731800783E-3</v>
      </c>
      <c r="L287" s="68">
        <v>3.0764635603345277E-3</v>
      </c>
      <c r="M287" s="29" t="s">
        <v>168</v>
      </c>
      <c r="N287" s="73">
        <f t="shared" si="22"/>
        <v>9</v>
      </c>
      <c r="O287" s="29">
        <f t="shared" si="23"/>
        <v>39</v>
      </c>
      <c r="P287" s="29" t="s">
        <v>305</v>
      </c>
      <c r="Q287" s="29" t="str">
        <f t="shared" si="24"/>
        <v>9月4W</v>
      </c>
      <c r="R287" s="57">
        <f t="shared" si="25"/>
        <v>8.8694444444444472E-3</v>
      </c>
    </row>
    <row r="288" spans="1:18">
      <c r="A288" s="71" t="s">
        <v>18</v>
      </c>
      <c r="B288" s="29" t="s">
        <v>150</v>
      </c>
      <c r="C288" s="87">
        <v>44828</v>
      </c>
      <c r="D288" s="72" t="s">
        <v>131</v>
      </c>
      <c r="E288" s="72" t="s">
        <v>139</v>
      </c>
      <c r="F288" s="70" t="s">
        <v>2</v>
      </c>
      <c r="G288" s="71">
        <v>2.41</v>
      </c>
      <c r="H288" s="77">
        <v>7.5925925925925926E-3</v>
      </c>
      <c r="I288" s="74" t="s">
        <v>353</v>
      </c>
      <c r="J288" s="70" t="s">
        <v>151</v>
      </c>
      <c r="K288" s="82">
        <f>2.39*H288/G288</f>
        <v>7.529583525434147E-3</v>
      </c>
      <c r="L288" s="68">
        <v>3.1504533579222375E-3</v>
      </c>
      <c r="M288" s="29" t="s">
        <v>168</v>
      </c>
      <c r="N288" s="73">
        <f t="shared" si="22"/>
        <v>9</v>
      </c>
      <c r="O288" s="29">
        <f t="shared" si="23"/>
        <v>39</v>
      </c>
      <c r="P288" s="29" t="s">
        <v>305</v>
      </c>
      <c r="Q288" s="29" t="str">
        <f t="shared" si="24"/>
        <v>9月4W</v>
      </c>
      <c r="R288" s="57">
        <f t="shared" si="25"/>
        <v>9.4938227059821849E-3</v>
      </c>
    </row>
    <row r="289" spans="1:18">
      <c r="A289" s="71" t="s">
        <v>83</v>
      </c>
      <c r="B289" s="29" t="s">
        <v>145</v>
      </c>
      <c r="C289" s="87">
        <v>44828</v>
      </c>
      <c r="D289" s="72" t="s">
        <v>131</v>
      </c>
      <c r="E289" s="72" t="s">
        <v>139</v>
      </c>
      <c r="F289" s="70" t="s">
        <v>2</v>
      </c>
      <c r="G289" s="71">
        <v>2.41</v>
      </c>
      <c r="H289" s="77">
        <v>8.7152777777777784E-3</v>
      </c>
      <c r="I289" s="74" t="s">
        <v>353</v>
      </c>
      <c r="J289" s="70" t="s">
        <v>151</v>
      </c>
      <c r="K289" s="82">
        <f>2.39*H289/G289</f>
        <v>8.6429518211157217E-3</v>
      </c>
      <c r="L289" s="68">
        <v>3.6162978331028125E-3</v>
      </c>
      <c r="M289" s="29" t="s">
        <v>168</v>
      </c>
      <c r="N289" s="73">
        <f t="shared" si="22"/>
        <v>9</v>
      </c>
      <c r="O289" s="29">
        <f t="shared" si="23"/>
        <v>39</v>
      </c>
      <c r="P289" s="29" t="s">
        <v>305</v>
      </c>
      <c r="Q289" s="29" t="str">
        <f t="shared" si="24"/>
        <v>9月4W</v>
      </c>
      <c r="R289" s="57">
        <f t="shared" si="25"/>
        <v>1.0897634904885042E-2</v>
      </c>
    </row>
    <row r="290" spans="1:18">
      <c r="A290" s="71" t="s">
        <v>5</v>
      </c>
      <c r="B290" s="29" t="s">
        <v>145</v>
      </c>
      <c r="C290" s="87">
        <v>44828</v>
      </c>
      <c r="D290" s="72" t="s">
        <v>131</v>
      </c>
      <c r="E290" s="72" t="s">
        <v>140</v>
      </c>
      <c r="F290" s="70" t="s">
        <v>112</v>
      </c>
      <c r="G290" s="71">
        <v>2.35</v>
      </c>
      <c r="H290" s="77">
        <v>7.4074074074074068E-3</v>
      </c>
      <c r="I290" s="29" t="s">
        <v>112</v>
      </c>
      <c r="J290" s="70" t="s">
        <v>69</v>
      </c>
      <c r="K290" s="82">
        <f>H290</f>
        <v>7.4074074074074068E-3</v>
      </c>
      <c r="L290" s="68">
        <v>3.152088258471237E-3</v>
      </c>
      <c r="M290" s="29" t="s">
        <v>168</v>
      </c>
      <c r="N290" s="73">
        <f t="shared" si="22"/>
        <v>9</v>
      </c>
      <c r="O290" s="29">
        <f t="shared" si="23"/>
        <v>39</v>
      </c>
      <c r="P290" s="29" t="s">
        <v>305</v>
      </c>
      <c r="Q290" s="29" t="str">
        <f t="shared" si="24"/>
        <v>9月4W</v>
      </c>
      <c r="R290" s="57">
        <f t="shared" si="25"/>
        <v>9.3397745571658624E-3</v>
      </c>
    </row>
    <row r="291" spans="1:18">
      <c r="A291" s="71" t="s">
        <v>99</v>
      </c>
      <c r="B291" s="29" t="s">
        <v>150</v>
      </c>
      <c r="C291" s="87">
        <v>44828</v>
      </c>
      <c r="D291" s="72" t="s">
        <v>131</v>
      </c>
      <c r="E291" s="72" t="s">
        <v>139</v>
      </c>
      <c r="F291" s="70" t="s">
        <v>2</v>
      </c>
      <c r="G291" s="71">
        <v>2.93</v>
      </c>
      <c r="H291" s="77">
        <v>9.2939814814814812E-3</v>
      </c>
      <c r="I291" s="74" t="s">
        <v>353</v>
      </c>
      <c r="J291" s="70" t="s">
        <v>151</v>
      </c>
      <c r="K291" s="82">
        <f>2.39*H291/G291</f>
        <v>7.5810975224371129E-3</v>
      </c>
      <c r="L291" s="68">
        <v>3.1720073315636452E-3</v>
      </c>
      <c r="M291" s="29" t="s">
        <v>168</v>
      </c>
      <c r="N291" s="73">
        <f t="shared" si="22"/>
        <v>9</v>
      </c>
      <c r="O291" s="29">
        <f t="shared" si="23"/>
        <v>39</v>
      </c>
      <c r="P291" s="29" t="s">
        <v>305</v>
      </c>
      <c r="Q291" s="29" t="str">
        <f t="shared" si="24"/>
        <v>9月4W</v>
      </c>
      <c r="R291" s="57">
        <f t="shared" si="25"/>
        <v>9.5587751369859263E-3</v>
      </c>
    </row>
    <row r="292" spans="1:18">
      <c r="A292" s="71" t="s">
        <v>97</v>
      </c>
      <c r="B292" s="29" t="s">
        <v>145</v>
      </c>
      <c r="C292" s="87">
        <v>44828</v>
      </c>
      <c r="D292" s="72" t="s">
        <v>131</v>
      </c>
      <c r="E292" s="72" t="s">
        <v>139</v>
      </c>
      <c r="F292" s="70" t="s">
        <v>2</v>
      </c>
      <c r="G292" s="71">
        <v>3</v>
      </c>
      <c r="H292" s="77">
        <v>9.525462962962963E-3</v>
      </c>
      <c r="I292" s="74" t="s">
        <v>353</v>
      </c>
      <c r="J292" s="70" t="s">
        <v>149</v>
      </c>
      <c r="K292" s="82">
        <f>2.39*H292/G292</f>
        <v>7.5886188271604947E-3</v>
      </c>
      <c r="L292" s="68">
        <v>3.1751543209876543E-3</v>
      </c>
      <c r="M292" s="29" t="s">
        <v>168</v>
      </c>
      <c r="N292" s="73">
        <f t="shared" si="22"/>
        <v>9</v>
      </c>
      <c r="O292" s="29">
        <f t="shared" si="23"/>
        <v>39</v>
      </c>
      <c r="P292" s="29" t="s">
        <v>305</v>
      </c>
      <c r="Q292" s="29" t="str">
        <f t="shared" si="24"/>
        <v>9月4W</v>
      </c>
      <c r="R292" s="57">
        <f t="shared" si="25"/>
        <v>9.5682585212023639E-3</v>
      </c>
    </row>
    <row r="293" spans="1:18">
      <c r="A293" s="71" t="s">
        <v>84</v>
      </c>
      <c r="B293" s="29" t="s">
        <v>150</v>
      </c>
      <c r="C293" s="87">
        <v>44828</v>
      </c>
      <c r="D293" s="72" t="s">
        <v>131</v>
      </c>
      <c r="E293" s="72" t="s">
        <v>140</v>
      </c>
      <c r="F293" s="70" t="s">
        <v>112</v>
      </c>
      <c r="G293" s="71">
        <v>2.35</v>
      </c>
      <c r="H293" s="77">
        <v>7.7777777777777767E-3</v>
      </c>
      <c r="I293" s="29" t="s">
        <v>112</v>
      </c>
      <c r="J293" s="70" t="s">
        <v>69</v>
      </c>
      <c r="K293" s="82">
        <f>H293</f>
        <v>7.7777777777777767E-3</v>
      </c>
      <c r="L293" s="68">
        <v>3.3096926713947986E-3</v>
      </c>
      <c r="M293" s="29" t="s">
        <v>168</v>
      </c>
      <c r="N293" s="73">
        <f t="shared" si="22"/>
        <v>9</v>
      </c>
      <c r="O293" s="29">
        <f t="shared" si="23"/>
        <v>39</v>
      </c>
      <c r="P293" s="29" t="s">
        <v>305</v>
      </c>
      <c r="Q293" s="29" t="str">
        <f t="shared" si="24"/>
        <v>9月4W</v>
      </c>
      <c r="R293" s="57">
        <f t="shared" si="25"/>
        <v>9.8067632850241532E-3</v>
      </c>
    </row>
    <row r="294" spans="1:18">
      <c r="A294" s="71" t="s">
        <v>89</v>
      </c>
      <c r="B294" s="29" t="s">
        <v>145</v>
      </c>
      <c r="C294" s="87">
        <v>44828</v>
      </c>
      <c r="D294" s="72" t="s">
        <v>131</v>
      </c>
      <c r="E294" s="72" t="s">
        <v>139</v>
      </c>
      <c r="F294" s="70" t="s">
        <v>2</v>
      </c>
      <c r="G294" s="71">
        <v>4.01</v>
      </c>
      <c r="H294" s="77">
        <v>1.224537037037037E-2</v>
      </c>
      <c r="I294" s="74" t="s">
        <v>353</v>
      </c>
      <c r="J294" s="70" t="s">
        <v>154</v>
      </c>
      <c r="K294" s="82">
        <f>2.39*H294/G294</f>
        <v>7.2983628890736134E-3</v>
      </c>
      <c r="L294" s="68">
        <v>3.0537083217881222E-3</v>
      </c>
      <c r="M294" s="29" t="s">
        <v>168</v>
      </c>
      <c r="N294" s="73">
        <f t="shared" si="22"/>
        <v>9</v>
      </c>
      <c r="O294" s="29">
        <f t="shared" si="23"/>
        <v>39</v>
      </c>
      <c r="P294" s="29" t="s">
        <v>305</v>
      </c>
      <c r="Q294" s="29" t="str">
        <f t="shared" si="24"/>
        <v>9月4W</v>
      </c>
      <c r="R294" s="57">
        <f t="shared" si="25"/>
        <v>9.2022836427449912E-3</v>
      </c>
    </row>
    <row r="295" spans="1:18">
      <c r="A295" s="71" t="s">
        <v>12</v>
      </c>
      <c r="B295" s="29" t="s">
        <v>145</v>
      </c>
      <c r="C295" s="87">
        <v>44828</v>
      </c>
      <c r="D295" s="72" t="s">
        <v>131</v>
      </c>
      <c r="E295" s="72" t="s">
        <v>139</v>
      </c>
      <c r="F295" s="70" t="s">
        <v>2</v>
      </c>
      <c r="G295" s="71">
        <v>2.42</v>
      </c>
      <c r="H295" s="77">
        <v>8.8773148148148153E-3</v>
      </c>
      <c r="I295" s="74" t="s">
        <v>353</v>
      </c>
      <c r="J295" s="70" t="s">
        <v>151</v>
      </c>
      <c r="K295" s="82">
        <f>2.39*H295/G295</f>
        <v>8.7672654576063675E-3</v>
      </c>
      <c r="L295" s="68">
        <v>3.6683119069482709E-3</v>
      </c>
      <c r="M295" s="29" t="s">
        <v>168</v>
      </c>
      <c r="N295" s="73">
        <f t="shared" si="22"/>
        <v>9</v>
      </c>
      <c r="O295" s="29">
        <f t="shared" si="23"/>
        <v>39</v>
      </c>
      <c r="P295" s="29" t="s">
        <v>305</v>
      </c>
      <c r="Q295" s="29" t="str">
        <f t="shared" si="24"/>
        <v>9月4W</v>
      </c>
      <c r="R295" s="57">
        <f t="shared" si="25"/>
        <v>1.1054378185677595E-2</v>
      </c>
    </row>
    <row r="296" spans="1:18">
      <c r="A296" s="71" t="s">
        <v>11</v>
      </c>
      <c r="B296" s="29" t="s">
        <v>145</v>
      </c>
      <c r="C296" s="87">
        <v>44828</v>
      </c>
      <c r="D296" s="72" t="s">
        <v>131</v>
      </c>
      <c r="E296" s="72" t="s">
        <v>140</v>
      </c>
      <c r="F296" s="70" t="s">
        <v>112</v>
      </c>
      <c r="G296" s="71">
        <v>2.35</v>
      </c>
      <c r="H296" s="77">
        <v>6.2037037037037043E-3</v>
      </c>
      <c r="I296" s="29" t="s">
        <v>112</v>
      </c>
      <c r="J296" s="70" t="s">
        <v>69</v>
      </c>
      <c r="K296" s="82">
        <f>H296</f>
        <v>6.2037037037037043E-3</v>
      </c>
      <c r="L296" s="68">
        <v>2.6398739164696615E-3</v>
      </c>
      <c r="M296" s="29" t="s">
        <v>168</v>
      </c>
      <c r="N296" s="73">
        <f t="shared" si="22"/>
        <v>9</v>
      </c>
      <c r="O296" s="29">
        <f t="shared" si="23"/>
        <v>39</v>
      </c>
      <c r="P296" s="29" t="s">
        <v>305</v>
      </c>
      <c r="Q296" s="29" t="str">
        <f t="shared" si="24"/>
        <v>9月4W</v>
      </c>
      <c r="R296" s="57">
        <f t="shared" si="25"/>
        <v>7.8220611916264091E-3</v>
      </c>
    </row>
    <row r="297" spans="1:18">
      <c r="A297" s="71" t="s">
        <v>102</v>
      </c>
      <c r="B297" s="29" t="s">
        <v>145</v>
      </c>
      <c r="C297" s="87">
        <v>44828</v>
      </c>
      <c r="D297" s="72" t="s">
        <v>131</v>
      </c>
      <c r="E297" s="72" t="s">
        <v>139</v>
      </c>
      <c r="F297" s="70" t="s">
        <v>2</v>
      </c>
      <c r="G297" s="71">
        <v>2.5299999999999998</v>
      </c>
      <c r="H297" s="77">
        <v>8.8310185185185176E-3</v>
      </c>
      <c r="I297" s="74" t="s">
        <v>353</v>
      </c>
      <c r="J297" s="70" t="s">
        <v>151</v>
      </c>
      <c r="K297" s="82">
        <f>2.39*H297/G297</f>
        <v>8.3423455570194698E-3</v>
      </c>
      <c r="L297" s="68">
        <v>3.4905211535646318E-3</v>
      </c>
      <c r="M297" s="29" t="s">
        <v>168</v>
      </c>
      <c r="N297" s="73">
        <f t="shared" si="22"/>
        <v>9</v>
      </c>
      <c r="O297" s="29">
        <f t="shared" si="23"/>
        <v>39</v>
      </c>
      <c r="P297" s="29" t="s">
        <v>305</v>
      </c>
      <c r="Q297" s="29" t="str">
        <f t="shared" si="24"/>
        <v>9月4W</v>
      </c>
      <c r="R297" s="57">
        <f t="shared" si="25"/>
        <v>1.0518609615372375E-2</v>
      </c>
    </row>
    <row r="298" spans="1:18">
      <c r="A298" s="71" t="s">
        <v>15</v>
      </c>
      <c r="B298" s="29" t="s">
        <v>145</v>
      </c>
      <c r="C298" s="87">
        <v>44828</v>
      </c>
      <c r="D298" s="72" t="s">
        <v>131</v>
      </c>
      <c r="E298" s="72" t="s">
        <v>139</v>
      </c>
      <c r="F298" s="70" t="s">
        <v>2</v>
      </c>
      <c r="G298" s="71">
        <v>2.66</v>
      </c>
      <c r="H298" s="77">
        <v>8.3564814814814804E-3</v>
      </c>
      <c r="I298" s="74" t="s">
        <v>353</v>
      </c>
      <c r="J298" s="70" t="s">
        <v>151</v>
      </c>
      <c r="K298" s="82">
        <f>2.39*H298/G298</f>
        <v>7.508267195767194E-3</v>
      </c>
      <c r="L298" s="68">
        <v>3.1415343915343909E-3</v>
      </c>
      <c r="M298" s="29" t="s">
        <v>168</v>
      </c>
      <c r="N298" s="73">
        <f t="shared" si="22"/>
        <v>9</v>
      </c>
      <c r="O298" s="29">
        <f t="shared" si="23"/>
        <v>39</v>
      </c>
      <c r="P298" s="29" t="s">
        <v>305</v>
      </c>
      <c r="Q298" s="29" t="str">
        <f t="shared" si="24"/>
        <v>9月4W</v>
      </c>
      <c r="R298" s="57">
        <f t="shared" si="25"/>
        <v>9.4669455946629847E-3</v>
      </c>
    </row>
    <row r="299" spans="1:18">
      <c r="A299" s="71" t="s">
        <v>85</v>
      </c>
      <c r="B299" s="29" t="s">
        <v>150</v>
      </c>
      <c r="C299" s="87">
        <v>44828</v>
      </c>
      <c r="D299" s="72" t="s">
        <v>131</v>
      </c>
      <c r="E299" s="72" t="s">
        <v>139</v>
      </c>
      <c r="F299" s="70" t="s">
        <v>9</v>
      </c>
      <c r="G299" s="71">
        <v>6.31</v>
      </c>
      <c r="H299" s="77">
        <v>1.9733796296296298E-2</v>
      </c>
      <c r="I299" s="74" t="s">
        <v>353</v>
      </c>
      <c r="J299" s="70" t="s">
        <v>153</v>
      </c>
      <c r="K299" s="82">
        <f>2.21*H299/G299</f>
        <v>6.9115197804777845E-3</v>
      </c>
      <c r="L299" s="68">
        <v>3.1273845160532964E-3</v>
      </c>
      <c r="M299" s="29" t="s">
        <v>168</v>
      </c>
      <c r="N299" s="73">
        <f t="shared" si="22"/>
        <v>9</v>
      </c>
      <c r="O299" s="29">
        <f t="shared" si="23"/>
        <v>39</v>
      </c>
      <c r="P299" s="29" t="s">
        <v>305</v>
      </c>
      <c r="Q299" s="29" t="str">
        <f t="shared" si="24"/>
        <v>9月4W</v>
      </c>
      <c r="R299" s="57">
        <f t="shared" si="25"/>
        <v>8.7145249406024236E-3</v>
      </c>
    </row>
    <row r="300" spans="1:18">
      <c r="A300" s="71" t="s">
        <v>96</v>
      </c>
      <c r="B300" s="29" t="s">
        <v>145</v>
      </c>
      <c r="C300" s="87">
        <v>44828</v>
      </c>
      <c r="D300" s="72" t="s">
        <v>131</v>
      </c>
      <c r="E300" s="72" t="s">
        <v>140</v>
      </c>
      <c r="F300" s="70" t="s">
        <v>112</v>
      </c>
      <c r="G300" s="71">
        <v>2.35</v>
      </c>
      <c r="H300" s="77">
        <v>7.1643518518518514E-3</v>
      </c>
      <c r="I300" s="29" t="s">
        <v>112</v>
      </c>
      <c r="J300" s="70" t="s">
        <v>69</v>
      </c>
      <c r="K300" s="82">
        <f>H300</f>
        <v>7.1643518518518514E-3</v>
      </c>
      <c r="L300" s="68">
        <v>3.0486603624901494E-3</v>
      </c>
      <c r="M300" s="29" t="s">
        <v>168</v>
      </c>
      <c r="N300" s="73">
        <f t="shared" si="22"/>
        <v>9</v>
      </c>
      <c r="O300" s="29">
        <f t="shared" si="23"/>
        <v>39</v>
      </c>
      <c r="P300" s="29" t="s">
        <v>305</v>
      </c>
      <c r="Q300" s="29" t="str">
        <f t="shared" si="24"/>
        <v>9月4W</v>
      </c>
      <c r="R300" s="57">
        <f t="shared" si="25"/>
        <v>9.0333132045088572E-3</v>
      </c>
    </row>
    <row r="301" spans="1:18">
      <c r="A301" s="71" t="s">
        <v>19</v>
      </c>
      <c r="B301" s="29" t="s">
        <v>145</v>
      </c>
      <c r="C301" s="87">
        <v>44828</v>
      </c>
      <c r="D301" s="72" t="s">
        <v>131</v>
      </c>
      <c r="E301" s="72" t="s">
        <v>139</v>
      </c>
      <c r="F301" s="70" t="s">
        <v>2</v>
      </c>
      <c r="G301" s="71">
        <v>4.17</v>
      </c>
      <c r="H301" s="77">
        <v>1.4930555555555556E-2</v>
      </c>
      <c r="I301" s="74" t="s">
        <v>353</v>
      </c>
      <c r="J301" s="70" t="s">
        <v>154</v>
      </c>
      <c r="K301" s="82">
        <f>2.39*H301/G301</f>
        <v>8.5573208100186531E-3</v>
      </c>
      <c r="L301" s="68">
        <v>3.5804689581668001E-3</v>
      </c>
      <c r="M301" s="29" t="s">
        <v>168</v>
      </c>
      <c r="N301" s="73">
        <f t="shared" si="22"/>
        <v>9</v>
      </c>
      <c r="O301" s="29">
        <f t="shared" si="23"/>
        <v>39</v>
      </c>
      <c r="P301" s="29" t="s">
        <v>305</v>
      </c>
      <c r="Q301" s="29" t="str">
        <f t="shared" si="24"/>
        <v>9月4W</v>
      </c>
      <c r="R301" s="57">
        <f t="shared" si="25"/>
        <v>1.0789665369153954E-2</v>
      </c>
    </row>
    <row r="302" spans="1:18">
      <c r="A302" s="71" t="s">
        <v>1</v>
      </c>
      <c r="B302" s="29" t="s">
        <v>145</v>
      </c>
      <c r="C302" s="87">
        <v>44828</v>
      </c>
      <c r="D302" s="72" t="s">
        <v>131</v>
      </c>
      <c r="E302" s="72" t="s">
        <v>139</v>
      </c>
      <c r="F302" s="70" t="s">
        <v>2</v>
      </c>
      <c r="G302" s="71">
        <v>2.4300000000000002</v>
      </c>
      <c r="H302" s="77">
        <v>7.0023148148148154E-3</v>
      </c>
      <c r="I302" s="74" t="s">
        <v>353</v>
      </c>
      <c r="J302" s="70" t="s">
        <v>151</v>
      </c>
      <c r="K302" s="82">
        <f>2.39*H302/G302</f>
        <v>6.8870503734186871E-3</v>
      </c>
      <c r="L302" s="68">
        <v>2.8816110349032158E-3</v>
      </c>
      <c r="M302" s="29" t="s">
        <v>168</v>
      </c>
      <c r="N302" s="73">
        <f t="shared" si="22"/>
        <v>9</v>
      </c>
      <c r="O302" s="29">
        <f t="shared" si="23"/>
        <v>39</v>
      </c>
      <c r="P302" s="29" t="s">
        <v>305</v>
      </c>
      <c r="Q302" s="29" t="str">
        <f t="shared" si="24"/>
        <v>9月4W</v>
      </c>
      <c r="R302" s="57">
        <f t="shared" si="25"/>
        <v>8.683672209962693E-3</v>
      </c>
    </row>
    <row r="303" spans="1:18">
      <c r="A303" s="71" t="s">
        <v>86</v>
      </c>
      <c r="B303" s="29" t="s">
        <v>145</v>
      </c>
      <c r="C303" s="87">
        <v>44828</v>
      </c>
      <c r="D303" s="72" t="s">
        <v>131</v>
      </c>
      <c r="E303" s="72" t="s">
        <v>139</v>
      </c>
      <c r="F303" s="70" t="s">
        <v>2</v>
      </c>
      <c r="G303" s="71">
        <v>2.4</v>
      </c>
      <c r="H303" s="77">
        <v>7.6157407407407415E-3</v>
      </c>
      <c r="I303" s="74" t="s">
        <v>353</v>
      </c>
      <c r="J303" s="70" t="s">
        <v>151</v>
      </c>
      <c r="K303" s="82">
        <f>2.39*H303/G303</f>
        <v>7.584008487654322E-3</v>
      </c>
      <c r="L303" s="68">
        <v>3.1732253086419757E-3</v>
      </c>
      <c r="M303" s="29" t="s">
        <v>168</v>
      </c>
      <c r="N303" s="73">
        <f t="shared" si="22"/>
        <v>9</v>
      </c>
      <c r="O303" s="29">
        <f t="shared" si="23"/>
        <v>39</v>
      </c>
      <c r="P303" s="29" t="s">
        <v>305</v>
      </c>
      <c r="Q303" s="29" t="str">
        <f t="shared" si="24"/>
        <v>9月4W</v>
      </c>
      <c r="R303" s="57">
        <f t="shared" si="25"/>
        <v>9.5624454844337112E-3</v>
      </c>
    </row>
    <row r="304" spans="1:18">
      <c r="A304" s="71" t="s">
        <v>79</v>
      </c>
      <c r="B304" s="29" t="s">
        <v>152</v>
      </c>
      <c r="C304" s="87">
        <v>44828</v>
      </c>
      <c r="D304" s="72" t="s">
        <v>131</v>
      </c>
      <c r="E304" s="72" t="s">
        <v>139</v>
      </c>
      <c r="F304" s="70" t="s">
        <v>2</v>
      </c>
      <c r="G304" s="71">
        <v>2.5499999999999998</v>
      </c>
      <c r="H304" s="77">
        <v>1.0405092592592593E-2</v>
      </c>
      <c r="I304" s="74" t="s">
        <v>353</v>
      </c>
      <c r="J304" s="70" t="s">
        <v>151</v>
      </c>
      <c r="K304" s="82">
        <f>2.39*H304/G304</f>
        <v>9.7522240377632546E-3</v>
      </c>
      <c r="L304" s="68">
        <v>4.08042846768337E-3</v>
      </c>
      <c r="M304" s="29" t="s">
        <v>168</v>
      </c>
      <c r="N304" s="73">
        <f t="shared" si="22"/>
        <v>9</v>
      </c>
      <c r="O304" s="29">
        <f t="shared" si="23"/>
        <v>39</v>
      </c>
      <c r="P304" s="29" t="s">
        <v>305</v>
      </c>
      <c r="Q304" s="29" t="str">
        <f t="shared" si="24"/>
        <v>9月4W</v>
      </c>
      <c r="R304" s="57">
        <f t="shared" si="25"/>
        <v>1.2296282482397149E-2</v>
      </c>
    </row>
    <row r="305" spans="1:18">
      <c r="A305" s="71" t="s">
        <v>91</v>
      </c>
      <c r="B305" s="29" t="s">
        <v>145</v>
      </c>
      <c r="C305" s="87">
        <v>44828</v>
      </c>
      <c r="D305" s="72" t="s">
        <v>131</v>
      </c>
      <c r="E305" s="72" t="s">
        <v>139</v>
      </c>
      <c r="F305" s="70" t="s">
        <v>3</v>
      </c>
      <c r="G305" s="71">
        <v>3</v>
      </c>
      <c r="H305" s="77">
        <v>7.7546296296296287E-3</v>
      </c>
      <c r="I305" s="29" t="s">
        <v>3</v>
      </c>
      <c r="J305" s="70" t="s">
        <v>149</v>
      </c>
      <c r="K305" s="82">
        <f>H305*0.779661016949152</f>
        <v>6.0459824231010621E-3</v>
      </c>
      <c r="L305" s="68">
        <v>2.5848765432098762E-3</v>
      </c>
      <c r="M305" s="29" t="s">
        <v>168</v>
      </c>
      <c r="N305" s="73">
        <f t="shared" si="22"/>
        <v>9</v>
      </c>
      <c r="O305" s="29">
        <f t="shared" si="23"/>
        <v>39</v>
      </c>
      <c r="P305" s="29" t="s">
        <v>305</v>
      </c>
      <c r="Q305" s="29" t="str">
        <f t="shared" si="24"/>
        <v>9月4W</v>
      </c>
      <c r="R305" s="57">
        <f t="shared" si="25"/>
        <v>7.6231952291274255E-3</v>
      </c>
    </row>
    <row r="306" spans="1:18">
      <c r="A306" s="71" t="s">
        <v>74</v>
      </c>
      <c r="B306" s="29" t="s">
        <v>145</v>
      </c>
      <c r="C306" s="87">
        <v>44828</v>
      </c>
      <c r="D306" s="72" t="s">
        <v>131</v>
      </c>
      <c r="E306" s="72" t="s">
        <v>139</v>
      </c>
      <c r="F306" s="70" t="s">
        <v>2</v>
      </c>
      <c r="G306" s="71">
        <v>2.93</v>
      </c>
      <c r="H306" s="77">
        <v>7.7314814814814815E-3</v>
      </c>
      <c r="I306" s="74" t="s">
        <v>353</v>
      </c>
      <c r="J306" s="70" t="s">
        <v>151</v>
      </c>
      <c r="K306" s="82">
        <f>2.39*H306/G306</f>
        <v>6.306566805713564E-3</v>
      </c>
      <c r="L306" s="68">
        <v>2.6387308810517001E-3</v>
      </c>
      <c r="M306" s="29" t="s">
        <v>168</v>
      </c>
      <c r="N306" s="73">
        <f t="shared" si="22"/>
        <v>9</v>
      </c>
      <c r="O306" s="29">
        <f t="shared" si="23"/>
        <v>39</v>
      </c>
      <c r="P306" s="29" t="s">
        <v>305</v>
      </c>
      <c r="Q306" s="29" t="str">
        <f t="shared" si="24"/>
        <v>9月4W</v>
      </c>
      <c r="R306" s="57">
        <f t="shared" si="25"/>
        <v>7.9517581463344946E-3</v>
      </c>
    </row>
    <row r="307" spans="1:18">
      <c r="A307" s="71" t="s">
        <v>90</v>
      </c>
      <c r="B307" s="29" t="s">
        <v>150</v>
      </c>
      <c r="C307" s="87">
        <v>44828</v>
      </c>
      <c r="D307" s="72" t="s">
        <v>131</v>
      </c>
      <c r="E307" s="72" t="s">
        <v>139</v>
      </c>
      <c r="F307" s="70" t="s">
        <v>2</v>
      </c>
      <c r="G307" s="71">
        <v>2.36</v>
      </c>
      <c r="H307" s="77">
        <v>7.8125E-3</v>
      </c>
      <c r="I307" s="74" t="s">
        <v>353</v>
      </c>
      <c r="J307" s="70" t="s">
        <v>151</v>
      </c>
      <c r="K307" s="82">
        <f>2.39*H307/G307</f>
        <v>7.9118114406779676E-3</v>
      </c>
      <c r="L307" s="68">
        <v>3.3103813559322037E-3</v>
      </c>
      <c r="M307" s="29" t="s">
        <v>168</v>
      </c>
      <c r="N307" s="73">
        <f t="shared" si="22"/>
        <v>9</v>
      </c>
      <c r="O307" s="29">
        <f t="shared" si="23"/>
        <v>39</v>
      </c>
      <c r="P307" s="29" t="s">
        <v>305</v>
      </c>
      <c r="Q307" s="29" t="str">
        <f t="shared" si="24"/>
        <v>9月4W</v>
      </c>
      <c r="R307" s="57">
        <f t="shared" si="25"/>
        <v>9.9757622512896115E-3</v>
      </c>
    </row>
    <row r="308" spans="1:18">
      <c r="A308" s="71" t="s">
        <v>98</v>
      </c>
      <c r="B308" s="29" t="s">
        <v>145</v>
      </c>
      <c r="C308" s="87">
        <v>44828</v>
      </c>
      <c r="D308" s="72" t="s">
        <v>131</v>
      </c>
      <c r="E308" s="72" t="s">
        <v>139</v>
      </c>
      <c r="F308" s="70" t="s">
        <v>2</v>
      </c>
      <c r="G308" s="71">
        <v>2.4</v>
      </c>
      <c r="H308" s="77">
        <v>8.113425925925925E-3</v>
      </c>
      <c r="I308" s="74" t="s">
        <v>353</v>
      </c>
      <c r="J308" s="70" t="s">
        <v>151</v>
      </c>
      <c r="K308" s="82">
        <f>2.39*H308/G308</f>
        <v>8.0796199845679009E-3</v>
      </c>
      <c r="L308" s="68">
        <v>3.3805941358024689E-3</v>
      </c>
      <c r="M308" s="29" t="s">
        <v>168</v>
      </c>
      <c r="N308" s="73">
        <f t="shared" si="22"/>
        <v>9</v>
      </c>
      <c r="O308" s="29">
        <f t="shared" si="23"/>
        <v>39</v>
      </c>
      <c r="P308" s="29" t="s">
        <v>305</v>
      </c>
      <c r="Q308" s="29" t="str">
        <f t="shared" si="24"/>
        <v>9月4W</v>
      </c>
      <c r="R308" s="57">
        <f t="shared" si="25"/>
        <v>1.0187346937063876E-2</v>
      </c>
    </row>
    <row r="309" spans="1:18">
      <c r="A309" s="71" t="s">
        <v>55</v>
      </c>
      <c r="B309" s="29" t="s">
        <v>145</v>
      </c>
      <c r="C309" s="87">
        <v>44828</v>
      </c>
      <c r="D309" s="72" t="s">
        <v>131</v>
      </c>
      <c r="E309" s="72" t="s">
        <v>139</v>
      </c>
      <c r="F309" s="70" t="s">
        <v>3</v>
      </c>
      <c r="G309" s="71">
        <v>3</v>
      </c>
      <c r="H309" s="77">
        <v>8.518518518518519E-3</v>
      </c>
      <c r="I309" s="29" t="s">
        <v>3</v>
      </c>
      <c r="J309" s="70" t="s">
        <v>149</v>
      </c>
      <c r="K309" s="82">
        <f>H309*0.779661016949152</f>
        <v>6.6415568110483325E-3</v>
      </c>
      <c r="L309" s="68">
        <v>2.8395061728395065E-3</v>
      </c>
      <c r="M309" s="29" t="s">
        <v>168</v>
      </c>
      <c r="N309" s="73">
        <f t="shared" si="22"/>
        <v>9</v>
      </c>
      <c r="O309" s="29">
        <f t="shared" si="23"/>
        <v>39</v>
      </c>
      <c r="P309" s="29" t="s">
        <v>305</v>
      </c>
      <c r="Q309" s="29" t="str">
        <f t="shared" si="24"/>
        <v>9月4W</v>
      </c>
      <c r="R309" s="57">
        <f t="shared" si="25"/>
        <v>8.3741368487131145E-3</v>
      </c>
    </row>
    <row r="310" spans="1:18">
      <c r="A310" s="71" t="s">
        <v>14</v>
      </c>
      <c r="B310" s="29" t="s">
        <v>145</v>
      </c>
      <c r="C310" s="87">
        <v>44828</v>
      </c>
      <c r="D310" s="72" t="s">
        <v>131</v>
      </c>
      <c r="E310" s="72" t="s">
        <v>139</v>
      </c>
      <c r="F310" s="70" t="s">
        <v>3</v>
      </c>
      <c r="G310" s="71">
        <v>3</v>
      </c>
      <c r="H310" s="77">
        <v>8.6805555555555559E-3</v>
      </c>
      <c r="I310" s="29" t="s">
        <v>3</v>
      </c>
      <c r="J310" s="70" t="s">
        <v>149</v>
      </c>
      <c r="K310" s="82">
        <f>H310*0.779661016949152</f>
        <v>6.7678907721280563E-3</v>
      </c>
      <c r="L310" s="68">
        <v>2.8935185185185188E-3</v>
      </c>
      <c r="M310" s="29" t="s">
        <v>168</v>
      </c>
      <c r="N310" s="73">
        <f t="shared" si="22"/>
        <v>9</v>
      </c>
      <c r="O310" s="29">
        <f t="shared" si="23"/>
        <v>39</v>
      </c>
      <c r="P310" s="29" t="s">
        <v>305</v>
      </c>
      <c r="Q310" s="29" t="str">
        <f t="shared" si="24"/>
        <v>9月4W</v>
      </c>
      <c r="R310" s="57">
        <f t="shared" si="25"/>
        <v>8.5334274952918975E-3</v>
      </c>
    </row>
    <row r="311" spans="1:18">
      <c r="A311" s="71" t="s">
        <v>88</v>
      </c>
      <c r="B311" s="29" t="s">
        <v>150</v>
      </c>
      <c r="C311" s="87">
        <v>44828</v>
      </c>
      <c r="D311" s="72" t="s">
        <v>131</v>
      </c>
      <c r="E311" s="72" t="s">
        <v>139</v>
      </c>
      <c r="F311" s="70" t="s">
        <v>2</v>
      </c>
      <c r="G311" s="71">
        <v>2.42</v>
      </c>
      <c r="H311" s="77">
        <v>8.217592592592594E-3</v>
      </c>
      <c r="I311" s="74" t="s">
        <v>353</v>
      </c>
      <c r="J311" s="70" t="s">
        <v>151</v>
      </c>
      <c r="K311" s="82">
        <f>2.39*H311/G311</f>
        <v>8.1157216100397941E-3</v>
      </c>
      <c r="L311" s="68">
        <v>3.395699418426692E-3</v>
      </c>
      <c r="M311" s="29" t="s">
        <v>168</v>
      </c>
      <c r="N311" s="73">
        <f t="shared" si="22"/>
        <v>9</v>
      </c>
      <c r="O311" s="29">
        <f t="shared" si="23"/>
        <v>39</v>
      </c>
      <c r="P311" s="29" t="s">
        <v>305</v>
      </c>
      <c r="Q311" s="29" t="str">
        <f t="shared" si="24"/>
        <v>9月4W</v>
      </c>
      <c r="R311" s="57">
        <f t="shared" si="25"/>
        <v>1.0232866377876263E-2</v>
      </c>
    </row>
    <row r="312" spans="1:18">
      <c r="A312" s="71" t="s">
        <v>103</v>
      </c>
      <c r="B312" s="29" t="s">
        <v>145</v>
      </c>
      <c r="C312" s="87">
        <v>44828</v>
      </c>
      <c r="D312" s="72" t="s">
        <v>131</v>
      </c>
      <c r="E312" s="72" t="s">
        <v>139</v>
      </c>
      <c r="F312" s="70" t="s">
        <v>2</v>
      </c>
      <c r="G312" s="71">
        <v>2.4900000000000002</v>
      </c>
      <c r="H312" s="77">
        <v>7.7083333333333335E-3</v>
      </c>
      <c r="I312" s="74" t="s">
        <v>353</v>
      </c>
      <c r="J312" s="70" t="s">
        <v>151</v>
      </c>
      <c r="K312" s="82">
        <f>2.39*H312/G312</f>
        <v>7.3987617135207497E-3</v>
      </c>
      <c r="L312" s="68">
        <v>3.0957161981258366E-3</v>
      </c>
      <c r="M312" s="29" t="s">
        <v>168</v>
      </c>
      <c r="N312" s="73">
        <f t="shared" si="22"/>
        <v>9</v>
      </c>
      <c r="O312" s="29">
        <f t="shared" si="23"/>
        <v>39</v>
      </c>
      <c r="P312" s="29" t="s">
        <v>305</v>
      </c>
      <c r="Q312" s="29" t="str">
        <f t="shared" si="24"/>
        <v>9月4W</v>
      </c>
      <c r="R312" s="57">
        <f t="shared" si="25"/>
        <v>9.3288734648739897E-3</v>
      </c>
    </row>
    <row r="313" spans="1:18">
      <c r="A313" s="71" t="s">
        <v>101</v>
      </c>
      <c r="B313" s="29" t="s">
        <v>150</v>
      </c>
      <c r="C313" s="87">
        <v>44828</v>
      </c>
      <c r="D313" s="72" t="s">
        <v>131</v>
      </c>
      <c r="E313" s="72" t="s">
        <v>139</v>
      </c>
      <c r="F313" s="70" t="s">
        <v>2</v>
      </c>
      <c r="G313" s="71">
        <v>2.37</v>
      </c>
      <c r="H313" s="77">
        <v>8.1828703703703699E-3</v>
      </c>
      <c r="I313" s="74" t="s">
        <v>353</v>
      </c>
      <c r="J313" s="70" t="s">
        <v>151</v>
      </c>
      <c r="K313" s="82">
        <f>2.39*H313/G313</f>
        <v>8.2519241287701203E-3</v>
      </c>
      <c r="L313" s="68">
        <v>3.4526879199874975E-3</v>
      </c>
      <c r="M313" s="29" t="s">
        <v>168</v>
      </c>
      <c r="N313" s="73">
        <f t="shared" si="22"/>
        <v>9</v>
      </c>
      <c r="O313" s="29">
        <f t="shared" si="23"/>
        <v>39</v>
      </c>
      <c r="P313" s="29" t="s">
        <v>305</v>
      </c>
      <c r="Q313" s="29" t="str">
        <f t="shared" si="24"/>
        <v>9月4W</v>
      </c>
      <c r="R313" s="57">
        <f t="shared" si="25"/>
        <v>1.0404599988449283E-2</v>
      </c>
    </row>
    <row r="314" spans="1:18">
      <c r="A314" s="71" t="s">
        <v>20</v>
      </c>
      <c r="B314" s="29" t="s">
        <v>145</v>
      </c>
      <c r="C314" s="87">
        <v>44828</v>
      </c>
      <c r="D314" s="72" t="s">
        <v>131</v>
      </c>
      <c r="E314" s="72" t="s">
        <v>139</v>
      </c>
      <c r="F314" s="70" t="s">
        <v>117</v>
      </c>
      <c r="G314" s="71">
        <v>4.7</v>
      </c>
      <c r="H314" s="77">
        <v>1.1678240740740741E-2</v>
      </c>
      <c r="I314" s="75" t="s">
        <v>349</v>
      </c>
      <c r="J314" s="70" t="s">
        <v>153</v>
      </c>
      <c r="K314" s="82">
        <f>0.457018831010027*H314</f>
        <v>5.337175931587005E-3</v>
      </c>
      <c r="L314" s="68">
        <v>2.4847320724980301E-3</v>
      </c>
      <c r="M314" s="29" t="s">
        <v>168</v>
      </c>
      <c r="N314" s="73">
        <f t="shared" si="22"/>
        <v>9</v>
      </c>
      <c r="O314" s="29">
        <f t="shared" si="23"/>
        <v>39</v>
      </c>
      <c r="P314" s="29" t="s">
        <v>305</v>
      </c>
      <c r="Q314" s="29" t="str">
        <f t="shared" si="24"/>
        <v>9月4W</v>
      </c>
      <c r="R314" s="57">
        <f t="shared" si="25"/>
        <v>6.7294826963488329E-3</v>
      </c>
    </row>
    <row r="315" spans="1:18">
      <c r="A315" s="71" t="s">
        <v>29</v>
      </c>
      <c r="B315" s="29" t="s">
        <v>150</v>
      </c>
      <c r="C315" s="87">
        <v>44828</v>
      </c>
      <c r="D315" s="72" t="s">
        <v>131</v>
      </c>
      <c r="E315" s="72" t="s">
        <v>140</v>
      </c>
      <c r="F315" s="70" t="s">
        <v>112</v>
      </c>
      <c r="G315" s="71">
        <v>2.35</v>
      </c>
      <c r="H315" s="77">
        <v>9.0624999999999994E-3</v>
      </c>
      <c r="I315" s="29" t="s">
        <v>112</v>
      </c>
      <c r="J315" s="70" t="s">
        <v>69</v>
      </c>
      <c r="K315" s="82">
        <f>H315</f>
        <v>9.0624999999999994E-3</v>
      </c>
      <c r="L315" s="68">
        <v>3.8563829787234037E-3</v>
      </c>
      <c r="M315" s="29" t="s">
        <v>168</v>
      </c>
      <c r="N315" s="73">
        <f t="shared" si="22"/>
        <v>9</v>
      </c>
      <c r="O315" s="29">
        <f t="shared" si="23"/>
        <v>39</v>
      </c>
      <c r="P315" s="29" t="s">
        <v>305</v>
      </c>
      <c r="Q315" s="29" t="str">
        <f t="shared" si="24"/>
        <v>9月4W</v>
      </c>
      <c r="R315" s="57">
        <f t="shared" si="25"/>
        <v>1.1426630434782609E-2</v>
      </c>
    </row>
    <row r="316" spans="1:18">
      <c r="A316" s="71" t="s">
        <v>10</v>
      </c>
      <c r="B316" s="29" t="s">
        <v>145</v>
      </c>
      <c r="C316" s="87">
        <v>44828</v>
      </c>
      <c r="D316" s="72" t="s">
        <v>131</v>
      </c>
      <c r="E316" s="72" t="s">
        <v>139</v>
      </c>
      <c r="F316" s="70" t="s">
        <v>2</v>
      </c>
      <c r="G316" s="71">
        <v>2.54</v>
      </c>
      <c r="H316" s="77">
        <v>1.0520833333333333E-2</v>
      </c>
      <c r="I316" s="74" t="s">
        <v>353</v>
      </c>
      <c r="J316" s="70" t="s">
        <v>151</v>
      </c>
      <c r="K316" s="82">
        <f>2.39*H316/G316</f>
        <v>9.8995242782152233E-3</v>
      </c>
      <c r="L316" s="68">
        <v>4.1420603674540684E-3</v>
      </c>
      <c r="M316" s="29" t="s">
        <v>168</v>
      </c>
      <c r="N316" s="73">
        <f t="shared" si="22"/>
        <v>9</v>
      </c>
      <c r="O316" s="29">
        <f t="shared" si="23"/>
        <v>39</v>
      </c>
      <c r="P316" s="29" t="s">
        <v>305</v>
      </c>
      <c r="Q316" s="29" t="str">
        <f t="shared" si="24"/>
        <v>9月4W</v>
      </c>
      <c r="R316" s="57">
        <f t="shared" si="25"/>
        <v>1.2482008872532238E-2</v>
      </c>
    </row>
    <row r="317" spans="1:18">
      <c r="A317" s="29" t="s">
        <v>169</v>
      </c>
      <c r="B317" s="30" t="s">
        <v>145</v>
      </c>
      <c r="C317" s="88">
        <v>44828</v>
      </c>
      <c r="D317" s="30" t="s">
        <v>56</v>
      </c>
      <c r="E317" s="72" t="s">
        <v>140</v>
      </c>
      <c r="F317" s="30" t="s">
        <v>118</v>
      </c>
      <c r="G317" s="66">
        <v>2.35</v>
      </c>
      <c r="H317" s="67">
        <v>6.6898148148148142E-3</v>
      </c>
      <c r="I317" s="29" t="s">
        <v>112</v>
      </c>
      <c r="J317" s="70" t="s">
        <v>69</v>
      </c>
      <c r="K317" s="82">
        <f>H317</f>
        <v>6.6898148148148142E-3</v>
      </c>
      <c r="L317" s="68">
        <f>H317/G317</f>
        <v>2.8467297084318359E-3</v>
      </c>
      <c r="M317" s="29" t="s">
        <v>168</v>
      </c>
      <c r="N317" s="73">
        <f t="shared" si="22"/>
        <v>9</v>
      </c>
      <c r="O317" s="29">
        <f t="shared" si="23"/>
        <v>39</v>
      </c>
      <c r="P317" s="29" t="s">
        <v>305</v>
      </c>
      <c r="Q317" s="29" t="str">
        <f t="shared" si="24"/>
        <v>9月4W</v>
      </c>
      <c r="R317" s="57">
        <f t="shared" si="25"/>
        <v>8.4349838969404178E-3</v>
      </c>
    </row>
    <row r="318" spans="1:18">
      <c r="A318" s="30" t="s">
        <v>11</v>
      </c>
      <c r="B318" s="30" t="s">
        <v>145</v>
      </c>
      <c r="C318" s="88">
        <v>44832</v>
      </c>
      <c r="D318" s="30" t="s">
        <v>56</v>
      </c>
      <c r="E318" s="30" t="s">
        <v>139</v>
      </c>
      <c r="F318" s="30" t="s">
        <v>3</v>
      </c>
      <c r="G318" s="66">
        <v>3</v>
      </c>
      <c r="H318" s="67">
        <v>8.113425925925925E-3</v>
      </c>
      <c r="I318" s="29" t="s">
        <v>3</v>
      </c>
      <c r="J318" s="70" t="s">
        <v>149</v>
      </c>
      <c r="K318" s="82">
        <f>H318*0.779661016949152</f>
        <v>6.3257219083490222E-3</v>
      </c>
      <c r="L318" s="68">
        <v>2.7044753086419748E-3</v>
      </c>
      <c r="M318" s="29" t="s">
        <v>168</v>
      </c>
      <c r="N318" s="73">
        <f t="shared" si="22"/>
        <v>9</v>
      </c>
      <c r="O318" s="29">
        <f t="shared" si="23"/>
        <v>40</v>
      </c>
      <c r="P318" s="29" t="s">
        <v>305</v>
      </c>
      <c r="Q318" s="29" t="str">
        <f t="shared" si="24"/>
        <v>9月4W</v>
      </c>
      <c r="R318" s="57">
        <f t="shared" si="25"/>
        <v>7.9759102322661587E-3</v>
      </c>
    </row>
    <row r="319" spans="1:18">
      <c r="A319" s="29" t="s">
        <v>91</v>
      </c>
      <c r="B319" s="29" t="s">
        <v>145</v>
      </c>
      <c r="C319" s="86">
        <v>44832</v>
      </c>
      <c r="D319" s="29" t="s">
        <v>56</v>
      </c>
      <c r="E319" s="29" t="s">
        <v>139</v>
      </c>
      <c r="F319" s="29" t="s">
        <v>3</v>
      </c>
      <c r="G319" s="66">
        <v>3</v>
      </c>
      <c r="H319" s="67">
        <v>7.6388888888888886E-3</v>
      </c>
      <c r="I319" s="29" t="s">
        <v>3</v>
      </c>
      <c r="J319" s="70" t="s">
        <v>149</v>
      </c>
      <c r="K319" s="82">
        <f>H319*0.779661016949152</f>
        <v>5.9557438794726886E-3</v>
      </c>
      <c r="L319" s="68">
        <v>2.5462962962962961E-3</v>
      </c>
      <c r="M319" s="29" t="s">
        <v>168</v>
      </c>
      <c r="N319" s="73">
        <f t="shared" si="22"/>
        <v>9</v>
      </c>
      <c r="O319" s="29">
        <f t="shared" si="23"/>
        <v>40</v>
      </c>
      <c r="P319" s="29" t="s">
        <v>305</v>
      </c>
      <c r="Q319" s="29" t="str">
        <f t="shared" si="24"/>
        <v>9月4W</v>
      </c>
      <c r="R319" s="57">
        <f t="shared" si="25"/>
        <v>7.5094161958568686E-3</v>
      </c>
    </row>
    <row r="320" spans="1:18">
      <c r="A320" s="30" t="s">
        <v>23</v>
      </c>
      <c r="B320" s="30" t="s">
        <v>145</v>
      </c>
      <c r="C320" s="88">
        <v>44832</v>
      </c>
      <c r="D320" s="30" t="s">
        <v>56</v>
      </c>
      <c r="E320" s="30" t="s">
        <v>139</v>
      </c>
      <c r="F320" s="30" t="s">
        <v>144</v>
      </c>
      <c r="G320" s="66">
        <v>2.33</v>
      </c>
      <c r="H320" s="67">
        <v>8.3680555555555557E-3</v>
      </c>
      <c r="I320" s="74" t="s">
        <v>353</v>
      </c>
      <c r="J320" s="30" t="s">
        <v>69</v>
      </c>
      <c r="K320" s="82">
        <f>H320*0.779661016949152*9/7</f>
        <v>8.3883171912832871E-3</v>
      </c>
      <c r="L320" s="68">
        <v>3.5914401525989508E-3</v>
      </c>
      <c r="M320" s="29" t="s">
        <v>168</v>
      </c>
      <c r="N320" s="73">
        <f t="shared" si="22"/>
        <v>9</v>
      </c>
      <c r="O320" s="29">
        <f t="shared" si="23"/>
        <v>40</v>
      </c>
      <c r="P320" s="29" t="s">
        <v>305</v>
      </c>
      <c r="Q320" s="29" t="str">
        <f t="shared" si="24"/>
        <v>9月4W</v>
      </c>
      <c r="R320" s="57">
        <f t="shared" si="25"/>
        <v>1.0576573849878928E-2</v>
      </c>
    </row>
    <row r="321" spans="1:18">
      <c r="A321" s="30" t="s">
        <v>170</v>
      </c>
      <c r="B321" s="30" t="s">
        <v>145</v>
      </c>
      <c r="C321" s="88">
        <v>44832</v>
      </c>
      <c r="D321" s="30" t="s">
        <v>56</v>
      </c>
      <c r="E321" s="30" t="s">
        <v>139</v>
      </c>
      <c r="F321" s="30" t="s">
        <v>171</v>
      </c>
      <c r="G321" s="66">
        <v>2.66</v>
      </c>
      <c r="H321" s="67">
        <v>8.3680555555555557E-3</v>
      </c>
      <c r="I321" s="74" t="s">
        <v>353</v>
      </c>
      <c r="J321" s="30" t="s">
        <v>69</v>
      </c>
      <c r="K321" s="82">
        <f>H321*0.779661016949152*9/8</f>
        <v>7.3397775423728762E-3</v>
      </c>
      <c r="L321" s="68">
        <v>3.1520061728395059E-3</v>
      </c>
      <c r="M321" s="29" t="s">
        <v>168</v>
      </c>
      <c r="N321" s="73">
        <f t="shared" si="22"/>
        <v>9</v>
      </c>
      <c r="O321" s="29">
        <f t="shared" si="23"/>
        <v>40</v>
      </c>
      <c r="P321" s="29" t="s">
        <v>305</v>
      </c>
      <c r="Q321" s="29" t="str">
        <f t="shared" si="24"/>
        <v>9月4W</v>
      </c>
      <c r="R321" s="57">
        <f t="shared" si="25"/>
        <v>9.2545021186440611E-3</v>
      </c>
    </row>
    <row r="322" spans="1:18">
      <c r="A322" s="30" t="s">
        <v>103</v>
      </c>
      <c r="B322" s="30" t="s">
        <v>145</v>
      </c>
      <c r="C322" s="88">
        <v>44832</v>
      </c>
      <c r="D322" s="30" t="s">
        <v>56</v>
      </c>
      <c r="E322" s="30" t="s">
        <v>139</v>
      </c>
      <c r="F322" s="30" t="s">
        <v>3</v>
      </c>
      <c r="G322" s="66">
        <v>3</v>
      </c>
      <c r="H322" s="67">
        <v>9.4560185185185181E-3</v>
      </c>
      <c r="I322" s="29" t="s">
        <v>3</v>
      </c>
      <c r="J322" s="70" t="s">
        <v>149</v>
      </c>
      <c r="K322" s="82">
        <f>H322*0.779661016949152</f>
        <v>7.3724890144381619E-3</v>
      </c>
      <c r="L322" s="68">
        <v>3.1520061728395059E-3</v>
      </c>
      <c r="M322" s="29" t="s">
        <v>168</v>
      </c>
      <c r="N322" s="73">
        <f t="shared" si="22"/>
        <v>9</v>
      </c>
      <c r="O322" s="29">
        <f t="shared" si="23"/>
        <v>40</v>
      </c>
      <c r="P322" s="29" t="s">
        <v>305</v>
      </c>
      <c r="Q322" s="29" t="str">
        <f t="shared" si="24"/>
        <v>9月4W</v>
      </c>
      <c r="R322" s="57">
        <f t="shared" si="25"/>
        <v>9.2957470182046392E-3</v>
      </c>
    </row>
    <row r="323" spans="1:18" ht="24">
      <c r="A323" s="29" t="s">
        <v>20</v>
      </c>
      <c r="B323" s="29" t="s">
        <v>145</v>
      </c>
      <c r="C323" s="86">
        <v>44832</v>
      </c>
      <c r="D323" s="29" t="s">
        <v>56</v>
      </c>
      <c r="E323" s="30" t="s">
        <v>346</v>
      </c>
      <c r="F323" s="29" t="s">
        <v>50</v>
      </c>
      <c r="G323" s="79">
        <v>10</v>
      </c>
      <c r="H323" s="75">
        <v>2.6412037037037036E-2</v>
      </c>
      <c r="I323" s="29" t="s">
        <v>50</v>
      </c>
      <c r="J323" s="29" t="s">
        <v>157</v>
      </c>
      <c r="K323" s="81" t="s">
        <v>0</v>
      </c>
      <c r="L323" s="68">
        <v>2.6412037037037038E-3</v>
      </c>
      <c r="M323" s="29" t="s">
        <v>168</v>
      </c>
      <c r="N323" s="73">
        <f t="shared" ref="N323:N386" si="27">MONTH(C323)</f>
        <v>9</v>
      </c>
      <c r="O323" s="29">
        <f t="shared" ref="O323:O386" si="28">WEEKNUM(C323)</f>
        <v>40</v>
      </c>
      <c r="P323" s="29" t="s">
        <v>305</v>
      </c>
      <c r="Q323" s="29" t="str">
        <f t="shared" ref="Q323:Q386" si="29">N323&amp;"月"&amp;P323</f>
        <v>9月4W</v>
      </c>
      <c r="R323" s="57" t="s">
        <v>346</v>
      </c>
    </row>
    <row r="324" spans="1:18">
      <c r="A324" s="30" t="s">
        <v>11</v>
      </c>
      <c r="B324" s="30" t="s">
        <v>145</v>
      </c>
      <c r="C324" s="88">
        <v>44835</v>
      </c>
      <c r="D324" s="30" t="s">
        <v>56</v>
      </c>
      <c r="E324" s="30" t="s">
        <v>140</v>
      </c>
      <c r="F324" s="30" t="s">
        <v>118</v>
      </c>
      <c r="G324" s="66">
        <v>2.35</v>
      </c>
      <c r="H324" s="67">
        <v>6.0416666666666665E-3</v>
      </c>
      <c r="I324" s="29" t="s">
        <v>112</v>
      </c>
      <c r="J324" s="70" t="s">
        <v>69</v>
      </c>
      <c r="K324" s="82">
        <f>H324</f>
        <v>6.0416666666666665E-3</v>
      </c>
      <c r="L324" s="68">
        <v>2.5709219858156026E-3</v>
      </c>
      <c r="M324" s="29" t="s">
        <v>168</v>
      </c>
      <c r="N324" s="73">
        <f t="shared" si="27"/>
        <v>10</v>
      </c>
      <c r="O324" s="29">
        <f t="shared" si="28"/>
        <v>40</v>
      </c>
      <c r="P324" s="29" t="s">
        <v>302</v>
      </c>
      <c r="Q324" s="29" t="str">
        <f t="shared" si="29"/>
        <v>10月1W</v>
      </c>
      <c r="R324" s="57">
        <f t="shared" ref="R324:R387" si="30">K324*2.9/2.3</f>
        <v>7.6177536231884059E-3</v>
      </c>
    </row>
    <row r="325" spans="1:18">
      <c r="A325" s="30" t="s">
        <v>91</v>
      </c>
      <c r="B325" s="30" t="s">
        <v>145</v>
      </c>
      <c r="C325" s="88">
        <v>44835</v>
      </c>
      <c r="D325" s="30" t="s">
        <v>56</v>
      </c>
      <c r="E325" s="30" t="s">
        <v>140</v>
      </c>
      <c r="F325" s="30" t="s">
        <v>118</v>
      </c>
      <c r="G325" s="66">
        <v>2.35</v>
      </c>
      <c r="H325" s="67">
        <v>5.8796296296296296E-3</v>
      </c>
      <c r="I325" s="29" t="s">
        <v>112</v>
      </c>
      <c r="J325" s="70" t="s">
        <v>69</v>
      </c>
      <c r="K325" s="82">
        <f>H325</f>
        <v>5.8796296296296296E-3</v>
      </c>
      <c r="L325" s="68">
        <v>2.5019700551615442E-3</v>
      </c>
      <c r="M325" s="29" t="s">
        <v>168</v>
      </c>
      <c r="N325" s="73">
        <f t="shared" si="27"/>
        <v>10</v>
      </c>
      <c r="O325" s="29">
        <f t="shared" si="28"/>
        <v>40</v>
      </c>
      <c r="P325" s="29" t="s">
        <v>302</v>
      </c>
      <c r="Q325" s="29" t="str">
        <f t="shared" si="29"/>
        <v>10月1W</v>
      </c>
      <c r="R325" s="57">
        <f t="shared" si="30"/>
        <v>7.4134460547504027E-3</v>
      </c>
    </row>
    <row r="326" spans="1:18" ht="24">
      <c r="A326" s="30" t="s">
        <v>55</v>
      </c>
      <c r="B326" s="30" t="s">
        <v>145</v>
      </c>
      <c r="C326" s="88">
        <v>44835</v>
      </c>
      <c r="D326" s="30" t="s">
        <v>56</v>
      </c>
      <c r="E326" s="30" t="s">
        <v>346</v>
      </c>
      <c r="F326" s="30" t="s">
        <v>146</v>
      </c>
      <c r="G326" s="66">
        <v>14.1</v>
      </c>
      <c r="H326" s="67">
        <v>5.3217592592592594E-2</v>
      </c>
      <c r="I326" s="30" t="s">
        <v>146</v>
      </c>
      <c r="J326" s="30" t="s">
        <v>163</v>
      </c>
      <c r="K326" s="83" t="s">
        <v>0</v>
      </c>
      <c r="L326" s="68">
        <v>3.7742973469923826E-3</v>
      </c>
      <c r="M326" s="29" t="s">
        <v>168</v>
      </c>
      <c r="N326" s="73">
        <f t="shared" si="27"/>
        <v>10</v>
      </c>
      <c r="O326" s="29">
        <f t="shared" si="28"/>
        <v>40</v>
      </c>
      <c r="P326" s="29" t="s">
        <v>302</v>
      </c>
      <c r="Q326" s="29" t="str">
        <f t="shared" si="29"/>
        <v>10月1W</v>
      </c>
      <c r="R326" s="57" t="s">
        <v>346</v>
      </c>
    </row>
    <row r="327" spans="1:18" ht="24">
      <c r="A327" s="29" t="s">
        <v>20</v>
      </c>
      <c r="B327" s="29" t="s">
        <v>145</v>
      </c>
      <c r="C327" s="86">
        <v>44835</v>
      </c>
      <c r="D327" s="29" t="s">
        <v>56</v>
      </c>
      <c r="E327" s="30" t="s">
        <v>346</v>
      </c>
      <c r="F327" s="29" t="s">
        <v>162</v>
      </c>
      <c r="G327" s="79">
        <v>21.15</v>
      </c>
      <c r="H327" s="75">
        <v>6.475694444444445E-2</v>
      </c>
      <c r="I327" s="29" t="s">
        <v>162</v>
      </c>
      <c r="J327" s="29" t="s">
        <v>155</v>
      </c>
      <c r="K327" s="81" t="s">
        <v>0</v>
      </c>
      <c r="L327" s="68">
        <v>3.0617940635671139E-3</v>
      </c>
      <c r="M327" s="29" t="s">
        <v>168</v>
      </c>
      <c r="N327" s="73">
        <f t="shared" si="27"/>
        <v>10</v>
      </c>
      <c r="O327" s="29">
        <f t="shared" si="28"/>
        <v>40</v>
      </c>
      <c r="P327" s="29" t="s">
        <v>302</v>
      </c>
      <c r="Q327" s="29" t="str">
        <f t="shared" si="29"/>
        <v>10月1W</v>
      </c>
      <c r="R327" s="57" t="s">
        <v>346</v>
      </c>
    </row>
    <row r="328" spans="1:18" ht="24">
      <c r="A328" s="29" t="s">
        <v>20</v>
      </c>
      <c r="B328" s="29" t="s">
        <v>145</v>
      </c>
      <c r="C328" s="86">
        <v>44593</v>
      </c>
      <c r="D328" s="30" t="s">
        <v>172</v>
      </c>
      <c r="E328" s="30" t="s">
        <v>346</v>
      </c>
      <c r="F328" s="29" t="s">
        <v>173</v>
      </c>
      <c r="G328" s="66">
        <v>30.42</v>
      </c>
      <c r="H328" s="75">
        <v>9.3657407407407411E-2</v>
      </c>
      <c r="I328" s="29" t="s">
        <v>173</v>
      </c>
      <c r="J328" s="29" t="s">
        <v>132</v>
      </c>
      <c r="K328" s="81" t="s">
        <v>95</v>
      </c>
      <c r="L328" s="76">
        <f>H328/G328</f>
        <v>3.0788102369298949E-3</v>
      </c>
      <c r="M328" s="29" t="s">
        <v>181</v>
      </c>
      <c r="N328" s="73">
        <f t="shared" si="27"/>
        <v>2</v>
      </c>
      <c r="O328" s="29">
        <f t="shared" si="28"/>
        <v>6</v>
      </c>
      <c r="P328" s="29" t="s">
        <v>302</v>
      </c>
      <c r="Q328" s="29" t="str">
        <f t="shared" si="29"/>
        <v>2月1W</v>
      </c>
      <c r="R328" s="57" t="s">
        <v>346</v>
      </c>
    </row>
    <row r="329" spans="1:18" ht="24">
      <c r="A329" s="29" t="s">
        <v>20</v>
      </c>
      <c r="B329" s="29" t="s">
        <v>145</v>
      </c>
      <c r="C329" s="86">
        <v>44621</v>
      </c>
      <c r="D329" s="30" t="s">
        <v>172</v>
      </c>
      <c r="E329" s="30" t="s">
        <v>346</v>
      </c>
      <c r="F329" s="29" t="s">
        <v>174</v>
      </c>
      <c r="G329" s="69">
        <v>25.74</v>
      </c>
      <c r="H329" s="75">
        <v>8.2685185185185181E-2</v>
      </c>
      <c r="I329" s="29" t="s">
        <v>174</v>
      </c>
      <c r="J329" s="29" t="s">
        <v>175</v>
      </c>
      <c r="K329" s="81" t="s">
        <v>95</v>
      </c>
      <c r="L329" s="76">
        <f>H329/G329</f>
        <v>3.2123226567671013E-3</v>
      </c>
      <c r="M329" s="29" t="s">
        <v>181</v>
      </c>
      <c r="N329" s="73">
        <f t="shared" si="27"/>
        <v>3</v>
      </c>
      <c r="O329" s="29">
        <f t="shared" si="28"/>
        <v>10</v>
      </c>
      <c r="P329" s="29" t="s">
        <v>302</v>
      </c>
      <c r="Q329" s="29" t="str">
        <f t="shared" si="29"/>
        <v>3月1W</v>
      </c>
      <c r="R329" s="57" t="s">
        <v>346</v>
      </c>
    </row>
    <row r="330" spans="1:18" ht="24">
      <c r="A330" s="29" t="s">
        <v>20</v>
      </c>
      <c r="B330" s="29" t="s">
        <v>145</v>
      </c>
      <c r="C330" s="86">
        <v>44621</v>
      </c>
      <c r="D330" s="30" t="s">
        <v>172</v>
      </c>
      <c r="E330" s="30" t="s">
        <v>346</v>
      </c>
      <c r="F330" s="29" t="s">
        <v>176</v>
      </c>
      <c r="G330" s="69">
        <v>40</v>
      </c>
      <c r="H330" s="75">
        <v>0.12623842592592593</v>
      </c>
      <c r="I330" s="29" t="s">
        <v>176</v>
      </c>
      <c r="J330" s="29" t="s">
        <v>178</v>
      </c>
      <c r="K330" s="81" t="s">
        <v>95</v>
      </c>
      <c r="L330" s="76">
        <f>H330/G330</f>
        <v>3.1559606481481482E-3</v>
      </c>
      <c r="M330" s="29" t="s">
        <v>181</v>
      </c>
      <c r="N330" s="73">
        <f t="shared" si="27"/>
        <v>3</v>
      </c>
      <c r="O330" s="29">
        <f t="shared" si="28"/>
        <v>10</v>
      </c>
      <c r="P330" s="29" t="s">
        <v>302</v>
      </c>
      <c r="Q330" s="29" t="str">
        <f t="shared" si="29"/>
        <v>3月1W</v>
      </c>
      <c r="R330" s="57" t="s">
        <v>346</v>
      </c>
    </row>
    <row r="331" spans="1:18" ht="24">
      <c r="A331" s="29" t="s">
        <v>20</v>
      </c>
      <c r="B331" s="29" t="s">
        <v>145</v>
      </c>
      <c r="C331" s="86">
        <v>44621</v>
      </c>
      <c r="D331" s="30" t="s">
        <v>172</v>
      </c>
      <c r="E331" s="30" t="s">
        <v>346</v>
      </c>
      <c r="F331" s="29" t="s">
        <v>177</v>
      </c>
      <c r="G331" s="66">
        <v>21.65</v>
      </c>
      <c r="H331" s="75">
        <v>6.5937499999999996E-2</v>
      </c>
      <c r="I331" s="29" t="s">
        <v>244</v>
      </c>
      <c r="J331" s="29" t="s">
        <v>66</v>
      </c>
      <c r="K331" s="81" t="s">
        <v>95</v>
      </c>
      <c r="L331" s="76">
        <f>H331/G331</f>
        <v>3.0456120092378753E-3</v>
      </c>
      <c r="M331" s="29" t="s">
        <v>181</v>
      </c>
      <c r="N331" s="73">
        <f t="shared" si="27"/>
        <v>3</v>
      </c>
      <c r="O331" s="29">
        <f t="shared" si="28"/>
        <v>10</v>
      </c>
      <c r="P331" s="29" t="s">
        <v>302</v>
      </c>
      <c r="Q331" s="29" t="str">
        <f t="shared" si="29"/>
        <v>3月1W</v>
      </c>
      <c r="R331" s="57" t="s">
        <v>346</v>
      </c>
    </row>
    <row r="332" spans="1:18">
      <c r="A332" s="29" t="s">
        <v>169</v>
      </c>
      <c r="B332" s="29" t="s">
        <v>145</v>
      </c>
      <c r="C332" s="86">
        <v>44839</v>
      </c>
      <c r="D332" s="30" t="s">
        <v>56</v>
      </c>
      <c r="E332" s="30" t="s">
        <v>139</v>
      </c>
      <c r="F332" s="30" t="s">
        <v>3</v>
      </c>
      <c r="G332" s="66">
        <v>3</v>
      </c>
      <c r="H332" s="67">
        <v>8.3333333333333332E-3</v>
      </c>
      <c r="I332" s="29" t="s">
        <v>3</v>
      </c>
      <c r="J332" s="70" t="s">
        <v>149</v>
      </c>
      <c r="K332" s="82">
        <f>H332*0.779661016949152</f>
        <v>6.4971751412429331E-3</v>
      </c>
      <c r="L332" s="68">
        <f>H332/G332</f>
        <v>2.7777777777777779E-3</v>
      </c>
      <c r="M332" s="29" t="s">
        <v>168</v>
      </c>
      <c r="N332" s="73">
        <f t="shared" si="27"/>
        <v>10</v>
      </c>
      <c r="O332" s="29">
        <f t="shared" si="28"/>
        <v>41</v>
      </c>
      <c r="P332" s="29" t="s">
        <v>302</v>
      </c>
      <c r="Q332" s="29" t="str">
        <f t="shared" si="29"/>
        <v>10月1W</v>
      </c>
      <c r="R332" s="57">
        <f t="shared" si="30"/>
        <v>8.1920903954802206E-3</v>
      </c>
    </row>
    <row r="333" spans="1:18">
      <c r="A333" s="29" t="s">
        <v>137</v>
      </c>
      <c r="B333" s="29" t="s">
        <v>145</v>
      </c>
      <c r="C333" s="86">
        <v>44839</v>
      </c>
      <c r="D333" s="30" t="s">
        <v>56</v>
      </c>
      <c r="E333" s="30" t="s">
        <v>139</v>
      </c>
      <c r="F333" s="30" t="s">
        <v>3</v>
      </c>
      <c r="G333" s="66">
        <v>3</v>
      </c>
      <c r="H333" s="67">
        <v>8.0208333333333329E-3</v>
      </c>
      <c r="I333" s="29" t="s">
        <v>3</v>
      </c>
      <c r="J333" s="70" t="s">
        <v>149</v>
      </c>
      <c r="K333" s="82">
        <f>H333*0.779661016949152</f>
        <v>6.2535310734463233E-3</v>
      </c>
      <c r="L333" s="68">
        <f t="shared" ref="L333:L344" si="31">H333/G333</f>
        <v>2.673611111111111E-3</v>
      </c>
      <c r="M333" s="29" t="s">
        <v>168</v>
      </c>
      <c r="N333" s="73">
        <f t="shared" si="27"/>
        <v>10</v>
      </c>
      <c r="O333" s="29">
        <f t="shared" si="28"/>
        <v>41</v>
      </c>
      <c r="P333" s="29" t="s">
        <v>302</v>
      </c>
      <c r="Q333" s="29" t="str">
        <f t="shared" si="29"/>
        <v>10月1W</v>
      </c>
      <c r="R333" s="57">
        <f t="shared" si="30"/>
        <v>7.8848870056497117E-3</v>
      </c>
    </row>
    <row r="334" spans="1:18">
      <c r="A334" s="29" t="s">
        <v>182</v>
      </c>
      <c r="B334" s="29" t="s">
        <v>145</v>
      </c>
      <c r="C334" s="86">
        <v>44839</v>
      </c>
      <c r="D334" s="30" t="s">
        <v>56</v>
      </c>
      <c r="E334" s="30" t="s">
        <v>139</v>
      </c>
      <c r="F334" s="30" t="s">
        <v>3</v>
      </c>
      <c r="G334" s="66">
        <v>3</v>
      </c>
      <c r="H334" s="67">
        <v>8.8425925925925911E-3</v>
      </c>
      <c r="I334" s="29" t="s">
        <v>3</v>
      </c>
      <c r="J334" s="70" t="s">
        <v>149</v>
      </c>
      <c r="K334" s="82">
        <f t="shared" ref="K334:K337" si="32">H334*0.779661016949152</f>
        <v>6.8942247332077784E-3</v>
      </c>
      <c r="L334" s="68">
        <f t="shared" si="31"/>
        <v>2.9475308641975302E-3</v>
      </c>
      <c r="M334" s="29" t="s">
        <v>168</v>
      </c>
      <c r="N334" s="73">
        <f t="shared" si="27"/>
        <v>10</v>
      </c>
      <c r="O334" s="29">
        <f t="shared" si="28"/>
        <v>41</v>
      </c>
      <c r="P334" s="29" t="s">
        <v>302</v>
      </c>
      <c r="Q334" s="29" t="str">
        <f t="shared" si="29"/>
        <v>10月1W</v>
      </c>
      <c r="R334" s="57">
        <f t="shared" si="30"/>
        <v>8.692718141870677E-3</v>
      </c>
    </row>
    <row r="335" spans="1:18">
      <c r="A335" s="29" t="s">
        <v>183</v>
      </c>
      <c r="B335" s="29" t="s">
        <v>145</v>
      </c>
      <c r="C335" s="86">
        <v>44839</v>
      </c>
      <c r="D335" s="30" t="s">
        <v>56</v>
      </c>
      <c r="E335" s="30" t="s">
        <v>139</v>
      </c>
      <c r="F335" s="30" t="s">
        <v>3</v>
      </c>
      <c r="G335" s="66">
        <v>3</v>
      </c>
      <c r="H335" s="67">
        <v>8.6805555555555559E-3</v>
      </c>
      <c r="I335" s="29" t="s">
        <v>3</v>
      </c>
      <c r="J335" s="70" t="s">
        <v>149</v>
      </c>
      <c r="K335" s="82">
        <f t="shared" si="32"/>
        <v>6.7678907721280563E-3</v>
      </c>
      <c r="L335" s="68">
        <f t="shared" si="31"/>
        <v>2.8935185185185188E-3</v>
      </c>
      <c r="M335" s="29" t="s">
        <v>168</v>
      </c>
      <c r="N335" s="73">
        <f t="shared" si="27"/>
        <v>10</v>
      </c>
      <c r="O335" s="29">
        <f t="shared" si="28"/>
        <v>41</v>
      </c>
      <c r="P335" s="29" t="s">
        <v>302</v>
      </c>
      <c r="Q335" s="29" t="str">
        <f t="shared" si="29"/>
        <v>10月1W</v>
      </c>
      <c r="R335" s="57">
        <f t="shared" si="30"/>
        <v>8.5334274952918975E-3</v>
      </c>
    </row>
    <row r="336" spans="1:18">
      <c r="A336" s="29" t="s">
        <v>184</v>
      </c>
      <c r="B336" s="29" t="s">
        <v>145</v>
      </c>
      <c r="C336" s="86">
        <v>44839</v>
      </c>
      <c r="D336" s="30" t="s">
        <v>56</v>
      </c>
      <c r="E336" s="30" t="s">
        <v>139</v>
      </c>
      <c r="F336" s="30" t="s">
        <v>3</v>
      </c>
      <c r="G336" s="66">
        <v>3</v>
      </c>
      <c r="H336" s="67">
        <v>8.5995370370370357E-3</v>
      </c>
      <c r="I336" s="29" t="s">
        <v>3</v>
      </c>
      <c r="J336" s="70" t="s">
        <v>149</v>
      </c>
      <c r="K336" s="82">
        <f t="shared" si="32"/>
        <v>6.7047237915881927E-3</v>
      </c>
      <c r="L336" s="68">
        <f t="shared" si="31"/>
        <v>2.8665123456790118E-3</v>
      </c>
      <c r="M336" s="29" t="s">
        <v>168</v>
      </c>
      <c r="N336" s="73">
        <f t="shared" si="27"/>
        <v>10</v>
      </c>
      <c r="O336" s="29">
        <f t="shared" si="28"/>
        <v>41</v>
      </c>
      <c r="P336" s="29" t="s">
        <v>302</v>
      </c>
      <c r="Q336" s="29" t="str">
        <f t="shared" si="29"/>
        <v>10月1W</v>
      </c>
      <c r="R336" s="57">
        <f t="shared" si="30"/>
        <v>8.4537821720025042E-3</v>
      </c>
    </row>
    <row r="337" spans="1:18">
      <c r="A337" s="29" t="s">
        <v>185</v>
      </c>
      <c r="B337" s="29" t="s">
        <v>145</v>
      </c>
      <c r="C337" s="86">
        <v>44839</v>
      </c>
      <c r="D337" s="30" t="s">
        <v>56</v>
      </c>
      <c r="E337" s="30" t="s">
        <v>139</v>
      </c>
      <c r="F337" s="30" t="s">
        <v>3</v>
      </c>
      <c r="G337" s="66">
        <v>3</v>
      </c>
      <c r="H337" s="67">
        <v>0.01</v>
      </c>
      <c r="I337" s="29" t="s">
        <v>3</v>
      </c>
      <c r="J337" s="70" t="s">
        <v>149</v>
      </c>
      <c r="K337" s="82">
        <f t="shared" si="32"/>
        <v>7.7966101694915205E-3</v>
      </c>
      <c r="L337" s="68">
        <f t="shared" si="31"/>
        <v>3.3333333333333335E-3</v>
      </c>
      <c r="M337" s="29" t="s">
        <v>168</v>
      </c>
      <c r="N337" s="73">
        <f t="shared" si="27"/>
        <v>10</v>
      </c>
      <c r="O337" s="29">
        <f t="shared" si="28"/>
        <v>41</v>
      </c>
      <c r="P337" s="29" t="s">
        <v>302</v>
      </c>
      <c r="Q337" s="29" t="str">
        <f t="shared" si="29"/>
        <v>10月1W</v>
      </c>
      <c r="R337" s="57">
        <f t="shared" si="30"/>
        <v>9.8305084745762654E-3</v>
      </c>
    </row>
    <row r="338" spans="1:18" ht="24">
      <c r="A338" s="29" t="s">
        <v>186</v>
      </c>
      <c r="B338" s="29" t="s">
        <v>145</v>
      </c>
      <c r="C338" s="86">
        <v>44839</v>
      </c>
      <c r="D338" s="30" t="s">
        <v>56</v>
      </c>
      <c r="E338" s="30" t="s">
        <v>139</v>
      </c>
      <c r="F338" s="30" t="s">
        <v>188</v>
      </c>
      <c r="G338" s="66">
        <v>5</v>
      </c>
      <c r="H338" s="67">
        <v>1.2152777777777778E-2</v>
      </c>
      <c r="I338" s="30" t="s">
        <v>188</v>
      </c>
      <c r="J338" s="30" t="s">
        <v>67</v>
      </c>
      <c r="K338" s="81">
        <f t="shared" ref="K338:K339" si="33">H338*2.21/G338</f>
        <v>5.371527777777778E-3</v>
      </c>
      <c r="L338" s="68">
        <f t="shared" si="31"/>
        <v>2.4305555555555556E-3</v>
      </c>
      <c r="M338" s="29" t="s">
        <v>168</v>
      </c>
      <c r="N338" s="73">
        <f t="shared" si="27"/>
        <v>10</v>
      </c>
      <c r="O338" s="29">
        <f t="shared" si="28"/>
        <v>41</v>
      </c>
      <c r="P338" s="29" t="s">
        <v>302</v>
      </c>
      <c r="Q338" s="29" t="str">
        <f t="shared" si="29"/>
        <v>10月1W</v>
      </c>
      <c r="R338" s="57">
        <f t="shared" si="30"/>
        <v>6.7727958937198072E-3</v>
      </c>
    </row>
    <row r="339" spans="1:18" ht="24">
      <c r="A339" s="29" t="s">
        <v>179</v>
      </c>
      <c r="B339" s="29" t="s">
        <v>145</v>
      </c>
      <c r="C339" s="86">
        <v>44839</v>
      </c>
      <c r="D339" s="30" t="s">
        <v>56</v>
      </c>
      <c r="E339" s="30" t="s">
        <v>139</v>
      </c>
      <c r="F339" s="30" t="s">
        <v>188</v>
      </c>
      <c r="G339" s="66">
        <v>5</v>
      </c>
      <c r="H339" s="67">
        <v>1.283564814814815E-2</v>
      </c>
      <c r="I339" s="30" t="s">
        <v>188</v>
      </c>
      <c r="J339" s="30" t="s">
        <v>67</v>
      </c>
      <c r="K339" s="81">
        <f t="shared" si="33"/>
        <v>5.6733564814814823E-3</v>
      </c>
      <c r="L339" s="68">
        <f t="shared" si="31"/>
        <v>2.5671296296296301E-3</v>
      </c>
      <c r="M339" s="29" t="s">
        <v>168</v>
      </c>
      <c r="N339" s="73">
        <f t="shared" si="27"/>
        <v>10</v>
      </c>
      <c r="O339" s="29">
        <f t="shared" si="28"/>
        <v>41</v>
      </c>
      <c r="P339" s="29" t="s">
        <v>302</v>
      </c>
      <c r="Q339" s="29" t="str">
        <f t="shared" si="29"/>
        <v>10月1W</v>
      </c>
      <c r="R339" s="57">
        <f t="shared" si="30"/>
        <v>7.1533625201288253E-3</v>
      </c>
    </row>
    <row r="340" spans="1:18">
      <c r="A340" s="29" t="s">
        <v>187</v>
      </c>
      <c r="B340" s="29" t="s">
        <v>145</v>
      </c>
      <c r="C340" s="86">
        <v>44839</v>
      </c>
      <c r="D340" s="30" t="s">
        <v>56</v>
      </c>
      <c r="E340" s="30" t="s">
        <v>139</v>
      </c>
      <c r="F340" s="30" t="s">
        <v>3</v>
      </c>
      <c r="G340" s="66">
        <v>3</v>
      </c>
      <c r="H340" s="67">
        <v>1.3310185185185187E-2</v>
      </c>
      <c r="I340" s="29" t="s">
        <v>3</v>
      </c>
      <c r="J340" s="70" t="s">
        <v>149</v>
      </c>
      <c r="K340" s="82">
        <f t="shared" ref="K340" si="34">H340*0.779661016949152</f>
        <v>1.037743251726302E-2</v>
      </c>
      <c r="L340" s="68">
        <f t="shared" si="31"/>
        <v>4.436728395061729E-3</v>
      </c>
      <c r="M340" s="29" t="s">
        <v>168</v>
      </c>
      <c r="N340" s="73">
        <f t="shared" si="27"/>
        <v>10</v>
      </c>
      <c r="O340" s="29">
        <f t="shared" si="28"/>
        <v>41</v>
      </c>
      <c r="P340" s="29" t="s">
        <v>302</v>
      </c>
      <c r="Q340" s="29" t="str">
        <f t="shared" si="29"/>
        <v>10月1W</v>
      </c>
      <c r="R340" s="57">
        <f t="shared" si="30"/>
        <v>1.3084588826114242E-2</v>
      </c>
    </row>
    <row r="341" spans="1:18" ht="24">
      <c r="A341" s="29" t="s">
        <v>179</v>
      </c>
      <c r="B341" s="29" t="s">
        <v>145</v>
      </c>
      <c r="C341" s="86">
        <v>44842</v>
      </c>
      <c r="D341" s="30" t="s">
        <v>56</v>
      </c>
      <c r="E341" s="30" t="s">
        <v>191</v>
      </c>
      <c r="F341" s="30" t="s">
        <v>118</v>
      </c>
      <c r="G341" s="66">
        <v>2.35</v>
      </c>
      <c r="H341" s="75">
        <v>5.2893518518518515E-3</v>
      </c>
      <c r="I341" s="29" t="s">
        <v>112</v>
      </c>
      <c r="J341" s="70" t="s">
        <v>69</v>
      </c>
      <c r="K341" s="81">
        <f>H341</f>
        <v>5.2893518518518515E-3</v>
      </c>
      <c r="L341" s="68">
        <f t="shared" si="31"/>
        <v>2.2507880220646176E-3</v>
      </c>
      <c r="M341" s="29" t="s">
        <v>168</v>
      </c>
      <c r="N341" s="73">
        <f t="shared" si="27"/>
        <v>10</v>
      </c>
      <c r="O341" s="29">
        <f t="shared" si="28"/>
        <v>41</v>
      </c>
      <c r="P341" s="29" t="s">
        <v>302</v>
      </c>
      <c r="Q341" s="29" t="str">
        <f t="shared" si="29"/>
        <v>10月1W</v>
      </c>
      <c r="R341" s="57">
        <f t="shared" si="30"/>
        <v>6.6691827697262481E-3</v>
      </c>
    </row>
    <row r="342" spans="1:18" ht="24">
      <c r="A342" s="29" t="s">
        <v>189</v>
      </c>
      <c r="B342" s="29" t="s">
        <v>145</v>
      </c>
      <c r="C342" s="86">
        <v>44842</v>
      </c>
      <c r="D342" s="30" t="s">
        <v>56</v>
      </c>
      <c r="E342" s="30" t="s">
        <v>191</v>
      </c>
      <c r="F342" s="30" t="s">
        <v>118</v>
      </c>
      <c r="G342" s="66">
        <v>2.35</v>
      </c>
      <c r="H342" s="75">
        <v>5.6597222222222222E-3</v>
      </c>
      <c r="I342" s="29" t="s">
        <v>112</v>
      </c>
      <c r="J342" s="70" t="s">
        <v>69</v>
      </c>
      <c r="K342" s="81">
        <f t="shared" ref="K342:K344" si="35">H342</f>
        <v>5.6597222222222222E-3</v>
      </c>
      <c r="L342" s="68">
        <f t="shared" si="31"/>
        <v>2.4083924349881797E-3</v>
      </c>
      <c r="M342" s="29" t="s">
        <v>168</v>
      </c>
      <c r="N342" s="73">
        <f t="shared" si="27"/>
        <v>10</v>
      </c>
      <c r="O342" s="29">
        <f t="shared" si="28"/>
        <v>41</v>
      </c>
      <c r="P342" s="29" t="s">
        <v>302</v>
      </c>
      <c r="Q342" s="29" t="str">
        <f t="shared" si="29"/>
        <v>10月1W</v>
      </c>
      <c r="R342" s="57">
        <f t="shared" si="30"/>
        <v>7.1361714975845423E-3</v>
      </c>
    </row>
    <row r="343" spans="1:18" ht="24">
      <c r="A343" s="29" t="s">
        <v>137</v>
      </c>
      <c r="B343" s="29" t="s">
        <v>145</v>
      </c>
      <c r="C343" s="86">
        <v>44842</v>
      </c>
      <c r="D343" s="30" t="s">
        <v>56</v>
      </c>
      <c r="E343" s="30" t="s">
        <v>191</v>
      </c>
      <c r="F343" s="30" t="s">
        <v>118</v>
      </c>
      <c r="G343" s="66">
        <v>2.35</v>
      </c>
      <c r="H343" s="75">
        <v>5.7986111111111112E-3</v>
      </c>
      <c r="I343" s="29" t="s">
        <v>112</v>
      </c>
      <c r="J343" s="70" t="s">
        <v>69</v>
      </c>
      <c r="K343" s="81">
        <f t="shared" si="35"/>
        <v>5.7986111111111112E-3</v>
      </c>
      <c r="L343" s="68">
        <f t="shared" si="31"/>
        <v>2.4674940898345155E-3</v>
      </c>
      <c r="M343" s="29" t="s">
        <v>168</v>
      </c>
      <c r="N343" s="73">
        <f t="shared" si="27"/>
        <v>10</v>
      </c>
      <c r="O343" s="29">
        <f t="shared" si="28"/>
        <v>41</v>
      </c>
      <c r="P343" s="29" t="s">
        <v>302</v>
      </c>
      <c r="Q343" s="29" t="str">
        <f t="shared" si="29"/>
        <v>10月1W</v>
      </c>
      <c r="R343" s="57">
        <f t="shared" si="30"/>
        <v>7.3112922705314016E-3</v>
      </c>
    </row>
    <row r="344" spans="1:18" ht="24">
      <c r="A344" s="29" t="s">
        <v>190</v>
      </c>
      <c r="B344" s="29" t="s">
        <v>145</v>
      </c>
      <c r="C344" s="86">
        <v>44842</v>
      </c>
      <c r="D344" s="30" t="s">
        <v>56</v>
      </c>
      <c r="E344" s="30" t="s">
        <v>191</v>
      </c>
      <c r="F344" s="30" t="s">
        <v>118</v>
      </c>
      <c r="G344" s="66">
        <v>2.35</v>
      </c>
      <c r="H344" s="75">
        <v>6.2731481481481484E-3</v>
      </c>
      <c r="I344" s="29" t="s">
        <v>112</v>
      </c>
      <c r="J344" s="70" t="s">
        <v>69</v>
      </c>
      <c r="K344" s="81">
        <f t="shared" si="35"/>
        <v>6.2731481481481484E-3</v>
      </c>
      <c r="L344" s="68">
        <f t="shared" si="31"/>
        <v>2.6694247438928289E-3</v>
      </c>
      <c r="M344" s="29" t="s">
        <v>168</v>
      </c>
      <c r="N344" s="73">
        <f t="shared" si="27"/>
        <v>10</v>
      </c>
      <c r="O344" s="29">
        <f t="shared" si="28"/>
        <v>41</v>
      </c>
      <c r="P344" s="29" t="s">
        <v>302</v>
      </c>
      <c r="Q344" s="29" t="str">
        <f t="shared" si="29"/>
        <v>10月1W</v>
      </c>
      <c r="R344" s="57">
        <f t="shared" si="30"/>
        <v>7.9096215780998409E-3</v>
      </c>
    </row>
    <row r="345" spans="1:18" ht="24">
      <c r="A345" s="29" t="s">
        <v>186</v>
      </c>
      <c r="B345" s="29" t="s">
        <v>145</v>
      </c>
      <c r="C345" s="86">
        <v>44846</v>
      </c>
      <c r="D345" s="30" t="s">
        <v>56</v>
      </c>
      <c r="E345" s="30" t="s">
        <v>346</v>
      </c>
      <c r="F345" s="30" t="s">
        <v>193</v>
      </c>
      <c r="G345" s="66">
        <v>20</v>
      </c>
      <c r="H345" s="67">
        <v>5.6875000000000002E-2</v>
      </c>
      <c r="I345" s="30" t="s">
        <v>193</v>
      </c>
      <c r="J345" s="70" t="s">
        <v>66</v>
      </c>
      <c r="K345" s="81" t="s">
        <v>95</v>
      </c>
      <c r="L345" s="68">
        <v>2.8437499999999999E-3</v>
      </c>
      <c r="M345" s="29" t="s">
        <v>168</v>
      </c>
      <c r="N345" s="73">
        <f t="shared" si="27"/>
        <v>10</v>
      </c>
      <c r="O345" s="29">
        <f t="shared" si="28"/>
        <v>42</v>
      </c>
      <c r="P345" s="29" t="s">
        <v>303</v>
      </c>
      <c r="Q345" s="29" t="str">
        <f t="shared" si="29"/>
        <v>10月2W</v>
      </c>
      <c r="R345" s="57" t="s">
        <v>346</v>
      </c>
    </row>
    <row r="346" spans="1:18">
      <c r="A346" s="29" t="s">
        <v>194</v>
      </c>
      <c r="B346" s="29" t="s">
        <v>145</v>
      </c>
      <c r="C346" s="86">
        <v>44846</v>
      </c>
      <c r="D346" s="30" t="s">
        <v>56</v>
      </c>
      <c r="E346" s="30" t="s">
        <v>192</v>
      </c>
      <c r="F346" s="30" t="s">
        <v>164</v>
      </c>
      <c r="G346" s="66">
        <v>3</v>
      </c>
      <c r="H346" s="67">
        <v>7.0601851851851841E-3</v>
      </c>
      <c r="I346" s="29" t="s">
        <v>3</v>
      </c>
      <c r="J346" s="70" t="s">
        <v>149</v>
      </c>
      <c r="K346" s="82">
        <v>5.5045511613308175E-3</v>
      </c>
      <c r="L346" s="68">
        <v>2.3533950617283948E-3</v>
      </c>
      <c r="M346" s="29" t="s">
        <v>168</v>
      </c>
      <c r="N346" s="73">
        <f t="shared" si="27"/>
        <v>10</v>
      </c>
      <c r="O346" s="29">
        <f t="shared" si="28"/>
        <v>42</v>
      </c>
      <c r="P346" s="29" t="s">
        <v>303</v>
      </c>
      <c r="Q346" s="29" t="str">
        <f t="shared" si="29"/>
        <v>10月2W</v>
      </c>
      <c r="R346" s="57">
        <f t="shared" si="30"/>
        <v>6.9405210295040744E-3</v>
      </c>
    </row>
    <row r="347" spans="1:18">
      <c r="A347" s="29" t="s">
        <v>195</v>
      </c>
      <c r="B347" s="29" t="s">
        <v>145</v>
      </c>
      <c r="C347" s="86">
        <v>44846</v>
      </c>
      <c r="D347" s="30" t="s">
        <v>56</v>
      </c>
      <c r="E347" s="30" t="s">
        <v>192</v>
      </c>
      <c r="F347" s="30" t="s">
        <v>164</v>
      </c>
      <c r="G347" s="66">
        <v>3</v>
      </c>
      <c r="H347" s="67">
        <v>7.9861111111111122E-3</v>
      </c>
      <c r="I347" s="29" t="s">
        <v>3</v>
      </c>
      <c r="J347" s="70" t="s">
        <v>149</v>
      </c>
      <c r="K347" s="82">
        <v>6.2264595103578117E-3</v>
      </c>
      <c r="L347" s="68">
        <v>2.6620370370370374E-3</v>
      </c>
      <c r="M347" s="29" t="s">
        <v>168</v>
      </c>
      <c r="N347" s="73">
        <f t="shared" si="27"/>
        <v>10</v>
      </c>
      <c r="O347" s="29">
        <f t="shared" si="28"/>
        <v>42</v>
      </c>
      <c r="P347" s="29" t="s">
        <v>303</v>
      </c>
      <c r="Q347" s="29" t="str">
        <f t="shared" si="29"/>
        <v>10月2W</v>
      </c>
      <c r="R347" s="57">
        <f t="shared" si="30"/>
        <v>7.8507532956685454E-3</v>
      </c>
    </row>
    <row r="348" spans="1:18">
      <c r="A348" s="29" t="s">
        <v>196</v>
      </c>
      <c r="B348" s="29" t="s">
        <v>145</v>
      </c>
      <c r="C348" s="86">
        <v>44846</v>
      </c>
      <c r="D348" s="30" t="s">
        <v>56</v>
      </c>
      <c r="E348" s="30" t="s">
        <v>192</v>
      </c>
      <c r="F348" s="30" t="s">
        <v>164</v>
      </c>
      <c r="G348" s="66">
        <v>3</v>
      </c>
      <c r="H348" s="67">
        <v>7.8240740740740753E-3</v>
      </c>
      <c r="I348" s="29" t="s">
        <v>3</v>
      </c>
      <c r="J348" s="70" t="s">
        <v>149</v>
      </c>
      <c r="K348" s="82">
        <v>6.1001255492780888E-3</v>
      </c>
      <c r="L348" s="68">
        <v>2.6080246913580251E-3</v>
      </c>
      <c r="M348" s="29" t="s">
        <v>168</v>
      </c>
      <c r="N348" s="73">
        <f t="shared" si="27"/>
        <v>10</v>
      </c>
      <c r="O348" s="29">
        <f t="shared" si="28"/>
        <v>42</v>
      </c>
      <c r="P348" s="29" t="s">
        <v>303</v>
      </c>
      <c r="Q348" s="29" t="str">
        <f t="shared" si="29"/>
        <v>10月2W</v>
      </c>
      <c r="R348" s="57">
        <f t="shared" si="30"/>
        <v>7.6914626490897642E-3</v>
      </c>
    </row>
    <row r="349" spans="1:18">
      <c r="A349" s="29" t="s">
        <v>184</v>
      </c>
      <c r="B349" s="29" t="s">
        <v>145</v>
      </c>
      <c r="C349" s="86">
        <v>44846</v>
      </c>
      <c r="D349" s="30" t="s">
        <v>56</v>
      </c>
      <c r="E349" s="30" t="s">
        <v>192</v>
      </c>
      <c r="F349" s="30" t="s">
        <v>164</v>
      </c>
      <c r="G349" s="66">
        <v>3</v>
      </c>
      <c r="H349" s="67">
        <v>8.7499999999999991E-3</v>
      </c>
      <c r="I349" s="29" t="s">
        <v>3</v>
      </c>
      <c r="J349" s="70" t="s">
        <v>149</v>
      </c>
      <c r="K349" s="82">
        <v>6.8220338983050795E-3</v>
      </c>
      <c r="L349" s="68">
        <v>2.9166666666666664E-3</v>
      </c>
      <c r="M349" s="29" t="s">
        <v>168</v>
      </c>
      <c r="N349" s="73">
        <f t="shared" si="27"/>
        <v>10</v>
      </c>
      <c r="O349" s="29">
        <f t="shared" si="28"/>
        <v>42</v>
      </c>
      <c r="P349" s="29" t="s">
        <v>303</v>
      </c>
      <c r="Q349" s="29" t="str">
        <f t="shared" si="29"/>
        <v>10月2W</v>
      </c>
      <c r="R349" s="57">
        <f t="shared" si="30"/>
        <v>8.6016949152542301E-3</v>
      </c>
    </row>
    <row r="350" spans="1:18">
      <c r="A350" s="29" t="s">
        <v>137</v>
      </c>
      <c r="B350" s="29" t="s">
        <v>145</v>
      </c>
      <c r="C350" s="86">
        <v>44846</v>
      </c>
      <c r="D350" s="30" t="s">
        <v>56</v>
      </c>
      <c r="E350" s="30" t="s">
        <v>192</v>
      </c>
      <c r="F350" s="30" t="s">
        <v>164</v>
      </c>
      <c r="G350" s="66">
        <v>3</v>
      </c>
      <c r="H350" s="67">
        <v>8.217592592592594E-3</v>
      </c>
      <c r="I350" s="29" t="s">
        <v>3</v>
      </c>
      <c r="J350" s="70" t="s">
        <v>149</v>
      </c>
      <c r="K350" s="82">
        <v>6.4069365976145605E-3</v>
      </c>
      <c r="L350" s="68">
        <v>2.7391975308641982E-3</v>
      </c>
      <c r="M350" s="29" t="s">
        <v>168</v>
      </c>
      <c r="N350" s="73">
        <f t="shared" si="27"/>
        <v>10</v>
      </c>
      <c r="O350" s="29">
        <f t="shared" si="28"/>
        <v>42</v>
      </c>
      <c r="P350" s="29" t="s">
        <v>303</v>
      </c>
      <c r="Q350" s="29" t="str">
        <f t="shared" si="29"/>
        <v>10月2W</v>
      </c>
      <c r="R350" s="57">
        <f t="shared" si="30"/>
        <v>8.0783113622096645E-3</v>
      </c>
    </row>
    <row r="351" spans="1:18" ht="24">
      <c r="A351" s="29" t="s">
        <v>197</v>
      </c>
      <c r="B351" s="29" t="s">
        <v>145</v>
      </c>
      <c r="C351" s="86">
        <v>44849</v>
      </c>
      <c r="D351" s="30" t="s">
        <v>56</v>
      </c>
      <c r="E351" s="30" t="s">
        <v>192</v>
      </c>
      <c r="F351" s="30" t="s">
        <v>198</v>
      </c>
      <c r="G351" s="66">
        <v>2.2999999999999998</v>
      </c>
      <c r="H351" s="67">
        <v>6.4236111111111117E-3</v>
      </c>
      <c r="I351" s="29" t="s">
        <v>198</v>
      </c>
      <c r="J351" s="29" t="s">
        <v>69</v>
      </c>
      <c r="K351" s="81">
        <f>0.965517241*H351</f>
        <v>6.2021072772569449E-3</v>
      </c>
      <c r="L351" s="68">
        <f>H351/G351</f>
        <v>2.792874396135266E-3</v>
      </c>
      <c r="M351" s="29" t="s">
        <v>168</v>
      </c>
      <c r="N351" s="73">
        <f t="shared" si="27"/>
        <v>10</v>
      </c>
      <c r="O351" s="29">
        <f t="shared" si="28"/>
        <v>42</v>
      </c>
      <c r="P351" s="29" t="s">
        <v>303</v>
      </c>
      <c r="Q351" s="29" t="str">
        <f t="shared" si="29"/>
        <v>10月2W</v>
      </c>
      <c r="R351" s="57">
        <f t="shared" si="30"/>
        <v>7.8200483061065824E-3</v>
      </c>
    </row>
    <row r="352" spans="1:18" ht="24">
      <c r="A352" s="29" t="s">
        <v>190</v>
      </c>
      <c r="B352" s="29" t="s">
        <v>145</v>
      </c>
      <c r="C352" s="86">
        <v>44849</v>
      </c>
      <c r="D352" s="30" t="s">
        <v>56</v>
      </c>
      <c r="E352" s="30" t="s">
        <v>192</v>
      </c>
      <c r="F352" s="30" t="s">
        <v>198</v>
      </c>
      <c r="G352" s="66">
        <v>2.2999999999999998</v>
      </c>
      <c r="H352" s="67">
        <v>7.2800925925925915E-3</v>
      </c>
      <c r="I352" s="29" t="s">
        <v>198</v>
      </c>
      <c r="J352" s="29" t="s">
        <v>69</v>
      </c>
      <c r="K352" s="81">
        <f t="shared" ref="K352:K357" si="36">0.965517241*H352</f>
        <v>7.0290549142245362E-3</v>
      </c>
      <c r="L352" s="68">
        <f t="shared" ref="L352:L357" si="37">H352/G352</f>
        <v>3.1652576489533007E-3</v>
      </c>
      <c r="M352" s="29" t="s">
        <v>168</v>
      </c>
      <c r="N352" s="73">
        <f t="shared" si="27"/>
        <v>10</v>
      </c>
      <c r="O352" s="29">
        <f t="shared" si="28"/>
        <v>42</v>
      </c>
      <c r="P352" s="29" t="s">
        <v>303</v>
      </c>
      <c r="Q352" s="29" t="str">
        <f t="shared" si="29"/>
        <v>10月2W</v>
      </c>
      <c r="R352" s="57">
        <f t="shared" si="30"/>
        <v>8.8627214135874582E-3</v>
      </c>
    </row>
    <row r="353" spans="1:18" ht="24">
      <c r="A353" s="29" t="s">
        <v>194</v>
      </c>
      <c r="B353" s="29" t="s">
        <v>145</v>
      </c>
      <c r="C353" s="86">
        <v>44849</v>
      </c>
      <c r="D353" s="30" t="s">
        <v>56</v>
      </c>
      <c r="E353" s="30" t="s">
        <v>192</v>
      </c>
      <c r="F353" s="30" t="s">
        <v>198</v>
      </c>
      <c r="G353" s="66">
        <v>2.2999999999999998</v>
      </c>
      <c r="H353" s="67">
        <v>5.8564814814814825E-3</v>
      </c>
      <c r="I353" s="29" t="s">
        <v>198</v>
      </c>
      <c r="J353" s="29" t="s">
        <v>151</v>
      </c>
      <c r="K353" s="81">
        <f t="shared" si="36"/>
        <v>5.6545338419675935E-3</v>
      </c>
      <c r="L353" s="68">
        <f t="shared" si="37"/>
        <v>2.5462962962962969E-3</v>
      </c>
      <c r="M353" s="29" t="s">
        <v>168</v>
      </c>
      <c r="N353" s="73">
        <f t="shared" si="27"/>
        <v>10</v>
      </c>
      <c r="O353" s="29">
        <f t="shared" si="28"/>
        <v>42</v>
      </c>
      <c r="P353" s="29" t="s">
        <v>303</v>
      </c>
      <c r="Q353" s="29" t="str">
        <f t="shared" si="29"/>
        <v>10月2W</v>
      </c>
      <c r="R353" s="57">
        <f t="shared" si="30"/>
        <v>7.1296296268287046E-3</v>
      </c>
    </row>
    <row r="354" spans="1:18" ht="24">
      <c r="A354" s="29" t="s">
        <v>137</v>
      </c>
      <c r="B354" s="29" t="s">
        <v>145</v>
      </c>
      <c r="C354" s="86">
        <v>44849</v>
      </c>
      <c r="D354" s="30" t="s">
        <v>56</v>
      </c>
      <c r="E354" s="30" t="s">
        <v>192</v>
      </c>
      <c r="F354" s="30" t="s">
        <v>198</v>
      </c>
      <c r="G354" s="66">
        <v>2.2999999999999998</v>
      </c>
      <c r="H354" s="67">
        <v>6.5277777777777782E-3</v>
      </c>
      <c r="I354" s="29" t="s">
        <v>198</v>
      </c>
      <c r="J354" s="29" t="s">
        <v>151</v>
      </c>
      <c r="K354" s="81">
        <f t="shared" si="36"/>
        <v>6.3026819898611116E-3</v>
      </c>
      <c r="L354" s="68">
        <f t="shared" si="37"/>
        <v>2.8381642512077298E-3</v>
      </c>
      <c r="M354" s="29" t="s">
        <v>168</v>
      </c>
      <c r="N354" s="73">
        <f t="shared" si="27"/>
        <v>10</v>
      </c>
      <c r="O354" s="29">
        <f t="shared" si="28"/>
        <v>42</v>
      </c>
      <c r="P354" s="29" t="s">
        <v>303</v>
      </c>
      <c r="Q354" s="29" t="str">
        <f t="shared" si="29"/>
        <v>10月2W</v>
      </c>
      <c r="R354" s="57">
        <f t="shared" si="30"/>
        <v>7.9468599002596625E-3</v>
      </c>
    </row>
    <row r="355" spans="1:18" ht="24">
      <c r="A355" s="29" t="s">
        <v>136</v>
      </c>
      <c r="B355" s="29" t="s">
        <v>145</v>
      </c>
      <c r="C355" s="86">
        <v>44849</v>
      </c>
      <c r="D355" s="30" t="s">
        <v>56</v>
      </c>
      <c r="E355" s="30" t="s">
        <v>192</v>
      </c>
      <c r="F355" s="30" t="s">
        <v>198</v>
      </c>
      <c r="G355" s="66">
        <v>2.2999999999999998</v>
      </c>
      <c r="H355" s="67">
        <v>6.4583333333333333E-3</v>
      </c>
      <c r="I355" s="29" t="s">
        <v>198</v>
      </c>
      <c r="J355" s="29" t="s">
        <v>151</v>
      </c>
      <c r="K355" s="81">
        <f t="shared" si="36"/>
        <v>6.2356321814583332E-3</v>
      </c>
      <c r="L355" s="68">
        <f t="shared" si="37"/>
        <v>2.8079710144927536E-3</v>
      </c>
      <c r="M355" s="29" t="s">
        <v>168</v>
      </c>
      <c r="N355" s="73">
        <f t="shared" si="27"/>
        <v>10</v>
      </c>
      <c r="O355" s="29">
        <f t="shared" si="28"/>
        <v>42</v>
      </c>
      <c r="P355" s="29" t="s">
        <v>303</v>
      </c>
      <c r="Q355" s="29" t="str">
        <f t="shared" si="29"/>
        <v>10月2W</v>
      </c>
      <c r="R355" s="57">
        <f t="shared" si="30"/>
        <v>7.8623188374909413E-3</v>
      </c>
    </row>
    <row r="356" spans="1:18" ht="24">
      <c r="A356" s="29" t="s">
        <v>199</v>
      </c>
      <c r="B356" s="29" t="s">
        <v>145</v>
      </c>
      <c r="C356" s="86">
        <v>44849</v>
      </c>
      <c r="D356" s="30" t="s">
        <v>56</v>
      </c>
      <c r="E356" s="30" t="s">
        <v>192</v>
      </c>
      <c r="F356" s="30" t="s">
        <v>198</v>
      </c>
      <c r="G356" s="66">
        <v>2.2999999999999998</v>
      </c>
      <c r="H356" s="67">
        <v>7.7777777777777767E-3</v>
      </c>
      <c r="I356" s="29" t="s">
        <v>198</v>
      </c>
      <c r="J356" s="29" t="s">
        <v>151</v>
      </c>
      <c r="K356" s="81">
        <f t="shared" si="36"/>
        <v>7.5095785411111102E-3</v>
      </c>
      <c r="L356" s="68">
        <f t="shared" si="37"/>
        <v>3.3816425120772944E-3</v>
      </c>
      <c r="M356" s="29" t="s">
        <v>168</v>
      </c>
      <c r="N356" s="73">
        <f t="shared" si="27"/>
        <v>10</v>
      </c>
      <c r="O356" s="29">
        <f t="shared" si="28"/>
        <v>42</v>
      </c>
      <c r="P356" s="29" t="s">
        <v>303</v>
      </c>
      <c r="Q356" s="29" t="str">
        <f t="shared" si="29"/>
        <v>10月2W</v>
      </c>
      <c r="R356" s="57">
        <f t="shared" si="30"/>
        <v>9.4685990300966173E-3</v>
      </c>
    </row>
    <row r="357" spans="1:18" ht="24">
      <c r="A357" s="29" t="s">
        <v>186</v>
      </c>
      <c r="B357" s="29" t="s">
        <v>145</v>
      </c>
      <c r="C357" s="86">
        <v>44849</v>
      </c>
      <c r="D357" s="30" t="s">
        <v>56</v>
      </c>
      <c r="E357" s="30" t="s">
        <v>192</v>
      </c>
      <c r="F357" s="30" t="s">
        <v>198</v>
      </c>
      <c r="G357" s="66">
        <v>2.2999999999999998</v>
      </c>
      <c r="H357" s="67">
        <v>5.6134259259259271E-3</v>
      </c>
      <c r="I357" s="29" t="s">
        <v>198</v>
      </c>
      <c r="J357" s="29" t="s">
        <v>151</v>
      </c>
      <c r="K357" s="81">
        <f t="shared" si="36"/>
        <v>5.419859512557872E-3</v>
      </c>
      <c r="L357" s="68">
        <f t="shared" si="37"/>
        <v>2.4406199677938817E-3</v>
      </c>
      <c r="M357" s="29" t="s">
        <v>168</v>
      </c>
      <c r="N357" s="73">
        <f t="shared" si="27"/>
        <v>10</v>
      </c>
      <c r="O357" s="29">
        <f t="shared" si="28"/>
        <v>42</v>
      </c>
      <c r="P357" s="29" t="s">
        <v>303</v>
      </c>
      <c r="Q357" s="29" t="str">
        <f t="shared" si="29"/>
        <v>10月2W</v>
      </c>
      <c r="R357" s="57">
        <f t="shared" si="30"/>
        <v>6.8337359071381871E-3</v>
      </c>
    </row>
    <row r="358" spans="1:18" ht="24">
      <c r="A358" s="29" t="s">
        <v>199</v>
      </c>
      <c r="B358" s="29" t="s">
        <v>145</v>
      </c>
      <c r="C358" s="86">
        <v>44853</v>
      </c>
      <c r="D358" s="30" t="s">
        <v>56</v>
      </c>
      <c r="E358" s="30" t="s">
        <v>192</v>
      </c>
      <c r="F358" s="30" t="s">
        <v>164</v>
      </c>
      <c r="G358" s="66">
        <v>3</v>
      </c>
      <c r="H358" s="67">
        <v>9.4675925925925917E-3</v>
      </c>
      <c r="I358" s="29" t="s">
        <v>3</v>
      </c>
      <c r="J358" s="70" t="s">
        <v>149</v>
      </c>
      <c r="K358" s="81">
        <f>H358*0.779661016949152</f>
        <v>7.3815128688009988E-3</v>
      </c>
      <c r="L358" s="68">
        <f>H358/G358</f>
        <v>3.155864197530864E-3</v>
      </c>
      <c r="M358" s="29" t="s">
        <v>168</v>
      </c>
      <c r="N358" s="73">
        <f t="shared" si="27"/>
        <v>10</v>
      </c>
      <c r="O358" s="29">
        <f t="shared" si="28"/>
        <v>43</v>
      </c>
      <c r="P358" s="29" t="s">
        <v>304</v>
      </c>
      <c r="Q358" s="29" t="str">
        <f t="shared" si="29"/>
        <v>10月3W</v>
      </c>
      <c r="R358" s="57">
        <f t="shared" si="30"/>
        <v>9.3071249215316947E-3</v>
      </c>
    </row>
    <row r="359" spans="1:18" ht="24">
      <c r="A359" s="29" t="s">
        <v>190</v>
      </c>
      <c r="B359" s="29" t="s">
        <v>145</v>
      </c>
      <c r="C359" s="86">
        <v>44853</v>
      </c>
      <c r="D359" s="30" t="s">
        <v>56</v>
      </c>
      <c r="E359" s="30" t="s">
        <v>192</v>
      </c>
      <c r="F359" s="30" t="s">
        <v>164</v>
      </c>
      <c r="G359" s="66">
        <v>3</v>
      </c>
      <c r="H359" s="67">
        <v>9.4560185185185181E-3</v>
      </c>
      <c r="I359" s="29" t="s">
        <v>3</v>
      </c>
      <c r="J359" s="70" t="s">
        <v>149</v>
      </c>
      <c r="K359" s="81">
        <f t="shared" ref="K359:K373" si="38">H359*0.779661016949152</f>
        <v>7.3724890144381619E-3</v>
      </c>
      <c r="L359" s="68">
        <f t="shared" ref="L359:L387" si="39">H359/G359</f>
        <v>3.1520061728395059E-3</v>
      </c>
      <c r="M359" s="29" t="s">
        <v>168</v>
      </c>
      <c r="N359" s="73">
        <f t="shared" si="27"/>
        <v>10</v>
      </c>
      <c r="O359" s="29">
        <f t="shared" si="28"/>
        <v>43</v>
      </c>
      <c r="P359" s="29" t="s">
        <v>304</v>
      </c>
      <c r="Q359" s="29" t="str">
        <f t="shared" si="29"/>
        <v>10月3W</v>
      </c>
      <c r="R359" s="57">
        <f t="shared" si="30"/>
        <v>9.2957470182046392E-3</v>
      </c>
    </row>
    <row r="360" spans="1:18" ht="24">
      <c r="A360" s="29" t="s">
        <v>170</v>
      </c>
      <c r="B360" s="29" t="s">
        <v>145</v>
      </c>
      <c r="C360" s="86">
        <v>44853</v>
      </c>
      <c r="D360" s="30" t="s">
        <v>56</v>
      </c>
      <c r="E360" s="30" t="s">
        <v>192</v>
      </c>
      <c r="F360" s="30" t="s">
        <v>201</v>
      </c>
      <c r="G360" s="66">
        <v>2.33</v>
      </c>
      <c r="H360" s="67">
        <v>7.4421296296296293E-3</v>
      </c>
      <c r="I360" s="74" t="s">
        <v>353</v>
      </c>
      <c r="J360" s="30" t="s">
        <v>69</v>
      </c>
      <c r="K360" s="81">
        <f>H360*2.39/G360</f>
        <v>7.6337724527102205E-3</v>
      </c>
      <c r="L360" s="68">
        <f t="shared" si="39"/>
        <v>3.1940470513431886E-3</v>
      </c>
      <c r="M360" s="29" t="s">
        <v>168</v>
      </c>
      <c r="N360" s="73">
        <f t="shared" si="27"/>
        <v>10</v>
      </c>
      <c r="O360" s="29">
        <f t="shared" si="28"/>
        <v>43</v>
      </c>
      <c r="P360" s="29" t="s">
        <v>304</v>
      </c>
      <c r="Q360" s="29" t="str">
        <f t="shared" si="29"/>
        <v>10月3W</v>
      </c>
      <c r="R360" s="57">
        <f t="shared" si="30"/>
        <v>9.6251913534172364E-3</v>
      </c>
    </row>
    <row r="361" spans="1:18" ht="24">
      <c r="A361" s="29" t="s">
        <v>194</v>
      </c>
      <c r="B361" s="29" t="s">
        <v>145</v>
      </c>
      <c r="C361" s="86">
        <v>44853</v>
      </c>
      <c r="D361" s="30" t="s">
        <v>56</v>
      </c>
      <c r="E361" s="30" t="s">
        <v>192</v>
      </c>
      <c r="F361" s="30" t="s">
        <v>3</v>
      </c>
      <c r="G361" s="66">
        <v>3</v>
      </c>
      <c r="H361" s="67">
        <v>6.8634259259259256E-3</v>
      </c>
      <c r="I361" s="29" t="s">
        <v>3</v>
      </c>
      <c r="J361" s="70" t="s">
        <v>149</v>
      </c>
      <c r="K361" s="81">
        <f t="shared" si="38"/>
        <v>5.3511456371625821E-3</v>
      </c>
      <c r="L361" s="68">
        <f t="shared" si="39"/>
        <v>2.2878086419753085E-3</v>
      </c>
      <c r="M361" s="29" t="s">
        <v>168</v>
      </c>
      <c r="N361" s="73">
        <f t="shared" si="27"/>
        <v>10</v>
      </c>
      <c r="O361" s="29">
        <f t="shared" si="28"/>
        <v>43</v>
      </c>
      <c r="P361" s="29" t="s">
        <v>304</v>
      </c>
      <c r="Q361" s="29" t="str">
        <f t="shared" si="29"/>
        <v>10月3W</v>
      </c>
      <c r="R361" s="57">
        <f t="shared" si="30"/>
        <v>6.7470966729441259E-3</v>
      </c>
    </row>
    <row r="362" spans="1:18" ht="24">
      <c r="A362" s="29" t="s">
        <v>200</v>
      </c>
      <c r="B362" s="29" t="s">
        <v>145</v>
      </c>
      <c r="C362" s="86">
        <v>44853</v>
      </c>
      <c r="D362" s="30" t="s">
        <v>56</v>
      </c>
      <c r="E362" s="30" t="s">
        <v>192</v>
      </c>
      <c r="F362" s="30" t="s">
        <v>3</v>
      </c>
      <c r="G362" s="66">
        <v>3</v>
      </c>
      <c r="H362" s="67">
        <v>8.5069444444444437E-3</v>
      </c>
      <c r="I362" s="29" t="s">
        <v>3</v>
      </c>
      <c r="J362" s="70" t="s">
        <v>149</v>
      </c>
      <c r="K362" s="81">
        <f t="shared" si="38"/>
        <v>6.6325329566854939E-3</v>
      </c>
      <c r="L362" s="68">
        <f t="shared" si="39"/>
        <v>2.8356481481481479E-3</v>
      </c>
      <c r="M362" s="29" t="s">
        <v>168</v>
      </c>
      <c r="N362" s="73">
        <f t="shared" si="27"/>
        <v>10</v>
      </c>
      <c r="O362" s="29">
        <f t="shared" si="28"/>
        <v>43</v>
      </c>
      <c r="P362" s="29" t="s">
        <v>304</v>
      </c>
      <c r="Q362" s="29" t="str">
        <f t="shared" si="29"/>
        <v>10月3W</v>
      </c>
      <c r="R362" s="57">
        <f t="shared" si="30"/>
        <v>8.362758945386059E-3</v>
      </c>
    </row>
    <row r="363" spans="1:18" ht="24">
      <c r="A363" s="29" t="s">
        <v>143</v>
      </c>
      <c r="B363" s="29" t="s">
        <v>145</v>
      </c>
      <c r="C363" s="86">
        <v>44853</v>
      </c>
      <c r="D363" s="30" t="s">
        <v>56</v>
      </c>
      <c r="E363" s="30" t="s">
        <v>192</v>
      </c>
      <c r="F363" s="30" t="s">
        <v>3</v>
      </c>
      <c r="G363" s="66">
        <v>3</v>
      </c>
      <c r="H363" s="67">
        <v>1.0474537037037037E-2</v>
      </c>
      <c r="I363" s="29" t="s">
        <v>3</v>
      </c>
      <c r="J363" s="70" t="s">
        <v>149</v>
      </c>
      <c r="K363" s="81">
        <f t="shared" si="38"/>
        <v>8.1665881983678541E-3</v>
      </c>
      <c r="L363" s="68">
        <f t="shared" si="39"/>
        <v>3.4915123456790123E-3</v>
      </c>
      <c r="M363" s="29" t="s">
        <v>168</v>
      </c>
      <c r="N363" s="73">
        <f t="shared" si="27"/>
        <v>10</v>
      </c>
      <c r="O363" s="29">
        <f t="shared" si="28"/>
        <v>43</v>
      </c>
      <c r="P363" s="29" t="s">
        <v>304</v>
      </c>
      <c r="Q363" s="29" t="str">
        <f t="shared" si="29"/>
        <v>10月3W</v>
      </c>
      <c r="R363" s="57">
        <f t="shared" si="30"/>
        <v>1.0297002510985555E-2</v>
      </c>
    </row>
    <row r="364" spans="1:18" ht="24">
      <c r="A364" s="29" t="s">
        <v>183</v>
      </c>
      <c r="B364" s="29" t="s">
        <v>145</v>
      </c>
      <c r="C364" s="86">
        <v>44853</v>
      </c>
      <c r="D364" s="30" t="s">
        <v>56</v>
      </c>
      <c r="E364" s="30" t="s">
        <v>192</v>
      </c>
      <c r="F364" s="30" t="s">
        <v>3</v>
      </c>
      <c r="G364" s="66">
        <v>3</v>
      </c>
      <c r="H364" s="67">
        <v>8.564814814814815E-3</v>
      </c>
      <c r="I364" s="29" t="s">
        <v>3</v>
      </c>
      <c r="J364" s="70" t="s">
        <v>149</v>
      </c>
      <c r="K364" s="81">
        <f t="shared" si="38"/>
        <v>6.6776522284996819E-3</v>
      </c>
      <c r="L364" s="68">
        <f t="shared" si="39"/>
        <v>2.8549382716049382E-3</v>
      </c>
      <c r="M364" s="29" t="s">
        <v>168</v>
      </c>
      <c r="N364" s="73">
        <f t="shared" si="27"/>
        <v>10</v>
      </c>
      <c r="O364" s="29">
        <f t="shared" si="28"/>
        <v>43</v>
      </c>
      <c r="P364" s="29" t="s">
        <v>304</v>
      </c>
      <c r="Q364" s="29" t="str">
        <f t="shared" si="29"/>
        <v>10月3W</v>
      </c>
      <c r="R364" s="57">
        <f t="shared" si="30"/>
        <v>8.4196484620213379E-3</v>
      </c>
    </row>
    <row r="365" spans="1:18" ht="24">
      <c r="A365" s="29" t="s">
        <v>202</v>
      </c>
      <c r="B365" s="29" t="s">
        <v>145</v>
      </c>
      <c r="C365" s="86">
        <v>44853</v>
      </c>
      <c r="D365" s="30" t="s">
        <v>56</v>
      </c>
      <c r="E365" s="30" t="s">
        <v>192</v>
      </c>
      <c r="F365" s="30" t="s">
        <v>3</v>
      </c>
      <c r="G365" s="66">
        <v>3</v>
      </c>
      <c r="H365" s="67">
        <v>7.6157407407407415E-3</v>
      </c>
      <c r="I365" s="29" t="s">
        <v>3</v>
      </c>
      <c r="J365" s="70" t="s">
        <v>149</v>
      </c>
      <c r="K365" s="81">
        <f t="shared" si="38"/>
        <v>5.9376961707470147E-3</v>
      </c>
      <c r="L365" s="68">
        <f t="shared" si="39"/>
        <v>2.5385802469135806E-3</v>
      </c>
      <c r="M365" s="29" t="s">
        <v>168</v>
      </c>
      <c r="N365" s="73">
        <f t="shared" si="27"/>
        <v>10</v>
      </c>
      <c r="O365" s="29">
        <f t="shared" si="28"/>
        <v>43</v>
      </c>
      <c r="P365" s="29" t="s">
        <v>304</v>
      </c>
      <c r="Q365" s="29" t="str">
        <f t="shared" si="29"/>
        <v>10月3W</v>
      </c>
      <c r="R365" s="57">
        <f t="shared" si="30"/>
        <v>7.4866603892027577E-3</v>
      </c>
    </row>
    <row r="366" spans="1:18" ht="24">
      <c r="A366" s="29" t="s">
        <v>203</v>
      </c>
      <c r="B366" s="29" t="s">
        <v>145</v>
      </c>
      <c r="C366" s="86">
        <v>44853</v>
      </c>
      <c r="D366" s="30" t="s">
        <v>56</v>
      </c>
      <c r="E366" s="30" t="s">
        <v>192</v>
      </c>
      <c r="F366" s="30" t="s">
        <v>3</v>
      </c>
      <c r="G366" s="66">
        <v>3</v>
      </c>
      <c r="H366" s="67">
        <v>9.9652777777777778E-3</v>
      </c>
      <c r="I366" s="29" t="s">
        <v>3</v>
      </c>
      <c r="J366" s="70" t="s">
        <v>149</v>
      </c>
      <c r="K366" s="81">
        <f t="shared" si="38"/>
        <v>7.769538606403008E-3</v>
      </c>
      <c r="L366" s="68">
        <f t="shared" si="39"/>
        <v>3.3217592592592591E-3</v>
      </c>
      <c r="M366" s="29" t="s">
        <v>168</v>
      </c>
      <c r="N366" s="73">
        <f t="shared" si="27"/>
        <v>10</v>
      </c>
      <c r="O366" s="29">
        <f t="shared" si="28"/>
        <v>43</v>
      </c>
      <c r="P366" s="29" t="s">
        <v>304</v>
      </c>
      <c r="Q366" s="29" t="str">
        <f t="shared" si="29"/>
        <v>10月3W</v>
      </c>
      <c r="R366" s="57">
        <f t="shared" si="30"/>
        <v>9.7963747645950974E-3</v>
      </c>
    </row>
    <row r="367" spans="1:18" ht="24">
      <c r="A367" s="29" t="s">
        <v>187</v>
      </c>
      <c r="B367" s="29" t="s">
        <v>145</v>
      </c>
      <c r="C367" s="86">
        <v>44853</v>
      </c>
      <c r="D367" s="30" t="s">
        <v>56</v>
      </c>
      <c r="E367" s="30" t="s">
        <v>192</v>
      </c>
      <c r="F367" s="30" t="s">
        <v>3</v>
      </c>
      <c r="G367" s="66">
        <v>3</v>
      </c>
      <c r="H367" s="67">
        <v>1.1979166666666666E-2</v>
      </c>
      <c r="I367" s="29" t="s">
        <v>3</v>
      </c>
      <c r="J367" s="70" t="s">
        <v>149</v>
      </c>
      <c r="K367" s="81">
        <f t="shared" si="38"/>
        <v>9.3396892655367159E-3</v>
      </c>
      <c r="L367" s="68">
        <f t="shared" si="39"/>
        <v>3.9930555555555552E-3</v>
      </c>
      <c r="M367" s="29" t="s">
        <v>168</v>
      </c>
      <c r="N367" s="73">
        <f t="shared" si="27"/>
        <v>10</v>
      </c>
      <c r="O367" s="29">
        <f t="shared" si="28"/>
        <v>43</v>
      </c>
      <c r="P367" s="29" t="s">
        <v>304</v>
      </c>
      <c r="Q367" s="29" t="str">
        <f t="shared" si="29"/>
        <v>10月3W</v>
      </c>
      <c r="R367" s="57">
        <f t="shared" si="30"/>
        <v>1.1776129943502817E-2</v>
      </c>
    </row>
    <row r="368" spans="1:18" ht="24">
      <c r="A368" s="29" t="s">
        <v>137</v>
      </c>
      <c r="B368" s="29" t="s">
        <v>145</v>
      </c>
      <c r="C368" s="86">
        <v>44853</v>
      </c>
      <c r="D368" s="30" t="s">
        <v>56</v>
      </c>
      <c r="E368" s="30" t="s">
        <v>192</v>
      </c>
      <c r="F368" s="30" t="s">
        <v>3</v>
      </c>
      <c r="G368" s="66">
        <v>3</v>
      </c>
      <c r="H368" s="67">
        <v>8.0092592592592594E-3</v>
      </c>
      <c r="I368" s="29" t="s">
        <v>3</v>
      </c>
      <c r="J368" s="70" t="s">
        <v>149</v>
      </c>
      <c r="K368" s="81">
        <f t="shared" si="38"/>
        <v>6.2445072190834864E-3</v>
      </c>
      <c r="L368" s="68">
        <f t="shared" si="39"/>
        <v>2.6697530864197533E-3</v>
      </c>
      <c r="M368" s="29" t="s">
        <v>168</v>
      </c>
      <c r="N368" s="73">
        <f t="shared" si="27"/>
        <v>10</v>
      </c>
      <c r="O368" s="29">
        <f t="shared" si="28"/>
        <v>43</v>
      </c>
      <c r="P368" s="29" t="s">
        <v>304</v>
      </c>
      <c r="Q368" s="29" t="str">
        <f t="shared" si="29"/>
        <v>10月3W</v>
      </c>
      <c r="R368" s="57">
        <f t="shared" si="30"/>
        <v>7.873509102322658E-3</v>
      </c>
    </row>
    <row r="369" spans="1:18" ht="24">
      <c r="A369" s="29" t="s">
        <v>185</v>
      </c>
      <c r="B369" s="29" t="s">
        <v>145</v>
      </c>
      <c r="C369" s="86">
        <v>44853</v>
      </c>
      <c r="D369" s="30" t="s">
        <v>56</v>
      </c>
      <c r="E369" s="30" t="s">
        <v>192</v>
      </c>
      <c r="F369" s="30" t="s">
        <v>3</v>
      </c>
      <c r="G369" s="66">
        <v>3</v>
      </c>
      <c r="H369" s="67">
        <v>1.0034722222222221E-2</v>
      </c>
      <c r="I369" s="29" t="s">
        <v>3</v>
      </c>
      <c r="J369" s="70" t="s">
        <v>149</v>
      </c>
      <c r="K369" s="81">
        <f t="shared" si="38"/>
        <v>7.8236817325800321E-3</v>
      </c>
      <c r="L369" s="68">
        <f t="shared" si="39"/>
        <v>3.3449074074074071E-3</v>
      </c>
      <c r="M369" s="29" t="s">
        <v>168</v>
      </c>
      <c r="N369" s="73">
        <f t="shared" si="27"/>
        <v>10</v>
      </c>
      <c r="O369" s="29">
        <f t="shared" si="28"/>
        <v>43</v>
      </c>
      <c r="P369" s="29" t="s">
        <v>304</v>
      </c>
      <c r="Q369" s="29" t="str">
        <f t="shared" si="29"/>
        <v>10月3W</v>
      </c>
      <c r="R369" s="57">
        <f t="shared" si="30"/>
        <v>9.8646421845574317E-3</v>
      </c>
    </row>
    <row r="370" spans="1:18" ht="24">
      <c r="A370" s="29" t="s">
        <v>184</v>
      </c>
      <c r="B370" s="29" t="s">
        <v>145</v>
      </c>
      <c r="C370" s="86">
        <v>44853</v>
      </c>
      <c r="D370" s="30" t="s">
        <v>56</v>
      </c>
      <c r="E370" s="30" t="s">
        <v>192</v>
      </c>
      <c r="F370" s="30" t="s">
        <v>3</v>
      </c>
      <c r="G370" s="66">
        <v>3</v>
      </c>
      <c r="H370" s="67">
        <v>8.5069444444444437E-3</v>
      </c>
      <c r="I370" s="29" t="s">
        <v>3</v>
      </c>
      <c r="J370" s="70" t="s">
        <v>149</v>
      </c>
      <c r="K370" s="81">
        <f t="shared" si="38"/>
        <v>6.6325329566854939E-3</v>
      </c>
      <c r="L370" s="68">
        <f t="shared" si="39"/>
        <v>2.8356481481481479E-3</v>
      </c>
      <c r="M370" s="29" t="s">
        <v>168</v>
      </c>
      <c r="N370" s="73">
        <f t="shared" si="27"/>
        <v>10</v>
      </c>
      <c r="O370" s="29">
        <f t="shared" si="28"/>
        <v>43</v>
      </c>
      <c r="P370" s="29" t="s">
        <v>304</v>
      </c>
      <c r="Q370" s="29" t="str">
        <f t="shared" si="29"/>
        <v>10月3W</v>
      </c>
      <c r="R370" s="57">
        <f t="shared" si="30"/>
        <v>8.362758945386059E-3</v>
      </c>
    </row>
    <row r="371" spans="1:18" ht="24">
      <c r="A371" s="29" t="s">
        <v>204</v>
      </c>
      <c r="B371" s="29" t="s">
        <v>145</v>
      </c>
      <c r="C371" s="86">
        <v>44853</v>
      </c>
      <c r="D371" s="30" t="s">
        <v>56</v>
      </c>
      <c r="E371" s="30" t="s">
        <v>192</v>
      </c>
      <c r="F371" s="30" t="s">
        <v>3</v>
      </c>
      <c r="G371" s="66">
        <v>3</v>
      </c>
      <c r="H371" s="67">
        <v>7.5810185185185182E-3</v>
      </c>
      <c r="I371" s="29" t="s">
        <v>3</v>
      </c>
      <c r="J371" s="70" t="s">
        <v>149</v>
      </c>
      <c r="K371" s="81">
        <f t="shared" si="38"/>
        <v>5.9106246076585014E-3</v>
      </c>
      <c r="L371" s="68">
        <f t="shared" si="39"/>
        <v>2.5270061728395062E-3</v>
      </c>
      <c r="M371" s="29" t="s">
        <v>168</v>
      </c>
      <c r="N371" s="73">
        <f t="shared" si="27"/>
        <v>10</v>
      </c>
      <c r="O371" s="29">
        <f t="shared" si="28"/>
        <v>43</v>
      </c>
      <c r="P371" s="29" t="s">
        <v>304</v>
      </c>
      <c r="Q371" s="29" t="str">
        <f t="shared" si="29"/>
        <v>10月3W</v>
      </c>
      <c r="R371" s="57">
        <f t="shared" si="30"/>
        <v>7.4525266792215888E-3</v>
      </c>
    </row>
    <row r="372" spans="1:18" ht="24">
      <c r="A372" s="29" t="s">
        <v>186</v>
      </c>
      <c r="B372" s="29" t="s">
        <v>145</v>
      </c>
      <c r="C372" s="86">
        <v>44853</v>
      </c>
      <c r="D372" s="30" t="s">
        <v>56</v>
      </c>
      <c r="E372" s="30" t="s">
        <v>192</v>
      </c>
      <c r="F372" s="30" t="s">
        <v>3</v>
      </c>
      <c r="G372" s="66">
        <v>3</v>
      </c>
      <c r="H372" s="67">
        <v>6.7476851851851856E-3</v>
      </c>
      <c r="I372" s="29" t="s">
        <v>3</v>
      </c>
      <c r="J372" s="70" t="s">
        <v>149</v>
      </c>
      <c r="K372" s="81">
        <f t="shared" si="38"/>
        <v>5.2609070935342086E-3</v>
      </c>
      <c r="L372" s="68">
        <f t="shared" si="39"/>
        <v>2.2492283950617284E-3</v>
      </c>
      <c r="M372" s="29" t="s">
        <v>168</v>
      </c>
      <c r="N372" s="73">
        <f t="shared" si="27"/>
        <v>10</v>
      </c>
      <c r="O372" s="29">
        <f t="shared" si="28"/>
        <v>43</v>
      </c>
      <c r="P372" s="29" t="s">
        <v>304</v>
      </c>
      <c r="Q372" s="29" t="str">
        <f t="shared" si="29"/>
        <v>10月3W</v>
      </c>
      <c r="R372" s="57">
        <f t="shared" si="30"/>
        <v>6.6333176396735673E-3</v>
      </c>
    </row>
    <row r="373" spans="1:18" ht="24">
      <c r="A373" s="29" t="s">
        <v>195</v>
      </c>
      <c r="B373" s="29" t="s">
        <v>145</v>
      </c>
      <c r="C373" s="86">
        <v>44853</v>
      </c>
      <c r="D373" s="30" t="s">
        <v>56</v>
      </c>
      <c r="E373" s="30" t="s">
        <v>192</v>
      </c>
      <c r="F373" s="30" t="s">
        <v>3</v>
      </c>
      <c r="G373" s="66">
        <v>3</v>
      </c>
      <c r="H373" s="67">
        <v>7.9861111111111122E-3</v>
      </c>
      <c r="I373" s="29" t="s">
        <v>3</v>
      </c>
      <c r="J373" s="70" t="s">
        <v>149</v>
      </c>
      <c r="K373" s="81">
        <f t="shared" si="38"/>
        <v>6.2264595103578117E-3</v>
      </c>
      <c r="L373" s="68">
        <f t="shared" si="39"/>
        <v>2.6620370370370374E-3</v>
      </c>
      <c r="M373" s="29" t="s">
        <v>168</v>
      </c>
      <c r="N373" s="73">
        <f t="shared" si="27"/>
        <v>10</v>
      </c>
      <c r="O373" s="29">
        <f t="shared" si="28"/>
        <v>43</v>
      </c>
      <c r="P373" s="29" t="s">
        <v>304</v>
      </c>
      <c r="Q373" s="29" t="str">
        <f t="shared" si="29"/>
        <v>10月3W</v>
      </c>
      <c r="R373" s="57">
        <f t="shared" si="30"/>
        <v>7.8507532956685454E-3</v>
      </c>
    </row>
    <row r="374" spans="1:18" ht="24">
      <c r="A374" s="29" t="s">
        <v>137</v>
      </c>
      <c r="B374" s="29" t="s">
        <v>145</v>
      </c>
      <c r="C374" s="89">
        <v>44856</v>
      </c>
      <c r="D374" s="30" t="s">
        <v>56</v>
      </c>
      <c r="E374" s="30" t="s">
        <v>192</v>
      </c>
      <c r="F374" s="30" t="s">
        <v>208</v>
      </c>
      <c r="G374" s="66">
        <v>3</v>
      </c>
      <c r="H374" s="75">
        <v>8.2754629629629619E-3</v>
      </c>
      <c r="I374" s="29" t="s">
        <v>351</v>
      </c>
      <c r="J374" s="29" t="s">
        <v>68</v>
      </c>
      <c r="K374" s="81">
        <f>L374*2.39</f>
        <v>6.59278549382716E-3</v>
      </c>
      <c r="L374" s="68">
        <f t="shared" si="39"/>
        <v>2.7584876543209872E-3</v>
      </c>
      <c r="M374" s="29" t="s">
        <v>168</v>
      </c>
      <c r="N374" s="73">
        <f t="shared" si="27"/>
        <v>10</v>
      </c>
      <c r="O374" s="29">
        <f t="shared" si="28"/>
        <v>43</v>
      </c>
      <c r="P374" s="29" t="s">
        <v>304</v>
      </c>
      <c r="Q374" s="29" t="str">
        <f t="shared" si="29"/>
        <v>10月3W</v>
      </c>
      <c r="R374" s="57">
        <f t="shared" si="30"/>
        <v>8.3126425791733762E-3</v>
      </c>
    </row>
    <row r="375" spans="1:18" ht="24">
      <c r="A375" s="29" t="s">
        <v>190</v>
      </c>
      <c r="B375" s="29" t="s">
        <v>145</v>
      </c>
      <c r="C375" s="89">
        <v>44856</v>
      </c>
      <c r="D375" s="30" t="s">
        <v>56</v>
      </c>
      <c r="E375" s="30" t="s">
        <v>192</v>
      </c>
      <c r="F375" s="30" t="s">
        <v>208</v>
      </c>
      <c r="G375" s="66">
        <v>3</v>
      </c>
      <c r="H375" s="75">
        <v>8.3217592592592596E-3</v>
      </c>
      <c r="I375" s="29" t="s">
        <v>351</v>
      </c>
      <c r="J375" s="29" t="s">
        <v>68</v>
      </c>
      <c r="K375" s="81">
        <f t="shared" ref="K375:K378" si="40">L375*2.39</f>
        <v>6.6296682098765432E-3</v>
      </c>
      <c r="L375" s="68">
        <f t="shared" si="39"/>
        <v>2.7739197530864197E-3</v>
      </c>
      <c r="M375" s="29" t="s">
        <v>168</v>
      </c>
      <c r="N375" s="73">
        <f t="shared" si="27"/>
        <v>10</v>
      </c>
      <c r="O375" s="29">
        <f t="shared" si="28"/>
        <v>43</v>
      </c>
      <c r="P375" s="29" t="s">
        <v>304</v>
      </c>
      <c r="Q375" s="29" t="str">
        <f t="shared" si="29"/>
        <v>10月3W</v>
      </c>
      <c r="R375" s="57">
        <f t="shared" si="30"/>
        <v>8.3591468733225979E-3</v>
      </c>
    </row>
    <row r="376" spans="1:18" ht="24">
      <c r="A376" s="29" t="s">
        <v>184</v>
      </c>
      <c r="B376" s="29" t="s">
        <v>145</v>
      </c>
      <c r="C376" s="89">
        <v>44856</v>
      </c>
      <c r="D376" s="30" t="s">
        <v>56</v>
      </c>
      <c r="E376" s="30" t="s">
        <v>192</v>
      </c>
      <c r="F376" s="30" t="s">
        <v>3</v>
      </c>
      <c r="G376" s="66">
        <v>3</v>
      </c>
      <c r="H376" s="75">
        <v>0.01</v>
      </c>
      <c r="I376" s="29" t="s">
        <v>351</v>
      </c>
      <c r="J376" s="29" t="s">
        <v>149</v>
      </c>
      <c r="K376" s="81">
        <f t="shared" si="40"/>
        <v>7.966666666666667E-3</v>
      </c>
      <c r="L376" s="68">
        <f t="shared" si="39"/>
        <v>3.3333333333333335E-3</v>
      </c>
      <c r="M376" s="29" t="s">
        <v>168</v>
      </c>
      <c r="N376" s="73">
        <f t="shared" si="27"/>
        <v>10</v>
      </c>
      <c r="O376" s="29">
        <f t="shared" si="28"/>
        <v>43</v>
      </c>
      <c r="P376" s="29" t="s">
        <v>304</v>
      </c>
      <c r="Q376" s="29" t="str">
        <f t="shared" si="29"/>
        <v>10月3W</v>
      </c>
      <c r="R376" s="57">
        <f t="shared" si="30"/>
        <v>1.0044927536231886E-2</v>
      </c>
    </row>
    <row r="377" spans="1:18" ht="24">
      <c r="A377" s="29" t="s">
        <v>205</v>
      </c>
      <c r="B377" s="29" t="s">
        <v>207</v>
      </c>
      <c r="C377" s="89">
        <v>44856</v>
      </c>
      <c r="D377" s="30" t="s">
        <v>56</v>
      </c>
      <c r="E377" s="30" t="s">
        <v>192</v>
      </c>
      <c r="F377" s="30" t="s">
        <v>3</v>
      </c>
      <c r="G377" s="66">
        <v>3</v>
      </c>
      <c r="H377" s="75">
        <v>9.8263888888888897E-3</v>
      </c>
      <c r="I377" s="29" t="s">
        <v>351</v>
      </c>
      <c r="J377" s="29" t="s">
        <v>149</v>
      </c>
      <c r="K377" s="81">
        <f t="shared" si="40"/>
        <v>7.828356481481483E-3</v>
      </c>
      <c r="L377" s="68">
        <f t="shared" si="39"/>
        <v>3.2754629629629631E-3</v>
      </c>
      <c r="M377" s="29" t="s">
        <v>168</v>
      </c>
      <c r="N377" s="73">
        <f t="shared" si="27"/>
        <v>10</v>
      </c>
      <c r="O377" s="29">
        <f t="shared" si="28"/>
        <v>43</v>
      </c>
      <c r="P377" s="29" t="s">
        <v>304</v>
      </c>
      <c r="Q377" s="29" t="str">
        <f t="shared" si="29"/>
        <v>10月3W</v>
      </c>
      <c r="R377" s="57">
        <f t="shared" si="30"/>
        <v>9.8705364331723045E-3</v>
      </c>
    </row>
    <row r="378" spans="1:18" ht="24">
      <c r="A378" s="29" t="s">
        <v>206</v>
      </c>
      <c r="B378" s="29" t="s">
        <v>207</v>
      </c>
      <c r="C378" s="89">
        <v>44856</v>
      </c>
      <c r="D378" s="30" t="s">
        <v>56</v>
      </c>
      <c r="E378" s="30" t="s">
        <v>192</v>
      </c>
      <c r="F378" s="30" t="s">
        <v>3</v>
      </c>
      <c r="G378" s="66">
        <v>3</v>
      </c>
      <c r="H378" s="75">
        <v>1.0092592592592592E-2</v>
      </c>
      <c r="I378" s="29" t="s">
        <v>351</v>
      </c>
      <c r="J378" s="29" t="s">
        <v>149</v>
      </c>
      <c r="K378" s="81">
        <f t="shared" si="40"/>
        <v>8.0404320987654317E-3</v>
      </c>
      <c r="L378" s="68">
        <f t="shared" si="39"/>
        <v>3.3641975308641974E-3</v>
      </c>
      <c r="M378" s="29" t="s">
        <v>168</v>
      </c>
      <c r="N378" s="73">
        <f t="shared" si="27"/>
        <v>10</v>
      </c>
      <c r="O378" s="29">
        <f t="shared" si="28"/>
        <v>43</v>
      </c>
      <c r="P378" s="29" t="s">
        <v>304</v>
      </c>
      <c r="Q378" s="29" t="str">
        <f t="shared" si="29"/>
        <v>10月3W</v>
      </c>
      <c r="R378" s="57">
        <f t="shared" si="30"/>
        <v>1.0137936124530329E-2</v>
      </c>
    </row>
    <row r="379" spans="1:18" ht="24">
      <c r="A379" s="29" t="s">
        <v>186</v>
      </c>
      <c r="B379" s="29" t="s">
        <v>145</v>
      </c>
      <c r="C379" s="89">
        <v>44856</v>
      </c>
      <c r="D379" s="30" t="s">
        <v>56</v>
      </c>
      <c r="E379" s="30" t="s">
        <v>192</v>
      </c>
      <c r="F379" s="30" t="s">
        <v>3</v>
      </c>
      <c r="G379" s="66">
        <v>5</v>
      </c>
      <c r="H379" s="75">
        <v>1.2314814814814815E-2</v>
      </c>
      <c r="I379" s="29" t="s">
        <v>352</v>
      </c>
      <c r="J379" s="29" t="s">
        <v>67</v>
      </c>
      <c r="K379" s="81">
        <f>L379*2.21</f>
        <v>5.4431481481481475E-3</v>
      </c>
      <c r="L379" s="68">
        <f t="shared" si="39"/>
        <v>2.4629629629629628E-3</v>
      </c>
      <c r="M379" s="29" t="s">
        <v>168</v>
      </c>
      <c r="N379" s="73">
        <f t="shared" si="27"/>
        <v>10</v>
      </c>
      <c r="O379" s="29">
        <f t="shared" si="28"/>
        <v>43</v>
      </c>
      <c r="P379" s="29" t="s">
        <v>304</v>
      </c>
      <c r="Q379" s="29" t="str">
        <f t="shared" si="29"/>
        <v>10月3W</v>
      </c>
      <c r="R379" s="57">
        <f t="shared" si="30"/>
        <v>6.8630998389694045E-3</v>
      </c>
    </row>
    <row r="380" spans="1:18" ht="24">
      <c r="A380" s="29" t="s">
        <v>186</v>
      </c>
      <c r="B380" s="29" t="s">
        <v>145</v>
      </c>
      <c r="C380" s="89">
        <v>44860</v>
      </c>
      <c r="D380" s="30" t="s">
        <v>56</v>
      </c>
      <c r="E380" s="30" t="s">
        <v>192</v>
      </c>
      <c r="F380" s="30" t="s">
        <v>188</v>
      </c>
      <c r="G380" s="66">
        <v>5</v>
      </c>
      <c r="H380" s="75">
        <v>1.2013888888888888E-2</v>
      </c>
      <c r="I380" s="30" t="s">
        <v>188</v>
      </c>
      <c r="J380" s="70" t="s">
        <v>149</v>
      </c>
      <c r="K380" s="81">
        <f>H380*0.437859195402299</f>
        <v>5.2603917225415089E-3</v>
      </c>
      <c r="L380" s="68">
        <f t="shared" si="39"/>
        <v>2.4027777777777776E-3</v>
      </c>
      <c r="M380" s="29" t="s">
        <v>168</v>
      </c>
      <c r="N380" s="73">
        <f t="shared" si="27"/>
        <v>10</v>
      </c>
      <c r="O380" s="29">
        <f t="shared" si="28"/>
        <v>44</v>
      </c>
      <c r="P380" s="29" t="s">
        <v>305</v>
      </c>
      <c r="Q380" s="29" t="str">
        <f t="shared" si="29"/>
        <v>10月4W</v>
      </c>
      <c r="R380" s="57">
        <f t="shared" si="30"/>
        <v>6.6326678240740773E-3</v>
      </c>
    </row>
    <row r="381" spans="1:18" ht="24">
      <c r="A381" s="29" t="s">
        <v>194</v>
      </c>
      <c r="B381" s="29" t="s">
        <v>145</v>
      </c>
      <c r="C381" s="89">
        <v>44860</v>
      </c>
      <c r="D381" s="30" t="s">
        <v>56</v>
      </c>
      <c r="E381" s="30" t="s">
        <v>192</v>
      </c>
      <c r="F381" s="30" t="s">
        <v>188</v>
      </c>
      <c r="G381" s="66">
        <v>5</v>
      </c>
      <c r="H381" s="75">
        <v>1.1840277777777778E-2</v>
      </c>
      <c r="I381" s="30" t="s">
        <v>188</v>
      </c>
      <c r="J381" s="70" t="s">
        <v>149</v>
      </c>
      <c r="K381" s="81">
        <f>H381*0.437859195402299</f>
        <v>5.1843745011174985E-3</v>
      </c>
      <c r="L381" s="68">
        <f t="shared" si="39"/>
        <v>2.3680555555555555E-3</v>
      </c>
      <c r="M381" s="29" t="s">
        <v>168</v>
      </c>
      <c r="N381" s="73">
        <f t="shared" si="27"/>
        <v>10</v>
      </c>
      <c r="O381" s="29">
        <f t="shared" si="28"/>
        <v>44</v>
      </c>
      <c r="P381" s="29" t="s">
        <v>305</v>
      </c>
      <c r="Q381" s="29" t="str">
        <f t="shared" si="29"/>
        <v>10月4W</v>
      </c>
      <c r="R381" s="57">
        <f t="shared" si="30"/>
        <v>6.5368200231481505E-3</v>
      </c>
    </row>
    <row r="382" spans="1:18" ht="24">
      <c r="A382" s="29" t="s">
        <v>195</v>
      </c>
      <c r="B382" s="29" t="s">
        <v>145</v>
      </c>
      <c r="C382" s="89">
        <v>44860</v>
      </c>
      <c r="D382" s="30" t="s">
        <v>56</v>
      </c>
      <c r="E382" s="30" t="s">
        <v>192</v>
      </c>
      <c r="F382" s="30" t="s">
        <v>3</v>
      </c>
      <c r="G382" s="66">
        <v>3</v>
      </c>
      <c r="H382" s="75">
        <v>7.8703703703703713E-3</v>
      </c>
      <c r="I382" s="29" t="s">
        <v>3</v>
      </c>
      <c r="J382" s="70" t="s">
        <v>149</v>
      </c>
      <c r="K382" s="81">
        <f t="shared" ref="K382:K387" si="41">H382*0.779661016949152</f>
        <v>6.1362209667294382E-3</v>
      </c>
      <c r="L382" s="68">
        <f t="shared" si="39"/>
        <v>2.6234567901234573E-3</v>
      </c>
      <c r="M382" s="29" t="s">
        <v>168</v>
      </c>
      <c r="N382" s="73">
        <f t="shared" si="27"/>
        <v>10</v>
      </c>
      <c r="O382" s="29">
        <f t="shared" si="28"/>
        <v>44</v>
      </c>
      <c r="P382" s="29" t="s">
        <v>305</v>
      </c>
      <c r="Q382" s="29" t="str">
        <f t="shared" si="29"/>
        <v>10月4W</v>
      </c>
      <c r="R382" s="57">
        <f t="shared" si="30"/>
        <v>7.7369742623979876E-3</v>
      </c>
    </row>
    <row r="383" spans="1:18" ht="24">
      <c r="A383" s="29" t="s">
        <v>204</v>
      </c>
      <c r="B383" s="29" t="s">
        <v>145</v>
      </c>
      <c r="C383" s="89">
        <v>44860</v>
      </c>
      <c r="D383" s="30" t="s">
        <v>56</v>
      </c>
      <c r="E383" s="30" t="s">
        <v>192</v>
      </c>
      <c r="F383" s="30" t="s">
        <v>3</v>
      </c>
      <c r="G383" s="66">
        <v>3</v>
      </c>
      <c r="H383" s="75">
        <v>7.5231481481481477E-3</v>
      </c>
      <c r="I383" s="29" t="s">
        <v>3</v>
      </c>
      <c r="J383" s="70" t="s">
        <v>149</v>
      </c>
      <c r="K383" s="81">
        <f t="shared" si="41"/>
        <v>5.8655053358443151E-3</v>
      </c>
      <c r="L383" s="68">
        <f t="shared" si="39"/>
        <v>2.5077160493827159E-3</v>
      </c>
      <c r="M383" s="29" t="s">
        <v>168</v>
      </c>
      <c r="N383" s="73">
        <f t="shared" si="27"/>
        <v>10</v>
      </c>
      <c r="O383" s="29">
        <f t="shared" si="28"/>
        <v>44</v>
      </c>
      <c r="P383" s="29" t="s">
        <v>305</v>
      </c>
      <c r="Q383" s="29" t="str">
        <f t="shared" si="29"/>
        <v>10月4W</v>
      </c>
      <c r="R383" s="57">
        <f t="shared" si="30"/>
        <v>7.3956371625863108E-3</v>
      </c>
    </row>
    <row r="384" spans="1:18" ht="24">
      <c r="A384" s="29" t="s">
        <v>137</v>
      </c>
      <c r="B384" s="29" t="s">
        <v>145</v>
      </c>
      <c r="C384" s="89">
        <v>44860</v>
      </c>
      <c r="D384" s="30" t="s">
        <v>56</v>
      </c>
      <c r="E384" s="30" t="s">
        <v>192</v>
      </c>
      <c r="F384" s="30" t="s">
        <v>3</v>
      </c>
      <c r="G384" s="66">
        <v>3</v>
      </c>
      <c r="H384" s="75">
        <v>8.1018518518518514E-3</v>
      </c>
      <c r="I384" s="29" t="s">
        <v>3</v>
      </c>
      <c r="J384" s="70" t="s">
        <v>149</v>
      </c>
      <c r="K384" s="81">
        <f t="shared" si="41"/>
        <v>6.3166980539861852E-3</v>
      </c>
      <c r="L384" s="68">
        <f t="shared" si="39"/>
        <v>2.7006172839506171E-3</v>
      </c>
      <c r="M384" s="29" t="s">
        <v>168</v>
      </c>
      <c r="N384" s="73">
        <f t="shared" si="27"/>
        <v>10</v>
      </c>
      <c r="O384" s="29">
        <f t="shared" si="28"/>
        <v>44</v>
      </c>
      <c r="P384" s="29" t="s">
        <v>305</v>
      </c>
      <c r="Q384" s="29" t="str">
        <f t="shared" si="29"/>
        <v>10月4W</v>
      </c>
      <c r="R384" s="57">
        <f t="shared" si="30"/>
        <v>7.9645323289391032E-3</v>
      </c>
    </row>
    <row r="385" spans="1:18" ht="24">
      <c r="A385" s="29" t="s">
        <v>184</v>
      </c>
      <c r="B385" s="29" t="s">
        <v>145</v>
      </c>
      <c r="C385" s="89">
        <v>44860</v>
      </c>
      <c r="D385" s="30" t="s">
        <v>56</v>
      </c>
      <c r="E385" s="30" t="s">
        <v>192</v>
      </c>
      <c r="F385" s="30" t="s">
        <v>3</v>
      </c>
      <c r="G385" s="66">
        <v>3</v>
      </c>
      <c r="H385" s="75">
        <v>8.5995370370370357E-3</v>
      </c>
      <c r="I385" s="29" t="s">
        <v>3</v>
      </c>
      <c r="J385" s="70" t="s">
        <v>149</v>
      </c>
      <c r="K385" s="81">
        <f t="shared" si="41"/>
        <v>6.7047237915881927E-3</v>
      </c>
      <c r="L385" s="68">
        <f t="shared" si="39"/>
        <v>2.8665123456790118E-3</v>
      </c>
      <c r="M385" s="29" t="s">
        <v>168</v>
      </c>
      <c r="N385" s="73">
        <f t="shared" si="27"/>
        <v>10</v>
      </c>
      <c r="O385" s="29">
        <f t="shared" si="28"/>
        <v>44</v>
      </c>
      <c r="P385" s="29" t="s">
        <v>305</v>
      </c>
      <c r="Q385" s="29" t="str">
        <f t="shared" si="29"/>
        <v>10月4W</v>
      </c>
      <c r="R385" s="57">
        <f t="shared" si="30"/>
        <v>8.4537821720025042E-3</v>
      </c>
    </row>
    <row r="386" spans="1:18" ht="24">
      <c r="A386" s="29" t="s">
        <v>202</v>
      </c>
      <c r="B386" s="29" t="s">
        <v>145</v>
      </c>
      <c r="C386" s="89">
        <v>44860</v>
      </c>
      <c r="D386" s="30" t="s">
        <v>56</v>
      </c>
      <c r="E386" s="30" t="s">
        <v>192</v>
      </c>
      <c r="F386" s="30" t="s">
        <v>3</v>
      </c>
      <c r="G386" s="66">
        <v>3</v>
      </c>
      <c r="H386" s="75">
        <v>7.5578703703703702E-3</v>
      </c>
      <c r="I386" s="29" t="s">
        <v>3</v>
      </c>
      <c r="J386" s="70" t="s">
        <v>149</v>
      </c>
      <c r="K386" s="81">
        <f t="shared" si="41"/>
        <v>5.8925768989328267E-3</v>
      </c>
      <c r="L386" s="68">
        <f t="shared" si="39"/>
        <v>2.5192901234567899E-3</v>
      </c>
      <c r="M386" s="29" t="s">
        <v>168</v>
      </c>
      <c r="N386" s="73">
        <f t="shared" si="27"/>
        <v>10</v>
      </c>
      <c r="O386" s="29">
        <f t="shared" si="28"/>
        <v>44</v>
      </c>
      <c r="P386" s="29" t="s">
        <v>305</v>
      </c>
      <c r="Q386" s="29" t="str">
        <f t="shared" si="29"/>
        <v>10月4W</v>
      </c>
      <c r="R386" s="57">
        <f t="shared" si="30"/>
        <v>7.4297708725674779E-3</v>
      </c>
    </row>
    <row r="387" spans="1:18" ht="24">
      <c r="A387" s="29" t="s">
        <v>209</v>
      </c>
      <c r="B387" s="29" t="s">
        <v>145</v>
      </c>
      <c r="C387" s="89">
        <v>44860</v>
      </c>
      <c r="D387" s="30" t="s">
        <v>56</v>
      </c>
      <c r="E387" s="30" t="s">
        <v>192</v>
      </c>
      <c r="F387" s="30" t="s">
        <v>3</v>
      </c>
      <c r="G387" s="66">
        <v>3</v>
      </c>
      <c r="H387" s="75">
        <v>9.4675925925925917E-3</v>
      </c>
      <c r="I387" s="29" t="s">
        <v>3</v>
      </c>
      <c r="J387" s="70" t="s">
        <v>149</v>
      </c>
      <c r="K387" s="81">
        <f t="shared" si="41"/>
        <v>7.3815128688009988E-3</v>
      </c>
      <c r="L387" s="68">
        <f t="shared" si="39"/>
        <v>3.155864197530864E-3</v>
      </c>
      <c r="M387" s="29" t="s">
        <v>168</v>
      </c>
      <c r="N387" s="73">
        <f t="shared" ref="N387:N450" si="42">MONTH(C387)</f>
        <v>10</v>
      </c>
      <c r="O387" s="29">
        <f t="shared" ref="O387:O450" si="43">WEEKNUM(C387)</f>
        <v>44</v>
      </c>
      <c r="P387" s="29" t="s">
        <v>305</v>
      </c>
      <c r="Q387" s="29" t="str">
        <f t="shared" ref="Q387:Q450" si="44">N387&amp;"月"&amp;P387</f>
        <v>10月4W</v>
      </c>
      <c r="R387" s="57">
        <f t="shared" si="30"/>
        <v>9.3071249215316947E-3</v>
      </c>
    </row>
    <row r="388" spans="1:18">
      <c r="A388" s="71" t="s">
        <v>210</v>
      </c>
      <c r="B388" s="71" t="s">
        <v>207</v>
      </c>
      <c r="C388" s="87">
        <v>44860</v>
      </c>
      <c r="D388" s="72" t="s">
        <v>225</v>
      </c>
      <c r="E388" s="72" t="s">
        <v>192</v>
      </c>
      <c r="F388" s="70" t="s">
        <v>2</v>
      </c>
      <c r="G388" s="71">
        <v>2.31</v>
      </c>
      <c r="H388" s="77">
        <v>7.3958333333333341E-3</v>
      </c>
      <c r="I388" s="74" t="s">
        <v>353</v>
      </c>
      <c r="J388" s="70" t="s">
        <v>69</v>
      </c>
      <c r="K388" s="82">
        <f>L388*2.39</f>
        <v>7.6519660894660904E-3</v>
      </c>
      <c r="L388" s="68">
        <f>H388/G388</f>
        <v>3.201659451659452E-3</v>
      </c>
      <c r="M388" s="29" t="s">
        <v>168</v>
      </c>
      <c r="N388" s="73">
        <f t="shared" si="42"/>
        <v>10</v>
      </c>
      <c r="O388" s="29">
        <f t="shared" si="43"/>
        <v>44</v>
      </c>
      <c r="P388" s="29" t="s">
        <v>305</v>
      </c>
      <c r="Q388" s="29" t="str">
        <f t="shared" si="44"/>
        <v>10月4W</v>
      </c>
      <c r="R388" s="57">
        <f t="shared" ref="R388:R451" si="45">K388*2.9/2.3</f>
        <v>9.6481311562833308E-3</v>
      </c>
    </row>
    <row r="389" spans="1:18">
      <c r="A389" s="71" t="s">
        <v>211</v>
      </c>
      <c r="B389" s="71" t="s">
        <v>224</v>
      </c>
      <c r="C389" s="87">
        <v>44860</v>
      </c>
      <c r="D389" s="72" t="s">
        <v>225</v>
      </c>
      <c r="E389" s="72" t="s">
        <v>192</v>
      </c>
      <c r="F389" s="70" t="s">
        <v>226</v>
      </c>
      <c r="G389" s="71">
        <v>2.35</v>
      </c>
      <c r="H389" s="77">
        <v>5.9143518518518521E-3</v>
      </c>
      <c r="I389" s="29" t="s">
        <v>112</v>
      </c>
      <c r="J389" s="70" t="s">
        <v>69</v>
      </c>
      <c r="K389" s="82">
        <f>H389</f>
        <v>5.9143518518518521E-3</v>
      </c>
      <c r="L389" s="68">
        <f t="shared" ref="L389:L452" si="46">H389/G389</f>
        <v>2.5167454688731286E-3</v>
      </c>
      <c r="M389" s="29" t="s">
        <v>168</v>
      </c>
      <c r="N389" s="73">
        <f t="shared" si="42"/>
        <v>10</v>
      </c>
      <c r="O389" s="29">
        <f t="shared" si="43"/>
        <v>44</v>
      </c>
      <c r="P389" s="29" t="s">
        <v>305</v>
      </c>
      <c r="Q389" s="29" t="str">
        <f t="shared" si="44"/>
        <v>10月4W</v>
      </c>
      <c r="R389" s="57">
        <f t="shared" si="45"/>
        <v>7.4572262479871178E-3</v>
      </c>
    </row>
    <row r="390" spans="1:18">
      <c r="A390" s="71" t="s">
        <v>212</v>
      </c>
      <c r="B390" s="71" t="s">
        <v>207</v>
      </c>
      <c r="C390" s="87">
        <v>44860</v>
      </c>
      <c r="D390" s="72" t="s">
        <v>225</v>
      </c>
      <c r="E390" s="72" t="s">
        <v>192</v>
      </c>
      <c r="F390" s="70" t="s">
        <v>227</v>
      </c>
      <c r="G390" s="71">
        <v>6.25</v>
      </c>
      <c r="H390" s="77">
        <v>1.9803240740740739E-2</v>
      </c>
      <c r="I390" s="74" t="s">
        <v>353</v>
      </c>
      <c r="J390" s="70" t="s">
        <v>229</v>
      </c>
      <c r="K390" s="82">
        <f t="shared" ref="K390:K397" si="47">L390*2.39</f>
        <v>7.5727592592592591E-3</v>
      </c>
      <c r="L390" s="68">
        <f t="shared" si="46"/>
        <v>3.1685185185185184E-3</v>
      </c>
      <c r="M390" s="29" t="s">
        <v>168</v>
      </c>
      <c r="N390" s="73">
        <f t="shared" si="42"/>
        <v>10</v>
      </c>
      <c r="O390" s="29">
        <f t="shared" si="43"/>
        <v>44</v>
      </c>
      <c r="P390" s="29" t="s">
        <v>305</v>
      </c>
      <c r="Q390" s="29" t="str">
        <f t="shared" si="44"/>
        <v>10月4W</v>
      </c>
      <c r="R390" s="57">
        <f t="shared" si="45"/>
        <v>9.5482616747181968E-3</v>
      </c>
    </row>
    <row r="391" spans="1:18">
      <c r="A391" s="71" t="s">
        <v>213</v>
      </c>
      <c r="B391" s="71" t="s">
        <v>207</v>
      </c>
      <c r="C391" s="87">
        <v>44860</v>
      </c>
      <c r="D391" s="72" t="s">
        <v>225</v>
      </c>
      <c r="E391" s="72" t="s">
        <v>192</v>
      </c>
      <c r="F391" s="70" t="s">
        <v>2</v>
      </c>
      <c r="G391" s="71">
        <v>2.41</v>
      </c>
      <c r="H391" s="77">
        <v>7.5694444444444446E-3</v>
      </c>
      <c r="I391" s="74" t="s">
        <v>353</v>
      </c>
      <c r="J391" s="70" t="s">
        <v>69</v>
      </c>
      <c r="K391" s="82">
        <f t="shared" si="47"/>
        <v>7.5066274781005072E-3</v>
      </c>
      <c r="L391" s="68">
        <f t="shared" si="46"/>
        <v>3.1408483171968646E-3</v>
      </c>
      <c r="M391" s="29" t="s">
        <v>168</v>
      </c>
      <c r="N391" s="73">
        <f t="shared" si="42"/>
        <v>10</v>
      </c>
      <c r="O391" s="29">
        <f t="shared" si="43"/>
        <v>44</v>
      </c>
      <c r="P391" s="29" t="s">
        <v>305</v>
      </c>
      <c r="Q391" s="29" t="str">
        <f t="shared" si="44"/>
        <v>10月4W</v>
      </c>
      <c r="R391" s="57">
        <f t="shared" si="45"/>
        <v>9.4648781245615099E-3</v>
      </c>
    </row>
    <row r="392" spans="1:18">
      <c r="A392" s="71" t="s">
        <v>214</v>
      </c>
      <c r="B392" s="71" t="s">
        <v>224</v>
      </c>
      <c r="C392" s="87">
        <v>44860</v>
      </c>
      <c r="D392" s="72" t="s">
        <v>225</v>
      </c>
      <c r="E392" s="72" t="s">
        <v>192</v>
      </c>
      <c r="F392" s="70" t="s">
        <v>208</v>
      </c>
      <c r="G392" s="71">
        <v>3</v>
      </c>
      <c r="H392" s="77">
        <v>8.5069444444444437E-3</v>
      </c>
      <c r="I392" s="74" t="s">
        <v>353</v>
      </c>
      <c r="J392" s="70" t="s">
        <v>68</v>
      </c>
      <c r="K392" s="82">
        <f t="shared" si="47"/>
        <v>6.7771990740740735E-3</v>
      </c>
      <c r="L392" s="68">
        <f t="shared" si="46"/>
        <v>2.8356481481481479E-3</v>
      </c>
      <c r="M392" s="29" t="s">
        <v>168</v>
      </c>
      <c r="N392" s="73">
        <f t="shared" si="42"/>
        <v>10</v>
      </c>
      <c r="O392" s="29">
        <f t="shared" si="43"/>
        <v>44</v>
      </c>
      <c r="P392" s="29" t="s">
        <v>305</v>
      </c>
      <c r="Q392" s="29" t="str">
        <f t="shared" si="44"/>
        <v>10月4W</v>
      </c>
      <c r="R392" s="57">
        <f t="shared" si="45"/>
        <v>8.5451640499194844E-3</v>
      </c>
    </row>
    <row r="393" spans="1:18">
      <c r="A393" s="71" t="s">
        <v>206</v>
      </c>
      <c r="B393" s="71" t="s">
        <v>207</v>
      </c>
      <c r="C393" s="87">
        <v>44860</v>
      </c>
      <c r="D393" s="72" t="s">
        <v>225</v>
      </c>
      <c r="E393" s="72" t="s">
        <v>192</v>
      </c>
      <c r="F393" s="70" t="s">
        <v>208</v>
      </c>
      <c r="G393" s="71">
        <v>3</v>
      </c>
      <c r="H393" s="77">
        <v>1.0092592592592592E-2</v>
      </c>
      <c r="I393" s="74" t="s">
        <v>353</v>
      </c>
      <c r="J393" s="70" t="s">
        <v>68</v>
      </c>
      <c r="K393" s="82">
        <f t="shared" si="47"/>
        <v>8.0404320987654317E-3</v>
      </c>
      <c r="L393" s="68">
        <f t="shared" si="46"/>
        <v>3.3641975308641974E-3</v>
      </c>
      <c r="M393" s="29" t="s">
        <v>168</v>
      </c>
      <c r="N393" s="73">
        <f t="shared" si="42"/>
        <v>10</v>
      </c>
      <c r="O393" s="29">
        <f t="shared" si="43"/>
        <v>44</v>
      </c>
      <c r="P393" s="29" t="s">
        <v>305</v>
      </c>
      <c r="Q393" s="29" t="str">
        <f t="shared" si="44"/>
        <v>10月4W</v>
      </c>
      <c r="R393" s="57">
        <f t="shared" si="45"/>
        <v>1.0137936124530329E-2</v>
      </c>
    </row>
    <row r="394" spans="1:18">
      <c r="A394" s="71" t="s">
        <v>215</v>
      </c>
      <c r="B394" s="71" t="s">
        <v>207</v>
      </c>
      <c r="C394" s="87">
        <v>44860</v>
      </c>
      <c r="D394" s="72" t="s">
        <v>225</v>
      </c>
      <c r="E394" s="72" t="s">
        <v>192</v>
      </c>
      <c r="F394" s="70" t="s">
        <v>2</v>
      </c>
      <c r="G394" s="71">
        <v>2.91</v>
      </c>
      <c r="H394" s="77">
        <v>9.1203703703703707E-3</v>
      </c>
      <c r="I394" s="74" t="s">
        <v>353</v>
      </c>
      <c r="J394" s="70" t="s">
        <v>68</v>
      </c>
      <c r="K394" s="82">
        <f t="shared" si="47"/>
        <v>7.4906134656993759E-3</v>
      </c>
      <c r="L394" s="68">
        <f t="shared" si="46"/>
        <v>3.1341478935980652E-3</v>
      </c>
      <c r="M394" s="29" t="s">
        <v>168</v>
      </c>
      <c r="N394" s="73">
        <f t="shared" si="42"/>
        <v>10</v>
      </c>
      <c r="O394" s="29">
        <f t="shared" si="43"/>
        <v>44</v>
      </c>
      <c r="P394" s="29" t="s">
        <v>305</v>
      </c>
      <c r="Q394" s="29" t="str">
        <f t="shared" si="44"/>
        <v>10月4W</v>
      </c>
      <c r="R394" s="57">
        <f t="shared" si="45"/>
        <v>9.4446865437079093E-3</v>
      </c>
    </row>
    <row r="395" spans="1:18">
      <c r="A395" s="71" t="s">
        <v>216</v>
      </c>
      <c r="B395" s="71" t="s">
        <v>207</v>
      </c>
      <c r="C395" s="87">
        <v>44860</v>
      </c>
      <c r="D395" s="72" t="s">
        <v>225</v>
      </c>
      <c r="E395" s="72" t="s">
        <v>192</v>
      </c>
      <c r="F395" s="70" t="s">
        <v>2</v>
      </c>
      <c r="G395" s="71">
        <v>3.27</v>
      </c>
      <c r="H395" s="77">
        <v>9.5486111111111101E-3</v>
      </c>
      <c r="I395" s="74" t="s">
        <v>353</v>
      </c>
      <c r="J395" s="70" t="s">
        <v>68</v>
      </c>
      <c r="K395" s="82">
        <f t="shared" si="47"/>
        <v>6.9789542983350319E-3</v>
      </c>
      <c r="L395" s="68">
        <f t="shared" si="46"/>
        <v>2.9200645599728164E-3</v>
      </c>
      <c r="M395" s="29" t="s">
        <v>168</v>
      </c>
      <c r="N395" s="73">
        <f t="shared" si="42"/>
        <v>10</v>
      </c>
      <c r="O395" s="29">
        <f t="shared" si="43"/>
        <v>44</v>
      </c>
      <c r="P395" s="29" t="s">
        <v>305</v>
      </c>
      <c r="Q395" s="29" t="str">
        <f t="shared" si="44"/>
        <v>10月4W</v>
      </c>
      <c r="R395" s="57">
        <f t="shared" si="45"/>
        <v>8.7995510718137365E-3</v>
      </c>
    </row>
    <row r="396" spans="1:18">
      <c r="A396" s="71" t="s">
        <v>217</v>
      </c>
      <c r="B396" s="71" t="s">
        <v>224</v>
      </c>
      <c r="C396" s="87">
        <v>44860</v>
      </c>
      <c r="D396" s="72" t="s">
        <v>225</v>
      </c>
      <c r="E396" s="72" t="s">
        <v>192</v>
      </c>
      <c r="F396" s="70" t="s">
        <v>2</v>
      </c>
      <c r="G396" s="71">
        <v>3.09</v>
      </c>
      <c r="H396" s="77">
        <v>9.3518518518518525E-3</v>
      </c>
      <c r="I396" s="74" t="s">
        <v>353</v>
      </c>
      <c r="J396" s="70" t="s">
        <v>68</v>
      </c>
      <c r="K396" s="82">
        <f t="shared" si="47"/>
        <v>7.2333093611410774E-3</v>
      </c>
      <c r="L396" s="68">
        <f t="shared" si="46"/>
        <v>3.0264892724439652E-3</v>
      </c>
      <c r="M396" s="29" t="s">
        <v>168</v>
      </c>
      <c r="N396" s="73">
        <f t="shared" si="42"/>
        <v>10</v>
      </c>
      <c r="O396" s="29">
        <f t="shared" si="43"/>
        <v>44</v>
      </c>
      <c r="P396" s="29" t="s">
        <v>305</v>
      </c>
      <c r="Q396" s="29" t="str">
        <f t="shared" si="44"/>
        <v>10月4W</v>
      </c>
      <c r="R396" s="57">
        <f t="shared" si="45"/>
        <v>9.1202596292648368E-3</v>
      </c>
    </row>
    <row r="397" spans="1:18">
      <c r="A397" s="71" t="s">
        <v>218</v>
      </c>
      <c r="B397" s="71" t="s">
        <v>207</v>
      </c>
      <c r="C397" s="87">
        <v>44860</v>
      </c>
      <c r="D397" s="72" t="s">
        <v>225</v>
      </c>
      <c r="E397" s="72" t="s">
        <v>192</v>
      </c>
      <c r="F397" s="70" t="s">
        <v>2</v>
      </c>
      <c r="G397" s="71">
        <v>2.4300000000000002</v>
      </c>
      <c r="H397" s="77">
        <v>8.2754629629629619E-3</v>
      </c>
      <c r="I397" s="74" t="s">
        <v>353</v>
      </c>
      <c r="J397" s="70" t="s">
        <v>69</v>
      </c>
      <c r="K397" s="82">
        <f t="shared" si="47"/>
        <v>8.1392413504039005E-3</v>
      </c>
      <c r="L397" s="68">
        <f t="shared" si="46"/>
        <v>3.4055403139765274E-3</v>
      </c>
      <c r="M397" s="29" t="s">
        <v>168</v>
      </c>
      <c r="N397" s="73">
        <f t="shared" si="42"/>
        <v>10</v>
      </c>
      <c r="O397" s="29">
        <f t="shared" si="43"/>
        <v>44</v>
      </c>
      <c r="P397" s="29" t="s">
        <v>305</v>
      </c>
      <c r="Q397" s="29" t="str">
        <f t="shared" si="44"/>
        <v>10月4W</v>
      </c>
      <c r="R397" s="57">
        <f t="shared" si="45"/>
        <v>1.0262521702683179E-2</v>
      </c>
    </row>
    <row r="398" spans="1:18">
      <c r="A398" s="71" t="s">
        <v>219</v>
      </c>
      <c r="B398" s="71" t="s">
        <v>224</v>
      </c>
      <c r="C398" s="87">
        <v>44860</v>
      </c>
      <c r="D398" s="72" t="s">
        <v>225</v>
      </c>
      <c r="E398" s="72" t="s">
        <v>192</v>
      </c>
      <c r="F398" s="70" t="s">
        <v>228</v>
      </c>
      <c r="G398" s="71">
        <v>3.1</v>
      </c>
      <c r="H398" s="77">
        <v>9.2361111111111116E-3</v>
      </c>
      <c r="I398" s="70" t="s">
        <v>228</v>
      </c>
      <c r="J398" s="70" t="s">
        <v>68</v>
      </c>
      <c r="K398" s="82">
        <f>0.737586206896552*H398</f>
        <v>6.812428160919543E-3</v>
      </c>
      <c r="L398" s="68">
        <f t="shared" si="46"/>
        <v>2.9793906810035844E-3</v>
      </c>
      <c r="M398" s="29" t="s">
        <v>168</v>
      </c>
      <c r="N398" s="73">
        <f t="shared" si="42"/>
        <v>10</v>
      </c>
      <c r="O398" s="29">
        <f t="shared" si="43"/>
        <v>44</v>
      </c>
      <c r="P398" s="29" t="s">
        <v>305</v>
      </c>
      <c r="Q398" s="29" t="str">
        <f t="shared" si="44"/>
        <v>10月4W</v>
      </c>
      <c r="R398" s="57">
        <f t="shared" si="45"/>
        <v>8.589583333333338E-3</v>
      </c>
    </row>
    <row r="399" spans="1:18">
      <c r="A399" s="71" t="s">
        <v>220</v>
      </c>
      <c r="B399" s="71" t="s">
        <v>224</v>
      </c>
      <c r="C399" s="87">
        <v>44860</v>
      </c>
      <c r="D399" s="72" t="s">
        <v>225</v>
      </c>
      <c r="E399" s="72" t="s">
        <v>192</v>
      </c>
      <c r="F399" s="70" t="s">
        <v>2</v>
      </c>
      <c r="G399" s="71">
        <v>2.44</v>
      </c>
      <c r="H399" s="77">
        <v>7.6273148148148151E-3</v>
      </c>
      <c r="I399" s="74" t="s">
        <v>353</v>
      </c>
      <c r="J399" s="70" t="s">
        <v>69</v>
      </c>
      <c r="K399" s="82">
        <f>L399*2.39</f>
        <v>7.4710173800850042E-3</v>
      </c>
      <c r="L399" s="68">
        <f t="shared" si="46"/>
        <v>3.1259486945962359E-3</v>
      </c>
      <c r="M399" s="29" t="s">
        <v>168</v>
      </c>
      <c r="N399" s="73">
        <f t="shared" si="42"/>
        <v>10</v>
      </c>
      <c r="O399" s="29">
        <f t="shared" si="43"/>
        <v>44</v>
      </c>
      <c r="P399" s="29" t="s">
        <v>305</v>
      </c>
      <c r="Q399" s="29" t="str">
        <f t="shared" si="44"/>
        <v>10月4W</v>
      </c>
      <c r="R399" s="57">
        <f t="shared" si="45"/>
        <v>9.4199784357593529E-3</v>
      </c>
    </row>
    <row r="400" spans="1:18">
      <c r="A400" s="71" t="s">
        <v>221</v>
      </c>
      <c r="B400" s="71" t="s">
        <v>224</v>
      </c>
      <c r="C400" s="87">
        <v>44860</v>
      </c>
      <c r="D400" s="72" t="s">
        <v>225</v>
      </c>
      <c r="E400" s="72" t="s">
        <v>192</v>
      </c>
      <c r="F400" s="70" t="s">
        <v>2</v>
      </c>
      <c r="G400" s="71">
        <v>2.5099999999999998</v>
      </c>
      <c r="H400" s="77">
        <v>8.4837962962962966E-3</v>
      </c>
      <c r="I400" s="74" t="s">
        <v>353</v>
      </c>
      <c r="J400" s="70" t="s">
        <v>69</v>
      </c>
      <c r="K400" s="82">
        <f>L400*2.39</f>
        <v>8.0781964733657972E-3</v>
      </c>
      <c r="L400" s="68">
        <f t="shared" si="46"/>
        <v>3.3799985244208357E-3</v>
      </c>
      <c r="M400" s="29" t="s">
        <v>168</v>
      </c>
      <c r="N400" s="73">
        <f t="shared" si="42"/>
        <v>10</v>
      </c>
      <c r="O400" s="29">
        <f t="shared" si="43"/>
        <v>44</v>
      </c>
      <c r="P400" s="29" t="s">
        <v>305</v>
      </c>
      <c r="Q400" s="29" t="str">
        <f t="shared" si="44"/>
        <v>10月4W</v>
      </c>
      <c r="R400" s="57">
        <f t="shared" si="45"/>
        <v>1.0185552075113397E-2</v>
      </c>
    </row>
    <row r="401" spans="1:18">
      <c r="A401" s="71" t="s">
        <v>222</v>
      </c>
      <c r="B401" s="71" t="s">
        <v>224</v>
      </c>
      <c r="C401" s="87">
        <v>44860</v>
      </c>
      <c r="D401" s="72" t="s">
        <v>225</v>
      </c>
      <c r="E401" s="72" t="s">
        <v>192</v>
      </c>
      <c r="F401" s="70" t="s">
        <v>208</v>
      </c>
      <c r="G401" s="71">
        <v>3</v>
      </c>
      <c r="H401" s="77">
        <v>0.01</v>
      </c>
      <c r="I401" s="74" t="s">
        <v>353</v>
      </c>
      <c r="J401" s="70" t="s">
        <v>68</v>
      </c>
      <c r="K401" s="82">
        <f>L401*2.39</f>
        <v>7.966666666666667E-3</v>
      </c>
      <c r="L401" s="68">
        <f t="shared" si="46"/>
        <v>3.3333333333333335E-3</v>
      </c>
      <c r="M401" s="29" t="s">
        <v>168</v>
      </c>
      <c r="N401" s="73">
        <f t="shared" si="42"/>
        <v>10</v>
      </c>
      <c r="O401" s="29">
        <f t="shared" si="43"/>
        <v>44</v>
      </c>
      <c r="P401" s="29" t="s">
        <v>305</v>
      </c>
      <c r="Q401" s="29" t="str">
        <f t="shared" si="44"/>
        <v>10月4W</v>
      </c>
      <c r="R401" s="57">
        <f t="shared" si="45"/>
        <v>1.0044927536231886E-2</v>
      </c>
    </row>
    <row r="402" spans="1:18">
      <c r="A402" s="71" t="s">
        <v>223</v>
      </c>
      <c r="B402" s="71" t="s">
        <v>207</v>
      </c>
      <c r="C402" s="87">
        <v>44860</v>
      </c>
      <c r="D402" s="72" t="s">
        <v>225</v>
      </c>
      <c r="E402" s="72" t="s">
        <v>192</v>
      </c>
      <c r="F402" s="70" t="s">
        <v>208</v>
      </c>
      <c r="G402" s="71">
        <v>3</v>
      </c>
      <c r="H402" s="77">
        <v>9.8263888888888897E-3</v>
      </c>
      <c r="I402" s="74" t="s">
        <v>353</v>
      </c>
      <c r="J402" s="70" t="s">
        <v>68</v>
      </c>
      <c r="K402" s="82">
        <f>L402*2.39</f>
        <v>7.828356481481483E-3</v>
      </c>
      <c r="L402" s="68">
        <f t="shared" si="46"/>
        <v>3.2754629629629631E-3</v>
      </c>
      <c r="M402" s="29" t="s">
        <v>168</v>
      </c>
      <c r="N402" s="73">
        <f t="shared" si="42"/>
        <v>10</v>
      </c>
      <c r="O402" s="29">
        <f t="shared" si="43"/>
        <v>44</v>
      </c>
      <c r="P402" s="29" t="s">
        <v>305</v>
      </c>
      <c r="Q402" s="29" t="str">
        <f t="shared" si="44"/>
        <v>10月4W</v>
      </c>
      <c r="R402" s="57">
        <f t="shared" si="45"/>
        <v>9.8705364331723045E-3</v>
      </c>
    </row>
    <row r="403" spans="1:18">
      <c r="A403" s="71" t="s">
        <v>230</v>
      </c>
      <c r="B403" s="71" t="s">
        <v>207</v>
      </c>
      <c r="C403" s="87">
        <v>44860</v>
      </c>
      <c r="D403" s="72" t="s">
        <v>225</v>
      </c>
      <c r="E403" s="72" t="s">
        <v>192</v>
      </c>
      <c r="F403" s="70" t="s">
        <v>226</v>
      </c>
      <c r="G403" s="71">
        <v>2.35</v>
      </c>
      <c r="H403" s="77">
        <v>8.9351851851851866E-3</v>
      </c>
      <c r="I403" s="29" t="s">
        <v>112</v>
      </c>
      <c r="J403" s="70" t="s">
        <v>69</v>
      </c>
      <c r="K403" s="82">
        <f>H403</f>
        <v>8.9351851851851866E-3</v>
      </c>
      <c r="L403" s="68">
        <f t="shared" si="46"/>
        <v>3.8022064617809301E-3</v>
      </c>
      <c r="M403" s="29" t="s">
        <v>168</v>
      </c>
      <c r="N403" s="73">
        <f t="shared" si="42"/>
        <v>10</v>
      </c>
      <c r="O403" s="29">
        <f t="shared" si="43"/>
        <v>44</v>
      </c>
      <c r="P403" s="29" t="s">
        <v>305</v>
      </c>
      <c r="Q403" s="29" t="str">
        <f t="shared" si="44"/>
        <v>10月4W</v>
      </c>
      <c r="R403" s="57">
        <f t="shared" si="45"/>
        <v>1.1266103059581322E-2</v>
      </c>
    </row>
    <row r="404" spans="1:18">
      <c r="A404" s="71" t="s">
        <v>231</v>
      </c>
      <c r="B404" s="71" t="s">
        <v>224</v>
      </c>
      <c r="C404" s="87">
        <v>44860</v>
      </c>
      <c r="D404" s="72" t="s">
        <v>225</v>
      </c>
      <c r="E404" s="72" t="s">
        <v>192</v>
      </c>
      <c r="F404" s="70" t="s">
        <v>2</v>
      </c>
      <c r="G404" s="71">
        <v>2.58</v>
      </c>
      <c r="H404" s="77">
        <v>8.1018518518518514E-3</v>
      </c>
      <c r="I404" s="74" t="s">
        <v>353</v>
      </c>
      <c r="J404" s="70" t="s">
        <v>69</v>
      </c>
      <c r="K404" s="82">
        <f t="shared" ref="K404:K411" si="48">L404*2.39</f>
        <v>7.5052038472581111E-3</v>
      </c>
      <c r="L404" s="68">
        <f t="shared" si="46"/>
        <v>3.1402526557565316E-3</v>
      </c>
      <c r="M404" s="29" t="s">
        <v>168</v>
      </c>
      <c r="N404" s="73">
        <f t="shared" si="42"/>
        <v>10</v>
      </c>
      <c r="O404" s="29">
        <f t="shared" si="43"/>
        <v>44</v>
      </c>
      <c r="P404" s="29" t="s">
        <v>305</v>
      </c>
      <c r="Q404" s="29" t="str">
        <f t="shared" si="44"/>
        <v>10月4W</v>
      </c>
      <c r="R404" s="57">
        <f t="shared" si="45"/>
        <v>9.4630831117602267E-3</v>
      </c>
    </row>
    <row r="405" spans="1:18">
      <c r="A405" s="71" t="s">
        <v>232</v>
      </c>
      <c r="B405" s="71" t="s">
        <v>224</v>
      </c>
      <c r="C405" s="87">
        <v>44860</v>
      </c>
      <c r="D405" s="72" t="s">
        <v>225</v>
      </c>
      <c r="E405" s="72" t="s">
        <v>192</v>
      </c>
      <c r="F405" s="70" t="s">
        <v>2</v>
      </c>
      <c r="G405" s="71">
        <v>2.5</v>
      </c>
      <c r="H405" s="77">
        <v>8.6342592592592599E-3</v>
      </c>
      <c r="I405" s="74" t="s">
        <v>353</v>
      </c>
      <c r="J405" s="70" t="s">
        <v>69</v>
      </c>
      <c r="K405" s="82">
        <f t="shared" si="48"/>
        <v>8.254351851851853E-3</v>
      </c>
      <c r="L405" s="68">
        <f t="shared" si="46"/>
        <v>3.4537037037037041E-3</v>
      </c>
      <c r="M405" s="29" t="s">
        <v>168</v>
      </c>
      <c r="N405" s="73">
        <f t="shared" si="42"/>
        <v>10</v>
      </c>
      <c r="O405" s="29">
        <f t="shared" si="43"/>
        <v>44</v>
      </c>
      <c r="P405" s="29" t="s">
        <v>305</v>
      </c>
      <c r="Q405" s="29" t="str">
        <f t="shared" si="44"/>
        <v>10月4W</v>
      </c>
      <c r="R405" s="57">
        <f t="shared" si="45"/>
        <v>1.0407661030595814E-2</v>
      </c>
    </row>
    <row r="406" spans="1:18">
      <c r="A406" s="71" t="s">
        <v>233</v>
      </c>
      <c r="B406" s="71" t="s">
        <v>243</v>
      </c>
      <c r="C406" s="87">
        <v>44860</v>
      </c>
      <c r="D406" s="72" t="s">
        <v>225</v>
      </c>
      <c r="E406" s="72" t="s">
        <v>192</v>
      </c>
      <c r="F406" s="70" t="s">
        <v>2</v>
      </c>
      <c r="G406" s="71">
        <v>2.46</v>
      </c>
      <c r="H406" s="77">
        <v>8.6689814814814806E-3</v>
      </c>
      <c r="I406" s="74" t="s">
        <v>353</v>
      </c>
      <c r="J406" s="70" t="s">
        <v>69</v>
      </c>
      <c r="K406" s="82">
        <f t="shared" si="48"/>
        <v>8.4223031466425773E-3</v>
      </c>
      <c r="L406" s="68">
        <f t="shared" si="46"/>
        <v>3.5239762119843418E-3</v>
      </c>
      <c r="M406" s="29" t="s">
        <v>168</v>
      </c>
      <c r="N406" s="73">
        <f t="shared" si="42"/>
        <v>10</v>
      </c>
      <c r="O406" s="29">
        <f t="shared" si="43"/>
        <v>44</v>
      </c>
      <c r="P406" s="29" t="s">
        <v>305</v>
      </c>
      <c r="Q406" s="29" t="str">
        <f t="shared" si="44"/>
        <v>10月4W</v>
      </c>
      <c r="R406" s="57">
        <f t="shared" si="45"/>
        <v>1.0619425706636295E-2</v>
      </c>
    </row>
    <row r="407" spans="1:18">
      <c r="A407" s="71" t="s">
        <v>234</v>
      </c>
      <c r="B407" s="71" t="s">
        <v>224</v>
      </c>
      <c r="C407" s="87">
        <v>44860</v>
      </c>
      <c r="D407" s="72" t="s">
        <v>225</v>
      </c>
      <c r="E407" s="72" t="s">
        <v>192</v>
      </c>
      <c r="F407" s="70" t="s">
        <v>2</v>
      </c>
      <c r="G407" s="71">
        <v>2.46</v>
      </c>
      <c r="H407" s="77">
        <v>8.2407407407407412E-3</v>
      </c>
      <c r="I407" s="74" t="s">
        <v>353</v>
      </c>
      <c r="J407" s="70" t="s">
        <v>69</v>
      </c>
      <c r="K407" s="82">
        <f t="shared" si="48"/>
        <v>8.0062481180367372E-3</v>
      </c>
      <c r="L407" s="68">
        <f t="shared" si="46"/>
        <v>3.3498946100572117E-3</v>
      </c>
      <c r="M407" s="29" t="s">
        <v>168</v>
      </c>
      <c r="N407" s="73">
        <f t="shared" si="42"/>
        <v>10</v>
      </c>
      <c r="O407" s="29">
        <f t="shared" si="43"/>
        <v>44</v>
      </c>
      <c r="P407" s="29" t="s">
        <v>305</v>
      </c>
      <c r="Q407" s="29" t="str">
        <f t="shared" si="44"/>
        <v>10月4W</v>
      </c>
      <c r="R407" s="57">
        <f t="shared" si="45"/>
        <v>1.0094834583611538E-2</v>
      </c>
    </row>
    <row r="408" spans="1:18">
      <c r="A408" s="71" t="s">
        <v>94</v>
      </c>
      <c r="B408" s="71" t="s">
        <v>224</v>
      </c>
      <c r="C408" s="87">
        <v>44860</v>
      </c>
      <c r="D408" s="72" t="s">
        <v>225</v>
      </c>
      <c r="E408" s="72" t="s">
        <v>192</v>
      </c>
      <c r="F408" s="70" t="s">
        <v>2</v>
      </c>
      <c r="G408" s="71">
        <v>2.35</v>
      </c>
      <c r="H408" s="77">
        <v>8.5069444444444437E-3</v>
      </c>
      <c r="I408" s="74" t="s">
        <v>353</v>
      </c>
      <c r="J408" s="70" t="s">
        <v>69</v>
      </c>
      <c r="K408" s="82">
        <f t="shared" si="48"/>
        <v>8.651743498817966E-3</v>
      </c>
      <c r="L408" s="68">
        <f t="shared" si="46"/>
        <v>3.6199763593380611E-3</v>
      </c>
      <c r="M408" s="29" t="s">
        <v>168</v>
      </c>
      <c r="N408" s="73">
        <f t="shared" si="42"/>
        <v>10</v>
      </c>
      <c r="O408" s="29">
        <f t="shared" si="43"/>
        <v>44</v>
      </c>
      <c r="P408" s="29" t="s">
        <v>305</v>
      </c>
      <c r="Q408" s="29" t="str">
        <f t="shared" si="44"/>
        <v>10月4W</v>
      </c>
      <c r="R408" s="57">
        <f t="shared" si="45"/>
        <v>1.0908720063727001E-2</v>
      </c>
    </row>
    <row r="409" spans="1:18">
      <c r="A409" s="71" t="s">
        <v>236</v>
      </c>
      <c r="B409" s="71" t="s">
        <v>224</v>
      </c>
      <c r="C409" s="87">
        <v>44860</v>
      </c>
      <c r="D409" s="72" t="s">
        <v>225</v>
      </c>
      <c r="E409" s="72" t="s">
        <v>192</v>
      </c>
      <c r="F409" s="70" t="s">
        <v>2</v>
      </c>
      <c r="G409" s="71">
        <v>2.56</v>
      </c>
      <c r="H409" s="77">
        <v>9.0972222222222218E-3</v>
      </c>
      <c r="I409" s="74" t="s">
        <v>353</v>
      </c>
      <c r="J409" s="70" t="s">
        <v>69</v>
      </c>
      <c r="K409" s="82">
        <f t="shared" si="48"/>
        <v>8.4931098090277775E-3</v>
      </c>
      <c r="L409" s="68">
        <f t="shared" si="46"/>
        <v>3.5536024305555555E-3</v>
      </c>
      <c r="M409" s="29" t="s">
        <v>168</v>
      </c>
      <c r="N409" s="73">
        <f t="shared" si="42"/>
        <v>10</v>
      </c>
      <c r="O409" s="29">
        <f t="shared" si="43"/>
        <v>44</v>
      </c>
      <c r="P409" s="29" t="s">
        <v>305</v>
      </c>
      <c r="Q409" s="29" t="str">
        <f t="shared" si="44"/>
        <v>10月4W</v>
      </c>
      <c r="R409" s="57">
        <f t="shared" si="45"/>
        <v>1.0708703672252415E-2</v>
      </c>
    </row>
    <row r="410" spans="1:18">
      <c r="A410" s="71" t="s">
        <v>237</v>
      </c>
      <c r="B410" s="71" t="s">
        <v>224</v>
      </c>
      <c r="C410" s="87">
        <v>44860</v>
      </c>
      <c r="D410" s="72" t="s">
        <v>225</v>
      </c>
      <c r="E410" s="72" t="s">
        <v>192</v>
      </c>
      <c r="F410" s="70" t="s">
        <v>2</v>
      </c>
      <c r="G410" s="71">
        <v>2.42</v>
      </c>
      <c r="H410" s="77">
        <v>7.4189814814814813E-3</v>
      </c>
      <c r="I410" s="74" t="s">
        <v>353</v>
      </c>
      <c r="J410" s="70" t="s">
        <v>69</v>
      </c>
      <c r="K410" s="82">
        <f t="shared" si="48"/>
        <v>7.3270106366697275E-3</v>
      </c>
      <c r="L410" s="68">
        <f t="shared" si="46"/>
        <v>3.0656948270584633E-3</v>
      </c>
      <c r="M410" s="29" t="s">
        <v>168</v>
      </c>
      <c r="N410" s="73">
        <f t="shared" si="42"/>
        <v>10</v>
      </c>
      <c r="O410" s="29">
        <f t="shared" si="43"/>
        <v>44</v>
      </c>
      <c r="P410" s="29" t="s">
        <v>305</v>
      </c>
      <c r="Q410" s="29" t="str">
        <f t="shared" si="44"/>
        <v>10月4W</v>
      </c>
      <c r="R410" s="57">
        <f t="shared" si="45"/>
        <v>9.2384047158009606E-3</v>
      </c>
    </row>
    <row r="411" spans="1:18">
      <c r="A411" s="71" t="s">
        <v>238</v>
      </c>
      <c r="B411" s="71" t="s">
        <v>224</v>
      </c>
      <c r="C411" s="87">
        <v>44860</v>
      </c>
      <c r="D411" s="72" t="s">
        <v>225</v>
      </c>
      <c r="E411" s="72" t="s">
        <v>192</v>
      </c>
      <c r="F411" s="70" t="s">
        <v>2</v>
      </c>
      <c r="G411" s="71">
        <v>4.16</v>
      </c>
      <c r="H411" s="77">
        <v>1.5092592592592593E-2</v>
      </c>
      <c r="I411" s="74" t="s">
        <v>353</v>
      </c>
      <c r="J411" s="70" t="s">
        <v>134</v>
      </c>
      <c r="K411" s="82">
        <f t="shared" si="48"/>
        <v>8.6709846866096871E-3</v>
      </c>
      <c r="L411" s="68">
        <f t="shared" si="46"/>
        <v>3.6280270655270654E-3</v>
      </c>
      <c r="M411" s="29" t="s">
        <v>168</v>
      </c>
      <c r="N411" s="73">
        <f t="shared" si="42"/>
        <v>10</v>
      </c>
      <c r="O411" s="29">
        <f t="shared" si="43"/>
        <v>44</v>
      </c>
      <c r="P411" s="29" t="s">
        <v>305</v>
      </c>
      <c r="Q411" s="29" t="str">
        <f t="shared" si="44"/>
        <v>10月4W</v>
      </c>
      <c r="R411" s="57">
        <f t="shared" si="45"/>
        <v>1.0932980691812215E-2</v>
      </c>
    </row>
    <row r="412" spans="1:18">
      <c r="A412" s="71" t="s">
        <v>239</v>
      </c>
      <c r="B412" s="71" t="s">
        <v>224</v>
      </c>
      <c r="C412" s="87">
        <v>44860</v>
      </c>
      <c r="D412" s="72" t="s">
        <v>225</v>
      </c>
      <c r="E412" s="72" t="s">
        <v>192</v>
      </c>
      <c r="F412" s="70" t="s">
        <v>104</v>
      </c>
      <c r="G412" s="71">
        <v>4.95</v>
      </c>
      <c r="H412" s="77">
        <v>1.7812499999999998E-2</v>
      </c>
      <c r="I412" s="74" t="s">
        <v>353</v>
      </c>
      <c r="J412" s="70" t="s">
        <v>67</v>
      </c>
      <c r="K412" s="82">
        <f>L412*2.21</f>
        <v>7.952651515151515E-3</v>
      </c>
      <c r="L412" s="68">
        <f t="shared" si="46"/>
        <v>3.5984848484848482E-3</v>
      </c>
      <c r="M412" s="29" t="s">
        <v>168</v>
      </c>
      <c r="N412" s="73">
        <f t="shared" si="42"/>
        <v>10</v>
      </c>
      <c r="O412" s="29">
        <f t="shared" si="43"/>
        <v>44</v>
      </c>
      <c r="P412" s="29" t="s">
        <v>305</v>
      </c>
      <c r="Q412" s="29" t="str">
        <f t="shared" si="44"/>
        <v>10月4W</v>
      </c>
      <c r="R412" s="57">
        <f t="shared" si="45"/>
        <v>1.0027256258234519E-2</v>
      </c>
    </row>
    <row r="413" spans="1:18">
      <c r="A413" s="71" t="s">
        <v>240</v>
      </c>
      <c r="B413" s="71" t="s">
        <v>224</v>
      </c>
      <c r="C413" s="87">
        <v>44860</v>
      </c>
      <c r="D413" s="72" t="s">
        <v>225</v>
      </c>
      <c r="E413" s="72" t="s">
        <v>192</v>
      </c>
      <c r="F413" s="70" t="s">
        <v>2</v>
      </c>
      <c r="G413" s="71">
        <v>2.4700000000000002</v>
      </c>
      <c r="H413" s="77">
        <v>8.8773148148148153E-3</v>
      </c>
      <c r="I413" s="74" t="s">
        <v>353</v>
      </c>
      <c r="J413" s="70" t="s">
        <v>69</v>
      </c>
      <c r="K413" s="82">
        <f>L413*2.39</f>
        <v>8.5897904483430796E-3</v>
      </c>
      <c r="L413" s="68">
        <f t="shared" si="46"/>
        <v>3.594054580896686E-3</v>
      </c>
      <c r="M413" s="29" t="s">
        <v>168</v>
      </c>
      <c r="N413" s="73">
        <f t="shared" si="42"/>
        <v>10</v>
      </c>
      <c r="O413" s="29">
        <f t="shared" si="43"/>
        <v>44</v>
      </c>
      <c r="P413" s="29" t="s">
        <v>305</v>
      </c>
      <c r="Q413" s="29" t="str">
        <f t="shared" si="44"/>
        <v>10月4W</v>
      </c>
      <c r="R413" s="57">
        <f t="shared" si="45"/>
        <v>1.0830605347910841E-2</v>
      </c>
    </row>
    <row r="414" spans="1:18">
      <c r="A414" s="71" t="s">
        <v>241</v>
      </c>
      <c r="B414" s="71" t="s">
        <v>224</v>
      </c>
      <c r="C414" s="87">
        <v>44860</v>
      </c>
      <c r="D414" s="72" t="s">
        <v>225</v>
      </c>
      <c r="E414" s="72" t="s">
        <v>192</v>
      </c>
      <c r="F414" s="70" t="s">
        <v>2</v>
      </c>
      <c r="G414" s="71">
        <v>2.41</v>
      </c>
      <c r="H414" s="77">
        <v>8.7499999999999991E-3</v>
      </c>
      <c r="I414" s="74" t="s">
        <v>353</v>
      </c>
      <c r="J414" s="70" t="s">
        <v>69</v>
      </c>
      <c r="K414" s="82">
        <f>L414*2.39</f>
        <v>8.6773858921161805E-3</v>
      </c>
      <c r="L414" s="68">
        <f t="shared" si="46"/>
        <v>3.6307053941908706E-3</v>
      </c>
      <c r="M414" s="29" t="s">
        <v>168</v>
      </c>
      <c r="N414" s="73">
        <f t="shared" si="42"/>
        <v>10</v>
      </c>
      <c r="O414" s="29">
        <f t="shared" si="43"/>
        <v>44</v>
      </c>
      <c r="P414" s="29" t="s">
        <v>305</v>
      </c>
      <c r="Q414" s="29" t="str">
        <f t="shared" si="44"/>
        <v>10月4W</v>
      </c>
      <c r="R414" s="57">
        <f t="shared" si="45"/>
        <v>1.0941051777016054E-2</v>
      </c>
    </row>
    <row r="415" spans="1:18">
      <c r="A415" s="71" t="s">
        <v>242</v>
      </c>
      <c r="B415" s="71" t="s">
        <v>207</v>
      </c>
      <c r="C415" s="87">
        <v>44860</v>
      </c>
      <c r="D415" s="72" t="s">
        <v>225</v>
      </c>
      <c r="E415" s="72" t="s">
        <v>192</v>
      </c>
      <c r="F415" s="70" t="s">
        <v>228</v>
      </c>
      <c r="G415" s="71">
        <v>3.1</v>
      </c>
      <c r="H415" s="77">
        <v>1.0925925925925924E-2</v>
      </c>
      <c r="I415" s="70" t="s">
        <v>228</v>
      </c>
      <c r="J415" s="70" t="s">
        <v>68</v>
      </c>
      <c r="K415" s="82">
        <f>0.737586206896552*H415</f>
        <v>8.0588122605364E-3</v>
      </c>
      <c r="L415" s="68">
        <f t="shared" si="46"/>
        <v>3.524492234169653E-3</v>
      </c>
      <c r="M415" s="29" t="s">
        <v>168</v>
      </c>
      <c r="N415" s="73">
        <f t="shared" si="42"/>
        <v>10</v>
      </c>
      <c r="O415" s="29">
        <f t="shared" si="43"/>
        <v>44</v>
      </c>
      <c r="P415" s="29" t="s">
        <v>305</v>
      </c>
      <c r="Q415" s="29" t="str">
        <f t="shared" si="44"/>
        <v>10月4W</v>
      </c>
      <c r="R415" s="57">
        <f t="shared" si="45"/>
        <v>1.0161111111111112E-2</v>
      </c>
    </row>
    <row r="416" spans="1:18" ht="24">
      <c r="A416" s="30" t="s">
        <v>11</v>
      </c>
      <c r="B416" s="29" t="s">
        <v>145</v>
      </c>
      <c r="C416" s="89">
        <v>44863</v>
      </c>
      <c r="D416" s="30" t="s">
        <v>56</v>
      </c>
      <c r="E416" s="30" t="s">
        <v>346</v>
      </c>
      <c r="F416" s="76" t="s">
        <v>244</v>
      </c>
      <c r="G416" s="66">
        <v>21.9</v>
      </c>
      <c r="H416" s="75">
        <v>8.0763888888888885E-2</v>
      </c>
      <c r="I416" s="29" t="s">
        <v>244</v>
      </c>
      <c r="J416" s="30" t="s">
        <v>66</v>
      </c>
      <c r="K416" s="81" t="s">
        <v>252</v>
      </c>
      <c r="L416" s="68">
        <f t="shared" si="46"/>
        <v>3.6878488077118216E-3</v>
      </c>
      <c r="M416" s="29" t="s">
        <v>168</v>
      </c>
      <c r="N416" s="73">
        <f t="shared" si="42"/>
        <v>10</v>
      </c>
      <c r="O416" s="29">
        <f t="shared" si="43"/>
        <v>44</v>
      </c>
      <c r="P416" s="29" t="s">
        <v>305</v>
      </c>
      <c r="Q416" s="29" t="str">
        <f t="shared" si="44"/>
        <v>10月4W</v>
      </c>
      <c r="R416" s="57" t="s">
        <v>346</v>
      </c>
    </row>
    <row r="417" spans="1:18" ht="24">
      <c r="A417" s="29" t="s">
        <v>32</v>
      </c>
      <c r="B417" s="29" t="s">
        <v>145</v>
      </c>
      <c r="C417" s="89">
        <v>44863</v>
      </c>
      <c r="D417" s="30" t="s">
        <v>56</v>
      </c>
      <c r="E417" s="30" t="s">
        <v>346</v>
      </c>
      <c r="F417" s="76" t="s">
        <v>244</v>
      </c>
      <c r="G417" s="66">
        <v>21.9</v>
      </c>
      <c r="H417" s="75">
        <v>7.3495370370370364E-2</v>
      </c>
      <c r="I417" s="29" t="s">
        <v>244</v>
      </c>
      <c r="J417" s="30" t="s">
        <v>66</v>
      </c>
      <c r="K417" s="81" t="s">
        <v>252</v>
      </c>
      <c r="L417" s="68">
        <f t="shared" si="46"/>
        <v>3.3559529849484186E-3</v>
      </c>
      <c r="M417" s="29" t="s">
        <v>168</v>
      </c>
      <c r="N417" s="73">
        <f t="shared" si="42"/>
        <v>10</v>
      </c>
      <c r="O417" s="29">
        <f t="shared" si="43"/>
        <v>44</v>
      </c>
      <c r="P417" s="29" t="s">
        <v>305</v>
      </c>
      <c r="Q417" s="29" t="str">
        <f t="shared" si="44"/>
        <v>10月4W</v>
      </c>
      <c r="R417" s="57" t="s">
        <v>346</v>
      </c>
    </row>
    <row r="418" spans="1:18" ht="24">
      <c r="A418" s="29" t="s">
        <v>44</v>
      </c>
      <c r="B418" s="29" t="s">
        <v>207</v>
      </c>
      <c r="C418" s="89">
        <v>44863</v>
      </c>
      <c r="D418" s="30" t="s">
        <v>56</v>
      </c>
      <c r="E418" s="30" t="s">
        <v>346</v>
      </c>
      <c r="F418" s="76" t="s">
        <v>244</v>
      </c>
      <c r="G418" s="66">
        <v>21.9</v>
      </c>
      <c r="H418" s="75">
        <v>9.2997685185185183E-2</v>
      </c>
      <c r="I418" s="29" t="s">
        <v>244</v>
      </c>
      <c r="J418" s="30" t="s">
        <v>66</v>
      </c>
      <c r="K418" s="81" t="s">
        <v>252</v>
      </c>
      <c r="L418" s="68">
        <f t="shared" si="46"/>
        <v>4.2464696431591406E-3</v>
      </c>
      <c r="M418" s="29" t="s">
        <v>168</v>
      </c>
      <c r="N418" s="73">
        <f t="shared" si="42"/>
        <v>10</v>
      </c>
      <c r="O418" s="29">
        <f t="shared" si="43"/>
        <v>44</v>
      </c>
      <c r="P418" s="29" t="s">
        <v>305</v>
      </c>
      <c r="Q418" s="29" t="str">
        <f t="shared" si="44"/>
        <v>10月4W</v>
      </c>
      <c r="R418" s="57" t="s">
        <v>346</v>
      </c>
    </row>
    <row r="419" spans="1:18" ht="24">
      <c r="A419" s="29" t="s">
        <v>31</v>
      </c>
      <c r="B419" s="29" t="s">
        <v>145</v>
      </c>
      <c r="C419" s="89">
        <v>44863</v>
      </c>
      <c r="D419" s="30" t="s">
        <v>56</v>
      </c>
      <c r="E419" s="30" t="s">
        <v>346</v>
      </c>
      <c r="F419" s="76" t="s">
        <v>244</v>
      </c>
      <c r="G419" s="66">
        <v>21.9</v>
      </c>
      <c r="H419" s="75">
        <v>6.4236111111111105E-2</v>
      </c>
      <c r="I419" s="29" t="s">
        <v>244</v>
      </c>
      <c r="J419" s="30" t="s">
        <v>66</v>
      </c>
      <c r="K419" s="81" t="s">
        <v>252</v>
      </c>
      <c r="L419" s="68">
        <f t="shared" si="46"/>
        <v>2.9331557584982241E-3</v>
      </c>
      <c r="M419" s="29" t="s">
        <v>168</v>
      </c>
      <c r="N419" s="73">
        <f t="shared" si="42"/>
        <v>10</v>
      </c>
      <c r="O419" s="29">
        <f t="shared" si="43"/>
        <v>44</v>
      </c>
      <c r="P419" s="29" t="s">
        <v>305</v>
      </c>
      <c r="Q419" s="29" t="str">
        <f t="shared" si="44"/>
        <v>10月4W</v>
      </c>
      <c r="R419" s="57" t="s">
        <v>346</v>
      </c>
    </row>
    <row r="420" spans="1:18" ht="24">
      <c r="A420" s="29" t="s">
        <v>245</v>
      </c>
      <c r="B420" s="29" t="s">
        <v>145</v>
      </c>
      <c r="C420" s="89">
        <v>44863</v>
      </c>
      <c r="D420" s="30" t="s">
        <v>56</v>
      </c>
      <c r="E420" s="30" t="s">
        <v>346</v>
      </c>
      <c r="F420" s="76" t="s">
        <v>246</v>
      </c>
      <c r="G420" s="66">
        <v>10</v>
      </c>
      <c r="H420" s="75">
        <v>3.4178240740740738E-2</v>
      </c>
      <c r="I420" s="74" t="s">
        <v>353</v>
      </c>
      <c r="J420" s="30" t="s">
        <v>63</v>
      </c>
      <c r="K420" s="81" t="s">
        <v>252</v>
      </c>
      <c r="L420" s="68">
        <f t="shared" si="46"/>
        <v>3.417824074074074E-3</v>
      </c>
      <c r="M420" s="29" t="s">
        <v>168</v>
      </c>
      <c r="N420" s="73">
        <f t="shared" si="42"/>
        <v>10</v>
      </c>
      <c r="O420" s="29">
        <f t="shared" si="43"/>
        <v>44</v>
      </c>
      <c r="P420" s="29" t="s">
        <v>305</v>
      </c>
      <c r="Q420" s="29" t="str">
        <f t="shared" si="44"/>
        <v>10月4W</v>
      </c>
      <c r="R420" s="57" t="s">
        <v>346</v>
      </c>
    </row>
    <row r="421" spans="1:18" ht="24">
      <c r="A421" s="29" t="s">
        <v>33</v>
      </c>
      <c r="B421" s="29" t="s">
        <v>145</v>
      </c>
      <c r="C421" s="89">
        <v>44863</v>
      </c>
      <c r="D421" s="30" t="s">
        <v>56</v>
      </c>
      <c r="E421" s="30" t="s">
        <v>346</v>
      </c>
      <c r="F421" s="76" t="s">
        <v>247</v>
      </c>
      <c r="G421" s="66">
        <v>7.3</v>
      </c>
      <c r="H421" s="75">
        <v>2.7893518518518515E-2</v>
      </c>
      <c r="I421" s="29" t="s">
        <v>247</v>
      </c>
      <c r="J421" s="30" t="s">
        <v>65</v>
      </c>
      <c r="K421" s="81" t="s">
        <v>252</v>
      </c>
      <c r="L421" s="68">
        <f t="shared" si="46"/>
        <v>3.8210299340436325E-3</v>
      </c>
      <c r="M421" s="29" t="s">
        <v>168</v>
      </c>
      <c r="N421" s="73">
        <f t="shared" si="42"/>
        <v>10</v>
      </c>
      <c r="O421" s="29">
        <f t="shared" si="43"/>
        <v>44</v>
      </c>
      <c r="P421" s="29" t="s">
        <v>305</v>
      </c>
      <c r="Q421" s="29" t="str">
        <f t="shared" si="44"/>
        <v>10月4W</v>
      </c>
      <c r="R421" s="57" t="s">
        <v>346</v>
      </c>
    </row>
    <row r="422" spans="1:18" ht="24">
      <c r="A422" s="29" t="s">
        <v>16</v>
      </c>
      <c r="B422" s="29" t="s">
        <v>145</v>
      </c>
      <c r="C422" s="89">
        <v>44863</v>
      </c>
      <c r="D422" s="30" t="s">
        <v>56</v>
      </c>
      <c r="E422" s="30" t="s">
        <v>346</v>
      </c>
      <c r="F422" s="76" t="s">
        <v>247</v>
      </c>
      <c r="G422" s="66">
        <v>7.3</v>
      </c>
      <c r="H422" s="75">
        <v>2.7893518518518515E-2</v>
      </c>
      <c r="I422" s="29" t="s">
        <v>247</v>
      </c>
      <c r="J422" s="30" t="s">
        <v>65</v>
      </c>
      <c r="K422" s="81" t="s">
        <v>252</v>
      </c>
      <c r="L422" s="68">
        <f t="shared" si="46"/>
        <v>3.8210299340436325E-3</v>
      </c>
      <c r="M422" s="29" t="s">
        <v>168</v>
      </c>
      <c r="N422" s="73">
        <f t="shared" si="42"/>
        <v>10</v>
      </c>
      <c r="O422" s="29">
        <f t="shared" si="43"/>
        <v>44</v>
      </c>
      <c r="P422" s="29" t="s">
        <v>305</v>
      </c>
      <c r="Q422" s="29" t="str">
        <f t="shared" si="44"/>
        <v>10月4W</v>
      </c>
      <c r="R422" s="57" t="s">
        <v>346</v>
      </c>
    </row>
    <row r="423" spans="1:18" ht="24">
      <c r="A423" s="29" t="s">
        <v>37</v>
      </c>
      <c r="B423" s="29" t="s">
        <v>145</v>
      </c>
      <c r="C423" s="89">
        <v>44867</v>
      </c>
      <c r="D423" s="30" t="s">
        <v>56</v>
      </c>
      <c r="E423" s="72" t="s">
        <v>192</v>
      </c>
      <c r="F423" s="76" t="s">
        <v>35</v>
      </c>
      <c r="G423" s="66">
        <v>3</v>
      </c>
      <c r="H423" s="75">
        <v>8.4953703703703701E-3</v>
      </c>
      <c r="I423" s="29" t="s">
        <v>3</v>
      </c>
      <c r="J423" s="70" t="s">
        <v>149</v>
      </c>
      <c r="K423" s="81">
        <f>0.779661016949152*H423</f>
        <v>6.6235091023226569E-3</v>
      </c>
      <c r="L423" s="68">
        <f t="shared" si="46"/>
        <v>2.8317901234567902E-3</v>
      </c>
      <c r="M423" s="29" t="s">
        <v>168</v>
      </c>
      <c r="N423" s="73">
        <f t="shared" si="42"/>
        <v>11</v>
      </c>
      <c r="O423" s="29">
        <f t="shared" si="43"/>
        <v>45</v>
      </c>
      <c r="P423" s="29" t="s">
        <v>302</v>
      </c>
      <c r="Q423" s="29" t="str">
        <f t="shared" si="44"/>
        <v>11月1W</v>
      </c>
      <c r="R423" s="57">
        <f t="shared" si="45"/>
        <v>8.3513810420590018E-3</v>
      </c>
    </row>
    <row r="424" spans="1:18" ht="24">
      <c r="A424" s="29" t="s">
        <v>31</v>
      </c>
      <c r="B424" s="29" t="s">
        <v>145</v>
      </c>
      <c r="C424" s="89">
        <v>44867</v>
      </c>
      <c r="D424" s="30" t="s">
        <v>56</v>
      </c>
      <c r="E424" s="72" t="s">
        <v>192</v>
      </c>
      <c r="F424" s="76" t="s">
        <v>35</v>
      </c>
      <c r="G424" s="66">
        <v>3</v>
      </c>
      <c r="H424" s="75">
        <v>6.782407407407408E-3</v>
      </c>
      <c r="I424" s="29" t="s">
        <v>3</v>
      </c>
      <c r="J424" s="70" t="s">
        <v>149</v>
      </c>
      <c r="K424" s="81">
        <f>0.779661016949152*H424</f>
        <v>5.2879786566227211E-3</v>
      </c>
      <c r="L424" s="68">
        <f t="shared" si="46"/>
        <v>2.2608024691358028E-3</v>
      </c>
      <c r="M424" s="29" t="s">
        <v>168</v>
      </c>
      <c r="N424" s="73">
        <f t="shared" si="42"/>
        <v>11</v>
      </c>
      <c r="O424" s="29">
        <f t="shared" si="43"/>
        <v>45</v>
      </c>
      <c r="P424" s="29" t="s">
        <v>302</v>
      </c>
      <c r="Q424" s="29" t="str">
        <f t="shared" si="44"/>
        <v>11月1W</v>
      </c>
      <c r="R424" s="57">
        <f t="shared" si="45"/>
        <v>6.6674513496547353E-3</v>
      </c>
    </row>
    <row r="425" spans="1:18" ht="24">
      <c r="A425" s="29" t="s">
        <v>248</v>
      </c>
      <c r="B425" s="29" t="s">
        <v>145</v>
      </c>
      <c r="C425" s="89">
        <v>44867</v>
      </c>
      <c r="D425" s="30" t="s">
        <v>56</v>
      </c>
      <c r="E425" s="72" t="s">
        <v>192</v>
      </c>
      <c r="F425" s="76" t="s">
        <v>35</v>
      </c>
      <c r="G425" s="66">
        <v>3</v>
      </c>
      <c r="H425" s="75">
        <v>1.2187500000000002E-2</v>
      </c>
      <c r="I425" s="29" t="s">
        <v>3</v>
      </c>
      <c r="J425" s="70" t="s">
        <v>149</v>
      </c>
      <c r="K425" s="81">
        <f t="shared" ref="K425:K433" si="49">0.779661016949152*H425</f>
        <v>9.5021186440677925E-3</v>
      </c>
      <c r="L425" s="68">
        <f t="shared" si="46"/>
        <v>4.062500000000001E-3</v>
      </c>
      <c r="M425" s="29" t="s">
        <v>168</v>
      </c>
      <c r="N425" s="73">
        <f t="shared" si="42"/>
        <v>11</v>
      </c>
      <c r="O425" s="29">
        <f t="shared" si="43"/>
        <v>45</v>
      </c>
      <c r="P425" s="29" t="s">
        <v>302</v>
      </c>
      <c r="Q425" s="29" t="str">
        <f t="shared" si="44"/>
        <v>11月1W</v>
      </c>
      <c r="R425" s="57">
        <f t="shared" si="45"/>
        <v>1.1980932203389826E-2</v>
      </c>
    </row>
    <row r="426" spans="1:18" ht="24">
      <c r="A426" s="29" t="s">
        <v>36</v>
      </c>
      <c r="B426" s="29" t="s">
        <v>145</v>
      </c>
      <c r="C426" s="89">
        <v>44867</v>
      </c>
      <c r="D426" s="30" t="s">
        <v>56</v>
      </c>
      <c r="E426" s="72" t="s">
        <v>192</v>
      </c>
      <c r="F426" s="76" t="s">
        <v>35</v>
      </c>
      <c r="G426" s="66">
        <v>3</v>
      </c>
      <c r="H426" s="75">
        <v>8.819444444444444E-3</v>
      </c>
      <c r="I426" s="29" t="s">
        <v>3</v>
      </c>
      <c r="J426" s="70" t="s">
        <v>149</v>
      </c>
      <c r="K426" s="81">
        <f t="shared" si="49"/>
        <v>6.8761770244821045E-3</v>
      </c>
      <c r="L426" s="68">
        <f t="shared" si="46"/>
        <v>2.9398148148148148E-3</v>
      </c>
      <c r="M426" s="29" t="s">
        <v>168</v>
      </c>
      <c r="N426" s="73">
        <f t="shared" si="42"/>
        <v>11</v>
      </c>
      <c r="O426" s="29">
        <f t="shared" si="43"/>
        <v>45</v>
      </c>
      <c r="P426" s="29" t="s">
        <v>302</v>
      </c>
      <c r="Q426" s="29" t="str">
        <f t="shared" si="44"/>
        <v>11月1W</v>
      </c>
      <c r="R426" s="57">
        <f t="shared" si="45"/>
        <v>8.6699623352165661E-3</v>
      </c>
    </row>
    <row r="427" spans="1:18" ht="24">
      <c r="A427" s="29" t="s">
        <v>39</v>
      </c>
      <c r="B427" s="29" t="s">
        <v>145</v>
      </c>
      <c r="C427" s="89">
        <v>44867</v>
      </c>
      <c r="D427" s="30" t="s">
        <v>56</v>
      </c>
      <c r="E427" s="72" t="s">
        <v>192</v>
      </c>
      <c r="F427" s="76" t="s">
        <v>35</v>
      </c>
      <c r="G427" s="66">
        <v>3</v>
      </c>
      <c r="H427" s="75">
        <v>9.7453703703703713E-3</v>
      </c>
      <c r="I427" s="29" t="s">
        <v>3</v>
      </c>
      <c r="J427" s="70" t="s">
        <v>149</v>
      </c>
      <c r="K427" s="81">
        <f t="shared" si="49"/>
        <v>7.5980853735090979E-3</v>
      </c>
      <c r="L427" s="68">
        <f t="shared" si="46"/>
        <v>3.2484567901234569E-3</v>
      </c>
      <c r="M427" s="29" t="s">
        <v>168</v>
      </c>
      <c r="N427" s="73">
        <f t="shared" si="42"/>
        <v>11</v>
      </c>
      <c r="O427" s="29">
        <f t="shared" si="43"/>
        <v>45</v>
      </c>
      <c r="P427" s="29" t="s">
        <v>302</v>
      </c>
      <c r="Q427" s="29" t="str">
        <f t="shared" si="44"/>
        <v>11月1W</v>
      </c>
      <c r="R427" s="57">
        <f t="shared" si="45"/>
        <v>9.5801946013810372E-3</v>
      </c>
    </row>
    <row r="428" spans="1:18" ht="24">
      <c r="A428" s="29" t="s">
        <v>249</v>
      </c>
      <c r="B428" s="29" t="s">
        <v>260</v>
      </c>
      <c r="C428" s="89">
        <v>44867</v>
      </c>
      <c r="D428" s="30" t="s">
        <v>56</v>
      </c>
      <c r="E428" s="72" t="s">
        <v>192</v>
      </c>
      <c r="F428" s="76" t="s">
        <v>35</v>
      </c>
      <c r="G428" s="66">
        <v>3</v>
      </c>
      <c r="H428" s="75">
        <v>1.3726851851851851E-2</v>
      </c>
      <c r="I428" s="29" t="s">
        <v>3</v>
      </c>
      <c r="J428" s="70" t="s">
        <v>149</v>
      </c>
      <c r="K428" s="81">
        <f t="shared" si="49"/>
        <v>1.0702291274325164E-2</v>
      </c>
      <c r="L428" s="68">
        <f t="shared" si="46"/>
        <v>4.5756172839506171E-3</v>
      </c>
      <c r="M428" s="29" t="s">
        <v>168</v>
      </c>
      <c r="N428" s="73">
        <f t="shared" si="42"/>
        <v>11</v>
      </c>
      <c r="O428" s="29">
        <f t="shared" si="43"/>
        <v>45</v>
      </c>
      <c r="P428" s="29" t="s">
        <v>302</v>
      </c>
      <c r="Q428" s="29" t="str">
        <f t="shared" si="44"/>
        <v>11月1W</v>
      </c>
      <c r="R428" s="57">
        <f t="shared" si="45"/>
        <v>1.3494193345888252E-2</v>
      </c>
    </row>
    <row r="429" spans="1:18" ht="24">
      <c r="A429" s="29" t="s">
        <v>11</v>
      </c>
      <c r="B429" s="29" t="s">
        <v>145</v>
      </c>
      <c r="C429" s="89">
        <v>44867</v>
      </c>
      <c r="D429" s="30" t="s">
        <v>56</v>
      </c>
      <c r="E429" s="72" t="s">
        <v>192</v>
      </c>
      <c r="F429" s="76" t="s">
        <v>35</v>
      </c>
      <c r="G429" s="66">
        <v>3</v>
      </c>
      <c r="H429" s="75">
        <v>8.3101851851851861E-3</v>
      </c>
      <c r="I429" s="29" t="s">
        <v>3</v>
      </c>
      <c r="J429" s="70" t="s">
        <v>149</v>
      </c>
      <c r="K429" s="81">
        <f t="shared" si="49"/>
        <v>6.4791274325172593E-3</v>
      </c>
      <c r="L429" s="68">
        <f t="shared" si="46"/>
        <v>2.770061728395062E-3</v>
      </c>
      <c r="M429" s="29" t="s">
        <v>168</v>
      </c>
      <c r="N429" s="73">
        <f t="shared" si="42"/>
        <v>11</v>
      </c>
      <c r="O429" s="29">
        <f t="shared" si="43"/>
        <v>45</v>
      </c>
      <c r="P429" s="29" t="s">
        <v>302</v>
      </c>
      <c r="Q429" s="29" t="str">
        <f t="shared" si="44"/>
        <v>11月1W</v>
      </c>
      <c r="R429" s="57">
        <f t="shared" si="45"/>
        <v>8.1693345888261097E-3</v>
      </c>
    </row>
    <row r="430" spans="1:18" ht="24">
      <c r="A430" s="29" t="s">
        <v>250</v>
      </c>
      <c r="B430" s="29" t="s">
        <v>260</v>
      </c>
      <c r="C430" s="89">
        <v>44867</v>
      </c>
      <c r="D430" s="30" t="s">
        <v>56</v>
      </c>
      <c r="E430" s="72" t="s">
        <v>192</v>
      </c>
      <c r="F430" s="76" t="s">
        <v>35</v>
      </c>
      <c r="G430" s="66">
        <v>3</v>
      </c>
      <c r="H430" s="75">
        <v>1.0266203703703703E-2</v>
      </c>
      <c r="I430" s="29" t="s">
        <v>3</v>
      </c>
      <c r="J430" s="70" t="s">
        <v>149</v>
      </c>
      <c r="K430" s="81">
        <f t="shared" si="49"/>
        <v>8.0041588198367791E-3</v>
      </c>
      <c r="L430" s="68">
        <f t="shared" si="46"/>
        <v>3.4220679012345674E-3</v>
      </c>
      <c r="M430" s="29" t="s">
        <v>168</v>
      </c>
      <c r="N430" s="73">
        <f t="shared" si="42"/>
        <v>11</v>
      </c>
      <c r="O430" s="29">
        <f t="shared" si="43"/>
        <v>45</v>
      </c>
      <c r="P430" s="29" t="s">
        <v>302</v>
      </c>
      <c r="Q430" s="29" t="str">
        <f t="shared" si="44"/>
        <v>11月1W</v>
      </c>
      <c r="R430" s="57">
        <f t="shared" si="45"/>
        <v>1.0092200251098547E-2</v>
      </c>
    </row>
    <row r="431" spans="1:18" ht="24">
      <c r="A431" s="29" t="s">
        <v>251</v>
      </c>
      <c r="B431" s="29" t="s">
        <v>260</v>
      </c>
      <c r="C431" s="89">
        <v>44867</v>
      </c>
      <c r="D431" s="30" t="s">
        <v>56</v>
      </c>
      <c r="E431" s="72" t="s">
        <v>192</v>
      </c>
      <c r="F431" s="76" t="s">
        <v>35</v>
      </c>
      <c r="G431" s="66">
        <v>3</v>
      </c>
      <c r="H431" s="75">
        <v>1.1620370370370371E-2</v>
      </c>
      <c r="I431" s="29" t="s">
        <v>3</v>
      </c>
      <c r="J431" s="70" t="s">
        <v>149</v>
      </c>
      <c r="K431" s="81">
        <f t="shared" si="49"/>
        <v>9.0599497802887584E-3</v>
      </c>
      <c r="L431" s="68">
        <f t="shared" si="46"/>
        <v>3.8734567901234571E-3</v>
      </c>
      <c r="M431" s="29" t="s">
        <v>168</v>
      </c>
      <c r="N431" s="73">
        <f t="shared" si="42"/>
        <v>11</v>
      </c>
      <c r="O431" s="29">
        <f t="shared" si="43"/>
        <v>45</v>
      </c>
      <c r="P431" s="29" t="s">
        <v>302</v>
      </c>
      <c r="Q431" s="29" t="str">
        <f t="shared" si="44"/>
        <v>11月1W</v>
      </c>
      <c r="R431" s="57">
        <f t="shared" si="45"/>
        <v>1.1423414940364087E-2</v>
      </c>
    </row>
    <row r="432" spans="1:18" ht="24">
      <c r="A432" s="29" t="s">
        <v>245</v>
      </c>
      <c r="B432" s="29" t="s">
        <v>145</v>
      </c>
      <c r="C432" s="89">
        <v>44867</v>
      </c>
      <c r="D432" s="30" t="s">
        <v>56</v>
      </c>
      <c r="E432" s="72" t="s">
        <v>192</v>
      </c>
      <c r="F432" s="76" t="s">
        <v>35</v>
      </c>
      <c r="G432" s="66">
        <v>3</v>
      </c>
      <c r="H432" s="75">
        <v>7.858796296296296E-3</v>
      </c>
      <c r="I432" s="29" t="s">
        <v>3</v>
      </c>
      <c r="J432" s="70" t="s">
        <v>149</v>
      </c>
      <c r="K432" s="81">
        <f t="shared" si="49"/>
        <v>6.1271971123665996E-3</v>
      </c>
      <c r="L432" s="68">
        <f t="shared" si="46"/>
        <v>2.6195987654320987E-3</v>
      </c>
      <c r="M432" s="29" t="s">
        <v>168</v>
      </c>
      <c r="N432" s="73">
        <f t="shared" si="42"/>
        <v>11</v>
      </c>
      <c r="O432" s="29">
        <f t="shared" si="43"/>
        <v>45</v>
      </c>
      <c r="P432" s="29" t="s">
        <v>302</v>
      </c>
      <c r="Q432" s="29" t="str">
        <f t="shared" si="44"/>
        <v>11月1W</v>
      </c>
      <c r="R432" s="57">
        <f t="shared" si="45"/>
        <v>7.7255963590709296E-3</v>
      </c>
    </row>
    <row r="433" spans="1:18" ht="24">
      <c r="A433" s="29" t="s">
        <v>40</v>
      </c>
      <c r="B433" s="29" t="s">
        <v>145</v>
      </c>
      <c r="C433" s="89">
        <v>44867</v>
      </c>
      <c r="D433" s="30" t="s">
        <v>56</v>
      </c>
      <c r="E433" s="72" t="s">
        <v>192</v>
      </c>
      <c r="F433" s="76" t="s">
        <v>35</v>
      </c>
      <c r="G433" s="66">
        <v>3</v>
      </c>
      <c r="H433" s="75">
        <v>1.0185185185185184E-2</v>
      </c>
      <c r="I433" s="29" t="s">
        <v>3</v>
      </c>
      <c r="J433" s="70" t="s">
        <v>149</v>
      </c>
      <c r="K433" s="81">
        <f t="shared" si="49"/>
        <v>7.9409918392969181E-3</v>
      </c>
      <c r="L433" s="68">
        <f t="shared" si="46"/>
        <v>3.3950617283950613E-3</v>
      </c>
      <c r="M433" s="29" t="s">
        <v>168</v>
      </c>
      <c r="N433" s="73">
        <f t="shared" si="42"/>
        <v>11</v>
      </c>
      <c r="O433" s="29">
        <f t="shared" si="43"/>
        <v>45</v>
      </c>
      <c r="P433" s="29" t="s">
        <v>302</v>
      </c>
      <c r="Q433" s="29" t="str">
        <f t="shared" si="44"/>
        <v>11月1W</v>
      </c>
      <c r="R433" s="57">
        <f t="shared" si="45"/>
        <v>1.0012554927809158E-2</v>
      </c>
    </row>
    <row r="434" spans="1:18" ht="24">
      <c r="A434" s="29" t="s">
        <v>33</v>
      </c>
      <c r="B434" s="29" t="s">
        <v>145</v>
      </c>
      <c r="C434" s="89">
        <v>44870</v>
      </c>
      <c r="D434" s="69" t="s">
        <v>253</v>
      </c>
      <c r="E434" s="72" t="s">
        <v>192</v>
      </c>
      <c r="F434" s="76" t="s">
        <v>254</v>
      </c>
      <c r="G434" s="66">
        <v>1.8</v>
      </c>
      <c r="H434" s="75">
        <v>3.8888888888888883E-3</v>
      </c>
      <c r="I434" s="74" t="s">
        <v>353</v>
      </c>
      <c r="J434" s="29" t="s">
        <v>95</v>
      </c>
      <c r="K434" s="81">
        <f>H434*(2.5/1.8)*0.94</f>
        <v>5.0771604938271587E-3</v>
      </c>
      <c r="L434" s="68">
        <f t="shared" si="46"/>
        <v>2.1604938271604936E-3</v>
      </c>
      <c r="M434" s="29" t="s">
        <v>168</v>
      </c>
      <c r="N434" s="73">
        <f t="shared" si="42"/>
        <v>11</v>
      </c>
      <c r="O434" s="29">
        <f t="shared" si="43"/>
        <v>45</v>
      </c>
      <c r="P434" s="29" t="s">
        <v>302</v>
      </c>
      <c r="Q434" s="29" t="str">
        <f t="shared" si="44"/>
        <v>11月1W</v>
      </c>
      <c r="R434" s="57">
        <f t="shared" si="45"/>
        <v>6.4016371443907658E-3</v>
      </c>
    </row>
    <row r="435" spans="1:18" ht="24">
      <c r="A435" s="29" t="s">
        <v>255</v>
      </c>
      <c r="B435" s="29" t="s">
        <v>207</v>
      </c>
      <c r="C435" s="89">
        <v>44870</v>
      </c>
      <c r="D435" s="69" t="s">
        <v>253</v>
      </c>
      <c r="E435" s="72" t="s">
        <v>192</v>
      </c>
      <c r="F435" s="76" t="s">
        <v>254</v>
      </c>
      <c r="G435" s="66">
        <v>1.8</v>
      </c>
      <c r="H435" s="75">
        <v>5.9606481481481489E-3</v>
      </c>
      <c r="I435" s="74" t="s">
        <v>353</v>
      </c>
      <c r="J435" s="29" t="s">
        <v>95</v>
      </c>
      <c r="K435" s="81">
        <f t="shared" ref="K435:K448" si="50">H435*(2.5/1.8)</f>
        <v>8.2786779835390956E-3</v>
      </c>
      <c r="L435" s="68">
        <f t="shared" si="46"/>
        <v>3.3114711934156384E-3</v>
      </c>
      <c r="M435" s="29" t="s">
        <v>168</v>
      </c>
      <c r="N435" s="73">
        <f t="shared" si="42"/>
        <v>11</v>
      </c>
      <c r="O435" s="29">
        <f t="shared" si="43"/>
        <v>45</v>
      </c>
      <c r="P435" s="29" t="s">
        <v>302</v>
      </c>
      <c r="Q435" s="29" t="str">
        <f t="shared" si="44"/>
        <v>11月1W</v>
      </c>
      <c r="R435" s="57">
        <f t="shared" si="45"/>
        <v>1.043833310967973E-2</v>
      </c>
    </row>
    <row r="436" spans="1:18" ht="24">
      <c r="A436" s="29" t="s">
        <v>11</v>
      </c>
      <c r="B436" s="29" t="s">
        <v>145</v>
      </c>
      <c r="C436" s="89">
        <v>44870</v>
      </c>
      <c r="D436" s="69" t="s">
        <v>253</v>
      </c>
      <c r="E436" s="72" t="s">
        <v>192</v>
      </c>
      <c r="F436" s="76" t="s">
        <v>254</v>
      </c>
      <c r="G436" s="66">
        <v>1.8</v>
      </c>
      <c r="H436" s="75">
        <v>4.5833333333333334E-3</v>
      </c>
      <c r="I436" s="74" t="s">
        <v>353</v>
      </c>
      <c r="J436" s="29" t="s">
        <v>95</v>
      </c>
      <c r="K436" s="81">
        <f>H436*(2.5/1.8)*0.96</f>
        <v>6.1111111111111106E-3</v>
      </c>
      <c r="L436" s="68">
        <f t="shared" si="46"/>
        <v>2.5462962962962961E-3</v>
      </c>
      <c r="M436" s="29" t="s">
        <v>168</v>
      </c>
      <c r="N436" s="73">
        <f t="shared" si="42"/>
        <v>11</v>
      </c>
      <c r="O436" s="29">
        <f t="shared" si="43"/>
        <v>45</v>
      </c>
      <c r="P436" s="29" t="s">
        <v>302</v>
      </c>
      <c r="Q436" s="29" t="str">
        <f t="shared" si="44"/>
        <v>11月1W</v>
      </c>
      <c r="R436" s="57">
        <f t="shared" si="45"/>
        <v>7.7053140096618351E-3</v>
      </c>
    </row>
    <row r="437" spans="1:18" ht="24">
      <c r="A437" s="29" t="s">
        <v>43</v>
      </c>
      <c r="B437" s="29" t="s">
        <v>145</v>
      </c>
      <c r="C437" s="89">
        <v>44870</v>
      </c>
      <c r="D437" s="69" t="s">
        <v>253</v>
      </c>
      <c r="E437" s="72" t="s">
        <v>192</v>
      </c>
      <c r="F437" s="76" t="s">
        <v>254</v>
      </c>
      <c r="G437" s="66">
        <v>1.8</v>
      </c>
      <c r="H437" s="75">
        <v>6.2094907407407411E-3</v>
      </c>
      <c r="I437" s="74" t="s">
        <v>353</v>
      </c>
      <c r="J437" s="29" t="s">
        <v>95</v>
      </c>
      <c r="K437" s="81">
        <f>H437*(2.5/1.8)*0.98</f>
        <v>8.4518068415637849E-3</v>
      </c>
      <c r="L437" s="68">
        <f t="shared" si="46"/>
        <v>3.4497170781893007E-3</v>
      </c>
      <c r="M437" s="29" t="s">
        <v>168</v>
      </c>
      <c r="N437" s="73">
        <f t="shared" si="42"/>
        <v>11</v>
      </c>
      <c r="O437" s="29">
        <f t="shared" si="43"/>
        <v>45</v>
      </c>
      <c r="P437" s="29" t="s">
        <v>302</v>
      </c>
      <c r="Q437" s="29" t="str">
        <f t="shared" si="44"/>
        <v>11月1W</v>
      </c>
      <c r="R437" s="57">
        <f t="shared" si="45"/>
        <v>1.0656626017623903E-2</v>
      </c>
    </row>
    <row r="438" spans="1:18" ht="24">
      <c r="A438" s="29" t="s">
        <v>36</v>
      </c>
      <c r="B438" s="29" t="s">
        <v>145</v>
      </c>
      <c r="C438" s="89">
        <v>44870</v>
      </c>
      <c r="D438" s="69" t="s">
        <v>253</v>
      </c>
      <c r="E438" s="72" t="s">
        <v>192</v>
      </c>
      <c r="F438" s="76" t="s">
        <v>254</v>
      </c>
      <c r="G438" s="66">
        <v>1.8</v>
      </c>
      <c r="H438" s="75">
        <v>5.1080246913580247E-3</v>
      </c>
      <c r="I438" s="74" t="s">
        <v>353</v>
      </c>
      <c r="J438" s="29" t="s">
        <v>95</v>
      </c>
      <c r="K438" s="81">
        <f>H438*(2.5/1.8)*0.96</f>
        <v>6.8106995884773657E-3</v>
      </c>
      <c r="L438" s="68">
        <f t="shared" si="46"/>
        <v>2.8377914951989024E-3</v>
      </c>
      <c r="M438" s="29" t="s">
        <v>168</v>
      </c>
      <c r="N438" s="73">
        <f t="shared" si="42"/>
        <v>11</v>
      </c>
      <c r="O438" s="29">
        <f t="shared" si="43"/>
        <v>45</v>
      </c>
      <c r="P438" s="29" t="s">
        <v>302</v>
      </c>
      <c r="Q438" s="29" t="str">
        <f t="shared" si="44"/>
        <v>11月1W</v>
      </c>
      <c r="R438" s="57">
        <f t="shared" si="45"/>
        <v>8.5874038289497218E-3</v>
      </c>
    </row>
    <row r="439" spans="1:18" ht="24">
      <c r="A439" s="29" t="s">
        <v>32</v>
      </c>
      <c r="B439" s="29" t="s">
        <v>145</v>
      </c>
      <c r="C439" s="89">
        <v>44870</v>
      </c>
      <c r="D439" s="69" t="s">
        <v>253</v>
      </c>
      <c r="E439" s="72" t="s">
        <v>192</v>
      </c>
      <c r="F439" s="76" t="s">
        <v>254</v>
      </c>
      <c r="G439" s="66">
        <v>1.8</v>
      </c>
      <c r="H439" s="75">
        <v>4.386574074074074E-3</v>
      </c>
      <c r="I439" s="74" t="s">
        <v>353</v>
      </c>
      <c r="J439" s="29" t="s">
        <v>95</v>
      </c>
      <c r="K439" s="81">
        <f>H439*(2.5/1.8)*0.96</f>
        <v>5.8487654320987644E-3</v>
      </c>
      <c r="L439" s="68">
        <f t="shared" si="46"/>
        <v>2.436985596707819E-3</v>
      </c>
      <c r="M439" s="29" t="s">
        <v>168</v>
      </c>
      <c r="N439" s="73">
        <f t="shared" si="42"/>
        <v>11</v>
      </c>
      <c r="O439" s="29">
        <f t="shared" si="43"/>
        <v>45</v>
      </c>
      <c r="P439" s="29" t="s">
        <v>302</v>
      </c>
      <c r="Q439" s="29" t="str">
        <f t="shared" si="44"/>
        <v>11月1W</v>
      </c>
      <c r="R439" s="57">
        <f t="shared" si="45"/>
        <v>7.3745303274288781E-3</v>
      </c>
    </row>
    <row r="440" spans="1:18" ht="24">
      <c r="A440" s="29" t="s">
        <v>44</v>
      </c>
      <c r="B440" s="29" t="s">
        <v>207</v>
      </c>
      <c r="C440" s="89">
        <v>44870</v>
      </c>
      <c r="D440" s="69" t="s">
        <v>253</v>
      </c>
      <c r="E440" s="72" t="s">
        <v>192</v>
      </c>
      <c r="F440" s="76" t="s">
        <v>254</v>
      </c>
      <c r="G440" s="66">
        <v>1.8</v>
      </c>
      <c r="H440" s="75">
        <v>5.8275462962962959E-3</v>
      </c>
      <c r="I440" s="74" t="s">
        <v>353</v>
      </c>
      <c r="J440" s="29" t="s">
        <v>95</v>
      </c>
      <c r="K440" s="81">
        <f>H440*(2.5/1.8)*0.98</f>
        <v>7.9319380144032905E-3</v>
      </c>
      <c r="L440" s="68">
        <f t="shared" si="46"/>
        <v>3.2375257201646087E-3</v>
      </c>
      <c r="M440" s="29" t="s">
        <v>168</v>
      </c>
      <c r="N440" s="73">
        <f t="shared" si="42"/>
        <v>11</v>
      </c>
      <c r="O440" s="29">
        <f t="shared" si="43"/>
        <v>45</v>
      </c>
      <c r="P440" s="29" t="s">
        <v>302</v>
      </c>
      <c r="Q440" s="29" t="str">
        <f t="shared" si="44"/>
        <v>11月1W</v>
      </c>
      <c r="R440" s="57">
        <f t="shared" si="45"/>
        <v>1.0001139235551976E-2</v>
      </c>
    </row>
    <row r="441" spans="1:18" ht="24">
      <c r="A441" s="29" t="s">
        <v>250</v>
      </c>
      <c r="B441" s="29" t="s">
        <v>243</v>
      </c>
      <c r="C441" s="89">
        <v>44870</v>
      </c>
      <c r="D441" s="69" t="s">
        <v>253</v>
      </c>
      <c r="E441" s="72" t="s">
        <v>192</v>
      </c>
      <c r="F441" s="76" t="s">
        <v>254</v>
      </c>
      <c r="G441" s="66">
        <v>1.8</v>
      </c>
      <c r="H441" s="75">
        <v>5.665509259259259E-3</v>
      </c>
      <c r="I441" s="74" t="s">
        <v>353</v>
      </c>
      <c r="J441" s="29" t="s">
        <v>95</v>
      </c>
      <c r="K441" s="81">
        <f>H441*(2.5/1.8)*0.98</f>
        <v>7.7113876028806578E-3</v>
      </c>
      <c r="L441" s="68">
        <f t="shared" si="46"/>
        <v>3.1475051440329215E-3</v>
      </c>
      <c r="M441" s="29" t="s">
        <v>168</v>
      </c>
      <c r="N441" s="73">
        <f t="shared" si="42"/>
        <v>11</v>
      </c>
      <c r="O441" s="29">
        <f t="shared" si="43"/>
        <v>45</v>
      </c>
      <c r="P441" s="29" t="s">
        <v>302</v>
      </c>
      <c r="Q441" s="29" t="str">
        <f t="shared" si="44"/>
        <v>11月1W</v>
      </c>
      <c r="R441" s="57">
        <f t="shared" si="45"/>
        <v>9.7230539340669164E-3</v>
      </c>
    </row>
    <row r="442" spans="1:18" ht="24">
      <c r="A442" s="29" t="s">
        <v>42</v>
      </c>
      <c r="B442" s="29" t="s">
        <v>145</v>
      </c>
      <c r="C442" s="89">
        <v>44870</v>
      </c>
      <c r="D442" s="69" t="s">
        <v>253</v>
      </c>
      <c r="E442" s="72" t="s">
        <v>192</v>
      </c>
      <c r="F442" s="76" t="s">
        <v>254</v>
      </c>
      <c r="G442" s="66">
        <v>1.8</v>
      </c>
      <c r="H442" s="75">
        <v>4.3595679012345678E-3</v>
      </c>
      <c r="I442" s="74" t="s">
        <v>353</v>
      </c>
      <c r="J442" s="29" t="s">
        <v>95</v>
      </c>
      <c r="K442" s="81">
        <f>H442*(2.5/1.8)*0.96</f>
        <v>5.8127572016460904E-3</v>
      </c>
      <c r="L442" s="68">
        <f t="shared" si="46"/>
        <v>2.4219821673525377E-3</v>
      </c>
      <c r="M442" s="29" t="s">
        <v>168</v>
      </c>
      <c r="N442" s="73">
        <f t="shared" si="42"/>
        <v>11</v>
      </c>
      <c r="O442" s="29">
        <f t="shared" si="43"/>
        <v>45</v>
      </c>
      <c r="P442" s="29" t="s">
        <v>302</v>
      </c>
      <c r="Q442" s="29" t="str">
        <f t="shared" si="44"/>
        <v>11月1W</v>
      </c>
      <c r="R442" s="57">
        <f t="shared" si="45"/>
        <v>7.3291286455537657E-3</v>
      </c>
    </row>
    <row r="443" spans="1:18" ht="24">
      <c r="A443" s="29" t="s">
        <v>45</v>
      </c>
      <c r="B443" s="29" t="s">
        <v>145</v>
      </c>
      <c r="C443" s="89">
        <v>44870</v>
      </c>
      <c r="D443" s="69" t="s">
        <v>253</v>
      </c>
      <c r="E443" s="72" t="s">
        <v>192</v>
      </c>
      <c r="F443" s="76" t="s">
        <v>254</v>
      </c>
      <c r="G443" s="66">
        <v>1.8</v>
      </c>
      <c r="H443" s="75">
        <v>5.4668209876543201E-3</v>
      </c>
      <c r="I443" s="74" t="s">
        <v>353</v>
      </c>
      <c r="J443" s="29" t="s">
        <v>95</v>
      </c>
      <c r="K443" s="81">
        <f>H443*(2.5/1.8)*0.96</f>
        <v>7.2890946502057593E-3</v>
      </c>
      <c r="L443" s="68">
        <f t="shared" si="46"/>
        <v>3.0371227709190666E-3</v>
      </c>
      <c r="M443" s="29" t="s">
        <v>168</v>
      </c>
      <c r="N443" s="73">
        <f t="shared" si="42"/>
        <v>11</v>
      </c>
      <c r="O443" s="29">
        <f t="shared" si="43"/>
        <v>45</v>
      </c>
      <c r="P443" s="29" t="s">
        <v>302</v>
      </c>
      <c r="Q443" s="29" t="str">
        <f t="shared" si="44"/>
        <v>11月1W</v>
      </c>
      <c r="R443" s="57">
        <f t="shared" si="45"/>
        <v>9.190597602433348E-3</v>
      </c>
    </row>
    <row r="444" spans="1:18" ht="24">
      <c r="A444" s="29" t="s">
        <v>39</v>
      </c>
      <c r="B444" s="29" t="s">
        <v>145</v>
      </c>
      <c r="C444" s="89">
        <v>44870</v>
      </c>
      <c r="D444" s="69" t="s">
        <v>253</v>
      </c>
      <c r="E444" s="72" t="s">
        <v>192</v>
      </c>
      <c r="F444" s="76" t="s">
        <v>254</v>
      </c>
      <c r="G444" s="66">
        <v>1.8</v>
      </c>
      <c r="H444" s="75">
        <v>5.9432870370370369E-3</v>
      </c>
      <c r="I444" s="74" t="s">
        <v>353</v>
      </c>
      <c r="J444" s="29" t="s">
        <v>95</v>
      </c>
      <c r="K444" s="81">
        <f>H444*(2.5/1.8)*0.98</f>
        <v>8.0894740226337431E-3</v>
      </c>
      <c r="L444" s="68">
        <f t="shared" si="46"/>
        <v>3.3018261316872426E-3</v>
      </c>
      <c r="M444" s="29" t="s">
        <v>168</v>
      </c>
      <c r="N444" s="73">
        <f t="shared" si="42"/>
        <v>11</v>
      </c>
      <c r="O444" s="29">
        <f t="shared" si="43"/>
        <v>45</v>
      </c>
      <c r="P444" s="29" t="s">
        <v>302</v>
      </c>
      <c r="Q444" s="29" t="str">
        <f t="shared" si="44"/>
        <v>11月1W</v>
      </c>
      <c r="R444" s="57">
        <f t="shared" si="45"/>
        <v>1.019977159375559E-2</v>
      </c>
    </row>
    <row r="445" spans="1:18" ht="24">
      <c r="A445" s="29" t="s">
        <v>98</v>
      </c>
      <c r="B445" s="29" t="s">
        <v>145</v>
      </c>
      <c r="C445" s="89">
        <v>44870</v>
      </c>
      <c r="D445" s="69" t="s">
        <v>253</v>
      </c>
      <c r="E445" s="72" t="s">
        <v>192</v>
      </c>
      <c r="F445" s="76" t="s">
        <v>254</v>
      </c>
      <c r="G445" s="66">
        <v>1.8</v>
      </c>
      <c r="H445" s="75">
        <v>6.5451388888888885E-3</v>
      </c>
      <c r="I445" s="74" t="s">
        <v>353</v>
      </c>
      <c r="J445" s="29" t="s">
        <v>95</v>
      </c>
      <c r="K445" s="81">
        <f>H445*(2.5/1.8)*0.98</f>
        <v>8.9086612654320982E-3</v>
      </c>
      <c r="L445" s="68">
        <f t="shared" si="46"/>
        <v>3.636188271604938E-3</v>
      </c>
      <c r="M445" s="29" t="s">
        <v>168</v>
      </c>
      <c r="N445" s="73">
        <f t="shared" si="42"/>
        <v>11</v>
      </c>
      <c r="O445" s="29">
        <f t="shared" si="43"/>
        <v>45</v>
      </c>
      <c r="P445" s="29" t="s">
        <v>302</v>
      </c>
      <c r="Q445" s="29" t="str">
        <f t="shared" si="44"/>
        <v>11月1W</v>
      </c>
      <c r="R445" s="57">
        <f t="shared" si="45"/>
        <v>1.1232659856414385E-2</v>
      </c>
    </row>
    <row r="446" spans="1:18" ht="24">
      <c r="A446" s="29" t="s">
        <v>31</v>
      </c>
      <c r="B446" s="29" t="s">
        <v>145</v>
      </c>
      <c r="C446" s="89">
        <v>44870</v>
      </c>
      <c r="D446" s="69" t="s">
        <v>253</v>
      </c>
      <c r="E446" s="72" t="s">
        <v>192</v>
      </c>
      <c r="F446" s="76" t="s">
        <v>254</v>
      </c>
      <c r="G446" s="66">
        <v>1.8</v>
      </c>
      <c r="H446" s="75">
        <v>4.2824074074074075E-3</v>
      </c>
      <c r="I446" s="74" t="s">
        <v>353</v>
      </c>
      <c r="J446" s="29" t="s">
        <v>95</v>
      </c>
      <c r="K446" s="81">
        <f>H446*(2.5/1.8)*0.9</f>
        <v>5.3530092592592596E-3</v>
      </c>
      <c r="L446" s="68">
        <f t="shared" si="46"/>
        <v>2.3791152263374486E-3</v>
      </c>
      <c r="M446" s="29" t="s">
        <v>168</v>
      </c>
      <c r="N446" s="73">
        <f t="shared" si="42"/>
        <v>11</v>
      </c>
      <c r="O446" s="29">
        <f t="shared" si="43"/>
        <v>45</v>
      </c>
      <c r="P446" s="29" t="s">
        <v>302</v>
      </c>
      <c r="Q446" s="29" t="str">
        <f t="shared" si="44"/>
        <v>11月1W</v>
      </c>
      <c r="R446" s="57">
        <f t="shared" si="45"/>
        <v>6.7494464573268935E-3</v>
      </c>
    </row>
    <row r="447" spans="1:18" ht="24">
      <c r="A447" s="29" t="s">
        <v>38</v>
      </c>
      <c r="B447" s="29" t="s">
        <v>145</v>
      </c>
      <c r="C447" s="89">
        <v>44870</v>
      </c>
      <c r="D447" s="69" t="s">
        <v>253</v>
      </c>
      <c r="E447" s="72" t="s">
        <v>192</v>
      </c>
      <c r="F447" s="76" t="s">
        <v>254</v>
      </c>
      <c r="G447" s="66">
        <v>1.8</v>
      </c>
      <c r="H447" s="75">
        <v>5.0810185185185186E-3</v>
      </c>
      <c r="I447" s="74" t="s">
        <v>353</v>
      </c>
      <c r="J447" s="29" t="s">
        <v>95</v>
      </c>
      <c r="K447" s="81">
        <f>H447*(2.5/1.8)*0.96</f>
        <v>6.7746913580246908E-3</v>
      </c>
      <c r="L447" s="68">
        <f t="shared" si="46"/>
        <v>2.8227880658436215E-3</v>
      </c>
      <c r="M447" s="29" t="s">
        <v>168</v>
      </c>
      <c r="N447" s="73">
        <f t="shared" si="42"/>
        <v>11</v>
      </c>
      <c r="O447" s="29">
        <f t="shared" si="43"/>
        <v>45</v>
      </c>
      <c r="P447" s="29" t="s">
        <v>302</v>
      </c>
      <c r="Q447" s="29" t="str">
        <f t="shared" si="44"/>
        <v>11月1W</v>
      </c>
      <c r="R447" s="57">
        <f t="shared" si="45"/>
        <v>8.5420021470746111E-3</v>
      </c>
    </row>
    <row r="448" spans="1:18" ht="24">
      <c r="A448" s="29" t="s">
        <v>256</v>
      </c>
      <c r="B448" s="29" t="s">
        <v>207</v>
      </c>
      <c r="C448" s="89">
        <v>44870</v>
      </c>
      <c r="D448" s="69" t="s">
        <v>253</v>
      </c>
      <c r="E448" s="72" t="s">
        <v>192</v>
      </c>
      <c r="F448" s="76" t="s">
        <v>254</v>
      </c>
      <c r="G448" s="66">
        <v>1.8</v>
      </c>
      <c r="H448" s="75">
        <v>4.9189814814814816E-3</v>
      </c>
      <c r="I448" s="74" t="s">
        <v>353</v>
      </c>
      <c r="J448" s="29" t="s">
        <v>95</v>
      </c>
      <c r="K448" s="81">
        <f t="shared" si="50"/>
        <v>6.8319187242798351E-3</v>
      </c>
      <c r="L448" s="68">
        <f t="shared" si="46"/>
        <v>2.7327674897119343E-3</v>
      </c>
      <c r="M448" s="29" t="s">
        <v>168</v>
      </c>
      <c r="N448" s="73">
        <f t="shared" si="42"/>
        <v>11</v>
      </c>
      <c r="O448" s="29">
        <f t="shared" si="43"/>
        <v>45</v>
      </c>
      <c r="P448" s="29" t="s">
        <v>302</v>
      </c>
      <c r="Q448" s="29" t="str">
        <f t="shared" si="44"/>
        <v>11月1W</v>
      </c>
      <c r="R448" s="57">
        <f t="shared" si="45"/>
        <v>8.6141583914832696E-3</v>
      </c>
    </row>
    <row r="449" spans="1:18" ht="24">
      <c r="A449" s="29" t="s">
        <v>16</v>
      </c>
      <c r="B449" s="29" t="s">
        <v>145</v>
      </c>
      <c r="C449" s="89">
        <v>44870</v>
      </c>
      <c r="D449" s="69" t="s">
        <v>253</v>
      </c>
      <c r="E449" s="72" t="s">
        <v>192</v>
      </c>
      <c r="F449" s="76" t="s">
        <v>254</v>
      </c>
      <c r="G449" s="66">
        <v>1.8</v>
      </c>
      <c r="H449" s="75">
        <v>4.4270833333333332E-3</v>
      </c>
      <c r="I449" s="74" t="s">
        <v>353</v>
      </c>
      <c r="J449" s="29" t="s">
        <v>95</v>
      </c>
      <c r="K449" s="81">
        <f>H449*(2.5/1.8)*0.94</f>
        <v>5.7798032407407399E-3</v>
      </c>
      <c r="L449" s="68">
        <f t="shared" si="46"/>
        <v>2.4594907407407408E-3</v>
      </c>
      <c r="M449" s="29" t="s">
        <v>168</v>
      </c>
      <c r="N449" s="73">
        <f t="shared" si="42"/>
        <v>11</v>
      </c>
      <c r="O449" s="29">
        <f t="shared" si="43"/>
        <v>45</v>
      </c>
      <c r="P449" s="29" t="s">
        <v>302</v>
      </c>
      <c r="Q449" s="29" t="str">
        <f t="shared" si="44"/>
        <v>11月1W</v>
      </c>
      <c r="R449" s="57">
        <f t="shared" si="45"/>
        <v>7.2875779991948457E-3</v>
      </c>
    </row>
    <row r="450" spans="1:18" ht="24">
      <c r="A450" s="29" t="s">
        <v>40</v>
      </c>
      <c r="B450" s="29" t="s">
        <v>145</v>
      </c>
      <c r="C450" s="89">
        <v>44870</v>
      </c>
      <c r="D450" s="69" t="s">
        <v>253</v>
      </c>
      <c r="E450" s="72" t="s">
        <v>192</v>
      </c>
      <c r="F450" s="76" t="s">
        <v>254</v>
      </c>
      <c r="G450" s="66">
        <v>1.8</v>
      </c>
      <c r="H450" s="75">
        <v>5.1427469135802472E-3</v>
      </c>
      <c r="I450" s="74" t="s">
        <v>353</v>
      </c>
      <c r="J450" s="29" t="s">
        <v>95</v>
      </c>
      <c r="K450" s="81">
        <f>H450*(2.5/1.8)*0.96</f>
        <v>6.8569958847736626E-3</v>
      </c>
      <c r="L450" s="68">
        <f t="shared" si="46"/>
        <v>2.8570816186556927E-3</v>
      </c>
      <c r="M450" s="29" t="s">
        <v>168</v>
      </c>
      <c r="N450" s="73">
        <f t="shared" si="42"/>
        <v>11</v>
      </c>
      <c r="O450" s="29">
        <f t="shared" si="43"/>
        <v>45</v>
      </c>
      <c r="P450" s="29" t="s">
        <v>302</v>
      </c>
      <c r="Q450" s="29" t="str">
        <f t="shared" si="44"/>
        <v>11月1W</v>
      </c>
      <c r="R450" s="57">
        <f t="shared" si="45"/>
        <v>8.6457774199320096E-3</v>
      </c>
    </row>
    <row r="451" spans="1:18" ht="24">
      <c r="A451" s="29" t="s">
        <v>41</v>
      </c>
      <c r="B451" s="29" t="s">
        <v>145</v>
      </c>
      <c r="C451" s="89">
        <v>44870</v>
      </c>
      <c r="D451" s="69" t="s">
        <v>253</v>
      </c>
      <c r="E451" s="72" t="s">
        <v>192</v>
      </c>
      <c r="F451" s="76" t="s">
        <v>254</v>
      </c>
      <c r="G451" s="66">
        <v>1.8</v>
      </c>
      <c r="H451" s="75">
        <v>5.4320987654320994E-3</v>
      </c>
      <c r="I451" s="74" t="s">
        <v>353</v>
      </c>
      <c r="J451" s="29" t="s">
        <v>95</v>
      </c>
      <c r="K451" s="81">
        <f>H451*(2.5/1.8)*0.96</f>
        <v>7.242798353909465E-3</v>
      </c>
      <c r="L451" s="68">
        <f t="shared" si="46"/>
        <v>3.0178326474622772E-3</v>
      </c>
      <c r="M451" s="29" t="s">
        <v>168</v>
      </c>
      <c r="N451" s="73">
        <f t="shared" ref="N451:N514" si="51">MONTH(C451)</f>
        <v>11</v>
      </c>
      <c r="O451" s="29">
        <f t="shared" ref="O451:O514" si="52">WEEKNUM(C451)</f>
        <v>45</v>
      </c>
      <c r="P451" s="29" t="s">
        <v>302</v>
      </c>
      <c r="Q451" s="29" t="str">
        <f t="shared" ref="Q451:Q514" si="53">N451&amp;"月"&amp;P451</f>
        <v>11月1W</v>
      </c>
      <c r="R451" s="57">
        <f t="shared" si="45"/>
        <v>9.1322240114510653E-3</v>
      </c>
    </row>
    <row r="452" spans="1:18" ht="24">
      <c r="A452" s="29" t="s">
        <v>11</v>
      </c>
      <c r="B452" s="29" t="s">
        <v>145</v>
      </c>
      <c r="C452" s="89">
        <v>44871</v>
      </c>
      <c r="D452" s="69" t="s">
        <v>46</v>
      </c>
      <c r="E452" s="72" t="s">
        <v>192</v>
      </c>
      <c r="F452" s="76" t="s">
        <v>258</v>
      </c>
      <c r="G452" s="66">
        <v>5</v>
      </c>
      <c r="H452" s="75">
        <v>2.3958333333333331E-2</v>
      </c>
      <c r="I452" s="69" t="s">
        <v>261</v>
      </c>
      <c r="J452" s="29" t="s">
        <v>67</v>
      </c>
      <c r="K452" s="81">
        <f>(H452/2.5)*(2.3/2.9)</f>
        <v>7.6005747126436764E-3</v>
      </c>
      <c r="L452" s="68">
        <f t="shared" si="46"/>
        <v>4.7916666666666663E-3</v>
      </c>
      <c r="M452" s="29" t="s">
        <v>168</v>
      </c>
      <c r="N452" s="73">
        <f t="shared" si="51"/>
        <v>11</v>
      </c>
      <c r="O452" s="29">
        <f t="shared" si="52"/>
        <v>46</v>
      </c>
      <c r="P452" s="29" t="s">
        <v>302</v>
      </c>
      <c r="Q452" s="29" t="str">
        <f t="shared" si="53"/>
        <v>11月1W</v>
      </c>
      <c r="R452" s="57">
        <f t="shared" ref="R452:R515" si="54">K452*2.9/2.3</f>
        <v>9.5833333333333309E-3</v>
      </c>
    </row>
    <row r="453" spans="1:18" ht="24">
      <c r="A453" s="29" t="s">
        <v>38</v>
      </c>
      <c r="B453" s="29" t="s">
        <v>145</v>
      </c>
      <c r="C453" s="89">
        <v>44871</v>
      </c>
      <c r="D453" s="69" t="s">
        <v>46</v>
      </c>
      <c r="E453" s="72" t="s">
        <v>192</v>
      </c>
      <c r="F453" s="76" t="s">
        <v>258</v>
      </c>
      <c r="G453" s="66">
        <v>5</v>
      </c>
      <c r="H453" s="75">
        <v>2.1527777777777781E-2</v>
      </c>
      <c r="I453" s="69" t="s">
        <v>261</v>
      </c>
      <c r="J453" s="29" t="s">
        <v>67</v>
      </c>
      <c r="K453" s="81">
        <f t="shared" ref="K453:K463" si="55">(H453/2.5)*(2.3/2.9)</f>
        <v>6.8295019157088126E-3</v>
      </c>
      <c r="L453" s="68">
        <f t="shared" ref="L453:L463" si="56">H453/G453</f>
        <v>4.3055555555555564E-3</v>
      </c>
      <c r="M453" s="29" t="s">
        <v>168</v>
      </c>
      <c r="N453" s="73">
        <f t="shared" si="51"/>
        <v>11</v>
      </c>
      <c r="O453" s="29">
        <f t="shared" si="52"/>
        <v>46</v>
      </c>
      <c r="P453" s="29" t="s">
        <v>302</v>
      </c>
      <c r="Q453" s="29" t="str">
        <f t="shared" si="53"/>
        <v>11月1W</v>
      </c>
      <c r="R453" s="57">
        <f t="shared" si="54"/>
        <v>8.611111111111111E-3</v>
      </c>
    </row>
    <row r="454" spans="1:18" ht="24">
      <c r="A454" s="29" t="s">
        <v>42</v>
      </c>
      <c r="B454" s="29" t="s">
        <v>145</v>
      </c>
      <c r="C454" s="89">
        <v>44871</v>
      </c>
      <c r="D454" s="69" t="s">
        <v>46</v>
      </c>
      <c r="E454" s="72" t="s">
        <v>192</v>
      </c>
      <c r="F454" s="76" t="s">
        <v>258</v>
      </c>
      <c r="G454" s="66">
        <v>5</v>
      </c>
      <c r="H454" s="75">
        <v>2.0034722222222221E-2</v>
      </c>
      <c r="I454" s="69" t="s">
        <v>261</v>
      </c>
      <c r="J454" s="29" t="s">
        <v>153</v>
      </c>
      <c r="K454" s="81">
        <f t="shared" si="55"/>
        <v>6.3558429118773935E-3</v>
      </c>
      <c r="L454" s="68">
        <f t="shared" si="56"/>
        <v>4.0069444444444441E-3</v>
      </c>
      <c r="M454" s="29" t="s">
        <v>168</v>
      </c>
      <c r="N454" s="73">
        <f t="shared" si="51"/>
        <v>11</v>
      </c>
      <c r="O454" s="29">
        <f t="shared" si="52"/>
        <v>46</v>
      </c>
      <c r="P454" s="29" t="s">
        <v>302</v>
      </c>
      <c r="Q454" s="29" t="str">
        <f t="shared" si="53"/>
        <v>11月1W</v>
      </c>
      <c r="R454" s="57">
        <f t="shared" si="54"/>
        <v>8.0138888888888881E-3</v>
      </c>
    </row>
    <row r="455" spans="1:18" ht="24">
      <c r="A455" s="29" t="s">
        <v>41</v>
      </c>
      <c r="B455" s="29" t="s">
        <v>145</v>
      </c>
      <c r="C455" s="89">
        <v>44871</v>
      </c>
      <c r="D455" s="69" t="s">
        <v>46</v>
      </c>
      <c r="E455" s="72" t="s">
        <v>192</v>
      </c>
      <c r="F455" s="76" t="s">
        <v>258</v>
      </c>
      <c r="G455" s="66">
        <v>5</v>
      </c>
      <c r="H455" s="75">
        <v>2.5034722222222222E-2</v>
      </c>
      <c r="I455" s="69" t="s">
        <v>261</v>
      </c>
      <c r="J455" s="29" t="s">
        <v>153</v>
      </c>
      <c r="K455" s="81">
        <f t="shared" si="55"/>
        <v>7.9420498084291167E-3</v>
      </c>
      <c r="L455" s="68">
        <f t="shared" si="56"/>
        <v>5.0069444444444441E-3</v>
      </c>
      <c r="M455" s="29" t="s">
        <v>168</v>
      </c>
      <c r="N455" s="73">
        <f t="shared" si="51"/>
        <v>11</v>
      </c>
      <c r="O455" s="29">
        <f t="shared" si="52"/>
        <v>46</v>
      </c>
      <c r="P455" s="29" t="s">
        <v>302</v>
      </c>
      <c r="Q455" s="29" t="str">
        <f t="shared" si="53"/>
        <v>11月1W</v>
      </c>
      <c r="R455" s="57">
        <f t="shared" si="54"/>
        <v>1.0013888888888886E-2</v>
      </c>
    </row>
    <row r="456" spans="1:18" ht="24">
      <c r="A456" s="29" t="s">
        <v>32</v>
      </c>
      <c r="B456" s="29" t="s">
        <v>145</v>
      </c>
      <c r="C456" s="89">
        <v>44871</v>
      </c>
      <c r="D456" s="69" t="s">
        <v>46</v>
      </c>
      <c r="E456" s="72" t="s">
        <v>192</v>
      </c>
      <c r="F456" s="76" t="s">
        <v>258</v>
      </c>
      <c r="G456" s="66">
        <v>5</v>
      </c>
      <c r="H456" s="75">
        <v>2.5775462962962962E-2</v>
      </c>
      <c r="I456" s="69" t="s">
        <v>261</v>
      </c>
      <c r="J456" s="29" t="s">
        <v>153</v>
      </c>
      <c r="K456" s="81">
        <f t="shared" si="55"/>
        <v>8.1770434227330761E-3</v>
      </c>
      <c r="L456" s="68">
        <f t="shared" si="56"/>
        <v>5.1550925925925922E-3</v>
      </c>
      <c r="M456" s="29" t="s">
        <v>168</v>
      </c>
      <c r="N456" s="73">
        <f t="shared" si="51"/>
        <v>11</v>
      </c>
      <c r="O456" s="29">
        <f t="shared" si="52"/>
        <v>46</v>
      </c>
      <c r="P456" s="29" t="s">
        <v>302</v>
      </c>
      <c r="Q456" s="29" t="str">
        <f t="shared" si="53"/>
        <v>11月1W</v>
      </c>
      <c r="R456" s="57">
        <f t="shared" si="54"/>
        <v>1.0310185185185183E-2</v>
      </c>
    </row>
    <row r="457" spans="1:18" ht="24">
      <c r="A457" s="29" t="s">
        <v>44</v>
      </c>
      <c r="B457" s="29" t="s">
        <v>207</v>
      </c>
      <c r="C457" s="89">
        <v>44871</v>
      </c>
      <c r="D457" s="69" t="s">
        <v>46</v>
      </c>
      <c r="E457" s="72" t="s">
        <v>192</v>
      </c>
      <c r="F457" s="76" t="s">
        <v>258</v>
      </c>
      <c r="G457" s="66">
        <v>5</v>
      </c>
      <c r="H457" s="75">
        <v>2.6736111111111113E-2</v>
      </c>
      <c r="I457" s="69" t="s">
        <v>261</v>
      </c>
      <c r="J457" s="29" t="s">
        <v>153</v>
      </c>
      <c r="K457" s="81">
        <f t="shared" si="55"/>
        <v>8.4818007662835256E-3</v>
      </c>
      <c r="L457" s="68">
        <f t="shared" si="56"/>
        <v>5.3472222222222228E-3</v>
      </c>
      <c r="M457" s="29" t="s">
        <v>168</v>
      </c>
      <c r="N457" s="73">
        <f t="shared" si="51"/>
        <v>11</v>
      </c>
      <c r="O457" s="29">
        <f t="shared" si="52"/>
        <v>46</v>
      </c>
      <c r="P457" s="29" t="s">
        <v>302</v>
      </c>
      <c r="Q457" s="29" t="str">
        <f t="shared" si="53"/>
        <v>11月1W</v>
      </c>
      <c r="R457" s="57">
        <f t="shared" si="54"/>
        <v>1.0694444444444447E-2</v>
      </c>
    </row>
    <row r="458" spans="1:18" ht="24">
      <c r="A458" s="29" t="s">
        <v>45</v>
      </c>
      <c r="B458" s="29" t="s">
        <v>145</v>
      </c>
      <c r="C458" s="89">
        <v>44871</v>
      </c>
      <c r="D458" s="69" t="s">
        <v>46</v>
      </c>
      <c r="E458" s="72" t="s">
        <v>192</v>
      </c>
      <c r="F458" s="76" t="s">
        <v>258</v>
      </c>
      <c r="G458" s="66">
        <v>5</v>
      </c>
      <c r="H458" s="75">
        <v>2.7835648148148151E-2</v>
      </c>
      <c r="I458" s="69" t="s">
        <v>261</v>
      </c>
      <c r="J458" s="29" t="s">
        <v>153</v>
      </c>
      <c r="K458" s="81">
        <f t="shared" si="55"/>
        <v>8.8306194125159637E-3</v>
      </c>
      <c r="L458" s="68">
        <f t="shared" si="56"/>
        <v>5.5671296296296302E-3</v>
      </c>
      <c r="M458" s="29" t="s">
        <v>168</v>
      </c>
      <c r="N458" s="73">
        <f t="shared" si="51"/>
        <v>11</v>
      </c>
      <c r="O458" s="29">
        <f t="shared" si="52"/>
        <v>46</v>
      </c>
      <c r="P458" s="29" t="s">
        <v>302</v>
      </c>
      <c r="Q458" s="29" t="str">
        <f t="shared" si="53"/>
        <v>11月1W</v>
      </c>
      <c r="R458" s="57">
        <f t="shared" si="54"/>
        <v>1.1134259259259259E-2</v>
      </c>
    </row>
    <row r="459" spans="1:18" ht="24">
      <c r="A459" s="29" t="s">
        <v>39</v>
      </c>
      <c r="B459" s="29" t="s">
        <v>145</v>
      </c>
      <c r="C459" s="89">
        <v>44871</v>
      </c>
      <c r="D459" s="69" t="s">
        <v>46</v>
      </c>
      <c r="E459" s="72" t="s">
        <v>192</v>
      </c>
      <c r="F459" s="76" t="s">
        <v>258</v>
      </c>
      <c r="G459" s="66">
        <v>5</v>
      </c>
      <c r="H459" s="75">
        <v>2.9456018518518517E-2</v>
      </c>
      <c r="I459" s="69" t="s">
        <v>261</v>
      </c>
      <c r="J459" s="29" t="s">
        <v>153</v>
      </c>
      <c r="K459" s="81">
        <f t="shared" si="55"/>
        <v>9.3446679438058729E-3</v>
      </c>
      <c r="L459" s="68">
        <f t="shared" si="56"/>
        <v>5.8912037037037032E-3</v>
      </c>
      <c r="M459" s="29" t="s">
        <v>168</v>
      </c>
      <c r="N459" s="73">
        <f t="shared" si="51"/>
        <v>11</v>
      </c>
      <c r="O459" s="29">
        <f t="shared" si="52"/>
        <v>46</v>
      </c>
      <c r="P459" s="29" t="s">
        <v>302</v>
      </c>
      <c r="Q459" s="29" t="str">
        <f t="shared" si="53"/>
        <v>11月1W</v>
      </c>
      <c r="R459" s="57">
        <f t="shared" si="54"/>
        <v>1.1782407407407405E-2</v>
      </c>
    </row>
    <row r="460" spans="1:18" ht="24">
      <c r="A460" s="29" t="s">
        <v>256</v>
      </c>
      <c r="B460" s="29" t="s">
        <v>207</v>
      </c>
      <c r="C460" s="89">
        <v>44871</v>
      </c>
      <c r="D460" s="69" t="s">
        <v>46</v>
      </c>
      <c r="E460" s="72" t="s">
        <v>192</v>
      </c>
      <c r="F460" s="76" t="s">
        <v>258</v>
      </c>
      <c r="G460" s="66">
        <v>5</v>
      </c>
      <c r="H460" s="75">
        <v>2.0833333333333332E-2</v>
      </c>
      <c r="I460" s="69" t="s">
        <v>261</v>
      </c>
      <c r="J460" s="29" t="s">
        <v>153</v>
      </c>
      <c r="K460" s="81">
        <f t="shared" si="55"/>
        <v>6.6091954022988496E-3</v>
      </c>
      <c r="L460" s="68">
        <f t="shared" si="56"/>
        <v>4.1666666666666666E-3</v>
      </c>
      <c r="M460" s="29" t="s">
        <v>168</v>
      </c>
      <c r="N460" s="73">
        <f t="shared" si="51"/>
        <v>11</v>
      </c>
      <c r="O460" s="29">
        <f t="shared" si="52"/>
        <v>46</v>
      </c>
      <c r="P460" s="29" t="s">
        <v>302</v>
      </c>
      <c r="Q460" s="29" t="str">
        <f t="shared" si="53"/>
        <v>11月1W</v>
      </c>
      <c r="R460" s="57">
        <f t="shared" si="54"/>
        <v>8.3333333333333315E-3</v>
      </c>
    </row>
    <row r="461" spans="1:18" ht="24">
      <c r="A461" s="29" t="s">
        <v>43</v>
      </c>
      <c r="B461" s="29" t="s">
        <v>145</v>
      </c>
      <c r="C461" s="89">
        <v>44871</v>
      </c>
      <c r="D461" s="69" t="s">
        <v>46</v>
      </c>
      <c r="E461" s="72" t="s">
        <v>192</v>
      </c>
      <c r="F461" s="76" t="s">
        <v>258</v>
      </c>
      <c r="G461" s="66">
        <v>5</v>
      </c>
      <c r="H461" s="75">
        <v>3.5300925925925923E-2</v>
      </c>
      <c r="I461" s="69" t="s">
        <v>261</v>
      </c>
      <c r="J461" s="29" t="s">
        <v>153</v>
      </c>
      <c r="K461" s="81">
        <f t="shared" si="55"/>
        <v>1.1198914431673051E-2</v>
      </c>
      <c r="L461" s="68">
        <f t="shared" si="56"/>
        <v>7.060185185185185E-3</v>
      </c>
      <c r="M461" s="29" t="s">
        <v>168</v>
      </c>
      <c r="N461" s="73">
        <f t="shared" si="51"/>
        <v>11</v>
      </c>
      <c r="O461" s="29">
        <f t="shared" si="52"/>
        <v>46</v>
      </c>
      <c r="P461" s="29" t="s">
        <v>302</v>
      </c>
      <c r="Q461" s="29" t="str">
        <f t="shared" si="53"/>
        <v>11月1W</v>
      </c>
      <c r="R461" s="57">
        <f t="shared" si="54"/>
        <v>1.412037037037037E-2</v>
      </c>
    </row>
    <row r="462" spans="1:18" ht="24">
      <c r="A462" s="29" t="s">
        <v>257</v>
      </c>
      <c r="B462" s="29" t="s">
        <v>145</v>
      </c>
      <c r="C462" s="89">
        <v>44871</v>
      </c>
      <c r="D462" s="69" t="s">
        <v>46</v>
      </c>
      <c r="E462" s="72" t="s">
        <v>192</v>
      </c>
      <c r="F462" s="76" t="s">
        <v>258</v>
      </c>
      <c r="G462" s="66">
        <v>5</v>
      </c>
      <c r="H462" s="75">
        <v>1.7881944444444443E-2</v>
      </c>
      <c r="I462" s="69" t="s">
        <v>261</v>
      </c>
      <c r="J462" s="29" t="s">
        <v>153</v>
      </c>
      <c r="K462" s="81">
        <f t="shared" si="55"/>
        <v>5.672892720306512E-3</v>
      </c>
      <c r="L462" s="68">
        <f t="shared" si="56"/>
        <v>3.5763888888888885E-3</v>
      </c>
      <c r="M462" s="29" t="s">
        <v>168</v>
      </c>
      <c r="N462" s="73">
        <f t="shared" si="51"/>
        <v>11</v>
      </c>
      <c r="O462" s="29">
        <f t="shared" si="52"/>
        <v>46</v>
      </c>
      <c r="P462" s="29" t="s">
        <v>302</v>
      </c>
      <c r="Q462" s="29" t="str">
        <f t="shared" si="53"/>
        <v>11月1W</v>
      </c>
      <c r="R462" s="57">
        <f t="shared" si="54"/>
        <v>7.1527777777777761E-3</v>
      </c>
    </row>
    <row r="463" spans="1:18" ht="24">
      <c r="A463" s="29" t="s">
        <v>31</v>
      </c>
      <c r="B463" s="29" t="s">
        <v>145</v>
      </c>
      <c r="C463" s="89">
        <v>44871</v>
      </c>
      <c r="D463" s="69" t="s">
        <v>46</v>
      </c>
      <c r="E463" s="72" t="s">
        <v>192</v>
      </c>
      <c r="F463" s="76" t="s">
        <v>258</v>
      </c>
      <c r="G463" s="66">
        <v>5</v>
      </c>
      <c r="H463" s="75">
        <v>1.7037037037037038E-2</v>
      </c>
      <c r="I463" s="69" t="s">
        <v>261</v>
      </c>
      <c r="J463" s="29" t="s">
        <v>153</v>
      </c>
      <c r="K463" s="81">
        <f t="shared" si="55"/>
        <v>5.4048531289910594E-3</v>
      </c>
      <c r="L463" s="68">
        <f t="shared" si="56"/>
        <v>3.4074074074074076E-3</v>
      </c>
      <c r="M463" s="29" t="s">
        <v>168</v>
      </c>
      <c r="N463" s="73">
        <f t="shared" si="51"/>
        <v>11</v>
      </c>
      <c r="O463" s="29">
        <f t="shared" si="52"/>
        <v>46</v>
      </c>
      <c r="P463" s="29" t="s">
        <v>302</v>
      </c>
      <c r="Q463" s="29" t="str">
        <f t="shared" si="53"/>
        <v>11月1W</v>
      </c>
      <c r="R463" s="57">
        <f t="shared" si="54"/>
        <v>6.8148148148148152E-3</v>
      </c>
    </row>
    <row r="464" spans="1:18" ht="24">
      <c r="A464" s="29" t="s">
        <v>33</v>
      </c>
      <c r="B464" s="29" t="s">
        <v>145</v>
      </c>
      <c r="C464" s="89">
        <v>44874</v>
      </c>
      <c r="D464" s="69" t="s">
        <v>34</v>
      </c>
      <c r="E464" s="72" t="s">
        <v>192</v>
      </c>
      <c r="F464" s="76" t="s">
        <v>35</v>
      </c>
      <c r="G464" s="66">
        <v>4</v>
      </c>
      <c r="H464" s="75">
        <v>9.0740740740740729E-3</v>
      </c>
      <c r="I464" s="69" t="s">
        <v>262</v>
      </c>
      <c r="J464" s="29" t="s">
        <v>134</v>
      </c>
      <c r="K464" s="81">
        <f>(0.779661016949152*H464)*(3/4)*(2.21/2.3)</f>
        <v>5.098399246704328E-3</v>
      </c>
      <c r="L464" s="57">
        <v>2.2685185185185182E-3</v>
      </c>
      <c r="M464" s="29" t="s">
        <v>168</v>
      </c>
      <c r="N464" s="73">
        <f t="shared" si="51"/>
        <v>11</v>
      </c>
      <c r="O464" s="29">
        <f t="shared" si="52"/>
        <v>46</v>
      </c>
      <c r="P464" s="29" t="s">
        <v>303</v>
      </c>
      <c r="Q464" s="29" t="str">
        <f t="shared" si="53"/>
        <v>11月2W</v>
      </c>
      <c r="R464" s="57">
        <f t="shared" si="54"/>
        <v>6.4284164414967621E-3</v>
      </c>
    </row>
    <row r="465" spans="1:18" ht="24">
      <c r="A465" s="29" t="s">
        <v>11</v>
      </c>
      <c r="B465" s="29" t="s">
        <v>145</v>
      </c>
      <c r="C465" s="89">
        <v>44874</v>
      </c>
      <c r="D465" s="69" t="s">
        <v>34</v>
      </c>
      <c r="E465" s="72" t="s">
        <v>192</v>
      </c>
      <c r="F465" s="76" t="s">
        <v>35</v>
      </c>
      <c r="G465" s="66">
        <v>3</v>
      </c>
      <c r="H465" s="75">
        <v>7.7546296296296287E-3</v>
      </c>
      <c r="I465" s="29" t="s">
        <v>3</v>
      </c>
      <c r="J465" s="70" t="s">
        <v>149</v>
      </c>
      <c r="K465" s="81">
        <f t="shared" ref="K465:K473" si="57">0.779661016949152*H465</f>
        <v>6.0459824231010621E-3</v>
      </c>
      <c r="L465" s="57">
        <v>2.5848765432098762E-3</v>
      </c>
      <c r="M465" s="29" t="s">
        <v>168</v>
      </c>
      <c r="N465" s="73">
        <f t="shared" si="51"/>
        <v>11</v>
      </c>
      <c r="O465" s="29">
        <f t="shared" si="52"/>
        <v>46</v>
      </c>
      <c r="P465" s="29" t="s">
        <v>303</v>
      </c>
      <c r="Q465" s="29" t="str">
        <f t="shared" si="53"/>
        <v>11月2W</v>
      </c>
      <c r="R465" s="57">
        <f t="shared" si="54"/>
        <v>7.6231952291274255E-3</v>
      </c>
    </row>
    <row r="466" spans="1:18" ht="24">
      <c r="A466" s="29" t="s">
        <v>92</v>
      </c>
      <c r="B466" s="29" t="s">
        <v>145</v>
      </c>
      <c r="C466" s="89">
        <v>44874</v>
      </c>
      <c r="D466" s="69" t="s">
        <v>34</v>
      </c>
      <c r="E466" s="72" t="s">
        <v>192</v>
      </c>
      <c r="F466" s="76" t="s">
        <v>35</v>
      </c>
      <c r="G466" s="66">
        <v>3</v>
      </c>
      <c r="H466" s="75">
        <v>7.6851851851851847E-3</v>
      </c>
      <c r="I466" s="29" t="s">
        <v>3</v>
      </c>
      <c r="J466" s="70" t="s">
        <v>149</v>
      </c>
      <c r="K466" s="81">
        <f t="shared" si="57"/>
        <v>5.991839296924038E-3</v>
      </c>
      <c r="L466" s="57">
        <v>2.5617283950617282E-3</v>
      </c>
      <c r="M466" s="29" t="s">
        <v>168</v>
      </c>
      <c r="N466" s="73">
        <f t="shared" si="51"/>
        <v>11</v>
      </c>
      <c r="O466" s="29">
        <f t="shared" si="52"/>
        <v>46</v>
      </c>
      <c r="P466" s="29" t="s">
        <v>303</v>
      </c>
      <c r="Q466" s="29" t="str">
        <f t="shared" si="53"/>
        <v>11月2W</v>
      </c>
      <c r="R466" s="57">
        <f t="shared" si="54"/>
        <v>7.554927809165092E-3</v>
      </c>
    </row>
    <row r="467" spans="1:18" ht="24">
      <c r="A467" s="29" t="s">
        <v>42</v>
      </c>
      <c r="B467" s="29" t="s">
        <v>145</v>
      </c>
      <c r="C467" s="89">
        <v>44874</v>
      </c>
      <c r="D467" s="69" t="s">
        <v>34</v>
      </c>
      <c r="E467" s="72" t="s">
        <v>192</v>
      </c>
      <c r="F467" s="76" t="s">
        <v>35</v>
      </c>
      <c r="G467" s="66">
        <v>3</v>
      </c>
      <c r="H467" s="75">
        <v>7.4884259259259262E-3</v>
      </c>
      <c r="I467" s="29" t="s">
        <v>3</v>
      </c>
      <c r="J467" s="70" t="s">
        <v>149</v>
      </c>
      <c r="K467" s="81">
        <f t="shared" si="57"/>
        <v>5.8384337727558026E-3</v>
      </c>
      <c r="L467" s="57">
        <v>2.4961419753086419E-3</v>
      </c>
      <c r="M467" s="29" t="s">
        <v>168</v>
      </c>
      <c r="N467" s="73">
        <f t="shared" si="51"/>
        <v>11</v>
      </c>
      <c r="O467" s="29">
        <f t="shared" si="52"/>
        <v>46</v>
      </c>
      <c r="P467" s="29" t="s">
        <v>303</v>
      </c>
      <c r="Q467" s="29" t="str">
        <f t="shared" si="53"/>
        <v>11月2W</v>
      </c>
      <c r="R467" s="57">
        <f t="shared" si="54"/>
        <v>7.3615034526051427E-3</v>
      </c>
    </row>
    <row r="468" spans="1:18" ht="24">
      <c r="A468" s="29" t="s">
        <v>37</v>
      </c>
      <c r="B468" s="29" t="s">
        <v>145</v>
      </c>
      <c r="C468" s="89">
        <v>44874</v>
      </c>
      <c r="D468" s="69" t="s">
        <v>34</v>
      </c>
      <c r="E468" s="72" t="s">
        <v>192</v>
      </c>
      <c r="F468" s="76" t="s">
        <v>35</v>
      </c>
      <c r="G468" s="66">
        <v>3</v>
      </c>
      <c r="H468" s="75">
        <v>8.7962962962962968E-3</v>
      </c>
      <c r="I468" s="29" t="s">
        <v>3</v>
      </c>
      <c r="J468" s="70" t="s">
        <v>149</v>
      </c>
      <c r="K468" s="81">
        <f t="shared" si="57"/>
        <v>6.8581293157564298E-3</v>
      </c>
      <c r="L468" s="57">
        <v>2.9320987654320989E-3</v>
      </c>
      <c r="M468" s="29" t="s">
        <v>168</v>
      </c>
      <c r="N468" s="73">
        <f t="shared" si="51"/>
        <v>11</v>
      </c>
      <c r="O468" s="29">
        <f t="shared" si="52"/>
        <v>46</v>
      </c>
      <c r="P468" s="29" t="s">
        <v>303</v>
      </c>
      <c r="Q468" s="29" t="str">
        <f t="shared" si="53"/>
        <v>11月2W</v>
      </c>
      <c r="R468" s="57">
        <f t="shared" si="54"/>
        <v>8.6472065285624553E-3</v>
      </c>
    </row>
    <row r="469" spans="1:18" ht="24">
      <c r="A469" s="29" t="s">
        <v>36</v>
      </c>
      <c r="B469" s="29" t="s">
        <v>145</v>
      </c>
      <c r="C469" s="89">
        <v>44874</v>
      </c>
      <c r="D469" s="69" t="s">
        <v>34</v>
      </c>
      <c r="E469" s="72" t="s">
        <v>192</v>
      </c>
      <c r="F469" s="76" t="s">
        <v>35</v>
      </c>
      <c r="G469" s="66">
        <v>3</v>
      </c>
      <c r="H469" s="75">
        <v>8.9004629629629625E-3</v>
      </c>
      <c r="I469" s="29" t="s">
        <v>3</v>
      </c>
      <c r="J469" s="70" t="s">
        <v>149</v>
      </c>
      <c r="K469" s="81">
        <f t="shared" si="57"/>
        <v>6.9393440050219664E-3</v>
      </c>
      <c r="L469" s="57">
        <v>2.966820987654321E-3</v>
      </c>
      <c r="M469" s="29" t="s">
        <v>168</v>
      </c>
      <c r="N469" s="73">
        <f t="shared" si="51"/>
        <v>11</v>
      </c>
      <c r="O469" s="29">
        <f t="shared" si="52"/>
        <v>46</v>
      </c>
      <c r="P469" s="29" t="s">
        <v>303</v>
      </c>
      <c r="Q469" s="29" t="str">
        <f t="shared" si="53"/>
        <v>11月2W</v>
      </c>
      <c r="R469" s="57">
        <f t="shared" si="54"/>
        <v>8.7496076585059576E-3</v>
      </c>
    </row>
    <row r="470" spans="1:18" ht="24">
      <c r="A470" s="29" t="s">
        <v>40</v>
      </c>
      <c r="B470" s="29" t="s">
        <v>145</v>
      </c>
      <c r="C470" s="89">
        <v>44874</v>
      </c>
      <c r="D470" s="69" t="s">
        <v>34</v>
      </c>
      <c r="E470" s="72" t="s">
        <v>192</v>
      </c>
      <c r="F470" s="76" t="s">
        <v>35</v>
      </c>
      <c r="G470" s="66">
        <v>3</v>
      </c>
      <c r="H470" s="75">
        <v>9.8263888888888897E-3</v>
      </c>
      <c r="I470" s="29" t="s">
        <v>3</v>
      </c>
      <c r="J470" s="70" t="s">
        <v>149</v>
      </c>
      <c r="K470" s="81">
        <f t="shared" si="57"/>
        <v>7.6612523540489598E-3</v>
      </c>
      <c r="L470" s="57">
        <v>3.2754629629629631E-3</v>
      </c>
      <c r="M470" s="29" t="s">
        <v>168</v>
      </c>
      <c r="N470" s="73">
        <f t="shared" si="51"/>
        <v>11</v>
      </c>
      <c r="O470" s="29">
        <f t="shared" si="52"/>
        <v>46</v>
      </c>
      <c r="P470" s="29" t="s">
        <v>303</v>
      </c>
      <c r="Q470" s="29" t="str">
        <f t="shared" si="53"/>
        <v>11月2W</v>
      </c>
      <c r="R470" s="57">
        <f t="shared" si="54"/>
        <v>9.659839924670427E-3</v>
      </c>
    </row>
    <row r="471" spans="1:18" ht="24">
      <c r="A471" s="29" t="s">
        <v>250</v>
      </c>
      <c r="B471" s="29" t="s">
        <v>260</v>
      </c>
      <c r="C471" s="89">
        <v>44874</v>
      </c>
      <c r="D471" s="69" t="s">
        <v>34</v>
      </c>
      <c r="E471" s="72" t="s">
        <v>192</v>
      </c>
      <c r="F471" s="76" t="s">
        <v>35</v>
      </c>
      <c r="G471" s="66">
        <v>3</v>
      </c>
      <c r="H471" s="75">
        <v>1.0138888888888888E-2</v>
      </c>
      <c r="I471" s="29" t="s">
        <v>3</v>
      </c>
      <c r="J471" s="70" t="s">
        <v>149</v>
      </c>
      <c r="K471" s="81">
        <f t="shared" si="57"/>
        <v>7.9048964218455687E-3</v>
      </c>
      <c r="L471" s="57">
        <v>3.3796296296296296E-3</v>
      </c>
      <c r="M471" s="29" t="s">
        <v>168</v>
      </c>
      <c r="N471" s="73">
        <f t="shared" si="51"/>
        <v>11</v>
      </c>
      <c r="O471" s="29">
        <f t="shared" si="52"/>
        <v>46</v>
      </c>
      <c r="P471" s="29" t="s">
        <v>303</v>
      </c>
      <c r="Q471" s="29" t="str">
        <f t="shared" si="53"/>
        <v>11月2W</v>
      </c>
      <c r="R471" s="57">
        <f t="shared" si="54"/>
        <v>9.9670433145009341E-3</v>
      </c>
    </row>
    <row r="472" spans="1:18" ht="24">
      <c r="A472" s="29" t="s">
        <v>251</v>
      </c>
      <c r="B472" s="29" t="s">
        <v>260</v>
      </c>
      <c r="C472" s="89">
        <v>44874</v>
      </c>
      <c r="D472" s="69" t="s">
        <v>34</v>
      </c>
      <c r="E472" s="72" t="s">
        <v>192</v>
      </c>
      <c r="F472" s="76" t="s">
        <v>35</v>
      </c>
      <c r="G472" s="66">
        <v>3</v>
      </c>
      <c r="H472" s="75">
        <v>1.1087962962962964E-2</v>
      </c>
      <c r="I472" s="29" t="s">
        <v>3</v>
      </c>
      <c r="J472" s="70" t="s">
        <v>149</v>
      </c>
      <c r="K472" s="81">
        <f t="shared" si="57"/>
        <v>8.6448524795982376E-3</v>
      </c>
      <c r="L472" s="57">
        <v>3.695987654320988E-3</v>
      </c>
      <c r="M472" s="29" t="s">
        <v>168</v>
      </c>
      <c r="N472" s="73">
        <f t="shared" si="51"/>
        <v>11</v>
      </c>
      <c r="O472" s="29">
        <f t="shared" si="52"/>
        <v>46</v>
      </c>
      <c r="P472" s="29" t="s">
        <v>303</v>
      </c>
      <c r="Q472" s="29" t="str">
        <f t="shared" si="53"/>
        <v>11月2W</v>
      </c>
      <c r="R472" s="57">
        <f t="shared" si="54"/>
        <v>1.0900031387319518E-2</v>
      </c>
    </row>
    <row r="473" spans="1:18" ht="24">
      <c r="A473" s="29" t="s">
        <v>259</v>
      </c>
      <c r="B473" s="29" t="s">
        <v>260</v>
      </c>
      <c r="C473" s="89">
        <v>44874</v>
      </c>
      <c r="D473" s="69" t="s">
        <v>34</v>
      </c>
      <c r="E473" s="72" t="s">
        <v>192</v>
      </c>
      <c r="F473" s="76" t="s">
        <v>35</v>
      </c>
      <c r="G473" s="66">
        <v>3</v>
      </c>
      <c r="H473" s="75">
        <v>1.3171296296296294E-2</v>
      </c>
      <c r="I473" s="29" t="s">
        <v>3</v>
      </c>
      <c r="J473" s="70" t="s">
        <v>149</v>
      </c>
      <c r="K473" s="81">
        <f t="shared" si="57"/>
        <v>1.0269146264908968E-2</v>
      </c>
      <c r="L473" s="57">
        <v>4.3904320987654313E-3</v>
      </c>
      <c r="M473" s="29" t="s">
        <v>168</v>
      </c>
      <c r="N473" s="73">
        <f t="shared" si="51"/>
        <v>11</v>
      </c>
      <c r="O473" s="29">
        <f t="shared" si="52"/>
        <v>46</v>
      </c>
      <c r="P473" s="29" t="s">
        <v>303</v>
      </c>
      <c r="Q473" s="29" t="str">
        <f t="shared" si="53"/>
        <v>11月2W</v>
      </c>
      <c r="R473" s="57">
        <f t="shared" si="54"/>
        <v>1.2948053986189569E-2</v>
      </c>
    </row>
    <row r="474" spans="1:18" ht="24">
      <c r="A474" s="29" t="s">
        <v>264</v>
      </c>
      <c r="B474" s="29" t="s">
        <v>224</v>
      </c>
      <c r="C474" s="89">
        <v>44877</v>
      </c>
      <c r="D474" s="69" t="s">
        <v>265</v>
      </c>
      <c r="E474" s="72" t="s">
        <v>192</v>
      </c>
      <c r="F474" s="76" t="s">
        <v>266</v>
      </c>
      <c r="G474" s="66">
        <v>4.5999999999999996</v>
      </c>
      <c r="H474" s="75">
        <v>1.5995370370370372E-2</v>
      </c>
      <c r="I474" s="69" t="s">
        <v>266</v>
      </c>
      <c r="J474" s="29" t="s">
        <v>67</v>
      </c>
      <c r="K474" s="81">
        <v>7.05811010726536E-3</v>
      </c>
      <c r="L474" s="57">
        <f>H474/G474</f>
        <v>3.4772544283413853E-3</v>
      </c>
      <c r="M474" s="29" t="s">
        <v>168</v>
      </c>
      <c r="N474" s="73">
        <f t="shared" si="51"/>
        <v>11</v>
      </c>
      <c r="O474" s="29">
        <f t="shared" si="52"/>
        <v>46</v>
      </c>
      <c r="P474" s="29" t="s">
        <v>303</v>
      </c>
      <c r="Q474" s="29" t="str">
        <f t="shared" si="53"/>
        <v>11月2W</v>
      </c>
      <c r="R474" s="57">
        <f t="shared" si="54"/>
        <v>8.8993562222041498E-3</v>
      </c>
    </row>
    <row r="475" spans="1:18" ht="24">
      <c r="A475" s="29" t="s">
        <v>204</v>
      </c>
      <c r="B475" s="29" t="s">
        <v>224</v>
      </c>
      <c r="C475" s="89">
        <v>44877</v>
      </c>
      <c r="D475" s="69" t="s">
        <v>265</v>
      </c>
      <c r="E475" s="72" t="s">
        <v>192</v>
      </c>
      <c r="F475" s="76" t="s">
        <v>266</v>
      </c>
      <c r="G475" s="66">
        <v>4.5999999999999996</v>
      </c>
      <c r="H475" s="75">
        <v>1.5995370370370372E-2</v>
      </c>
      <c r="I475" s="69" t="s">
        <v>266</v>
      </c>
      <c r="J475" s="30" t="s">
        <v>67</v>
      </c>
      <c r="K475" s="81">
        <v>7.05811010726536E-3</v>
      </c>
      <c r="L475" s="57">
        <f t="shared" ref="L475:L519" si="58">H475/G475</f>
        <v>3.4772544283413853E-3</v>
      </c>
      <c r="M475" s="29" t="s">
        <v>168</v>
      </c>
      <c r="N475" s="73">
        <f t="shared" si="51"/>
        <v>11</v>
      </c>
      <c r="O475" s="29">
        <f t="shared" si="52"/>
        <v>46</v>
      </c>
      <c r="P475" s="29" t="s">
        <v>303</v>
      </c>
      <c r="Q475" s="29" t="str">
        <f t="shared" si="53"/>
        <v>11月2W</v>
      </c>
      <c r="R475" s="57">
        <f t="shared" si="54"/>
        <v>8.8993562222041498E-3</v>
      </c>
    </row>
    <row r="476" spans="1:18" ht="24">
      <c r="A476" s="29" t="s">
        <v>267</v>
      </c>
      <c r="B476" s="29" t="s">
        <v>224</v>
      </c>
      <c r="C476" s="89">
        <v>44877</v>
      </c>
      <c r="D476" s="69" t="s">
        <v>265</v>
      </c>
      <c r="E476" s="72" t="s">
        <v>192</v>
      </c>
      <c r="F476" s="76" t="s">
        <v>270</v>
      </c>
      <c r="G476" s="66">
        <v>2.2999999999999998</v>
      </c>
      <c r="H476" s="75">
        <v>6.9097222222222225E-3</v>
      </c>
      <c r="I476" s="69" t="s">
        <v>270</v>
      </c>
      <c r="J476" s="29" t="s">
        <v>69</v>
      </c>
      <c r="K476" s="81">
        <f>0.96551*G476</f>
        <v>2.2206729999999997</v>
      </c>
      <c r="L476" s="57">
        <f t="shared" si="58"/>
        <v>3.0042270531400969E-3</v>
      </c>
      <c r="M476" s="29" t="s">
        <v>168</v>
      </c>
      <c r="N476" s="73">
        <f t="shared" si="51"/>
        <v>11</v>
      </c>
      <c r="O476" s="29">
        <f t="shared" si="52"/>
        <v>46</v>
      </c>
      <c r="P476" s="29" t="s">
        <v>303</v>
      </c>
      <c r="Q476" s="29" t="str">
        <f t="shared" si="53"/>
        <v>11月2W</v>
      </c>
      <c r="R476" s="57">
        <f t="shared" si="54"/>
        <v>2.799979</v>
      </c>
    </row>
    <row r="477" spans="1:18" ht="24">
      <c r="A477" s="29" t="s">
        <v>268</v>
      </c>
      <c r="B477" s="29" t="s">
        <v>224</v>
      </c>
      <c r="C477" s="89">
        <v>44877</v>
      </c>
      <c r="D477" s="69" t="s">
        <v>265</v>
      </c>
      <c r="E477" s="30" t="s">
        <v>346</v>
      </c>
      <c r="F477" s="76" t="s">
        <v>269</v>
      </c>
      <c r="G477" s="66">
        <v>9.1999999999999993</v>
      </c>
      <c r="H477" s="75">
        <v>2.5636574074074072E-2</v>
      </c>
      <c r="I477" s="69" t="s">
        <v>269</v>
      </c>
      <c r="J477" s="30" t="s">
        <v>63</v>
      </c>
      <c r="K477" s="81" t="s">
        <v>95</v>
      </c>
      <c r="L477" s="57">
        <f t="shared" si="58"/>
        <v>2.7865841384863122E-3</v>
      </c>
      <c r="M477" s="29" t="s">
        <v>168</v>
      </c>
      <c r="N477" s="73">
        <f t="shared" si="51"/>
        <v>11</v>
      </c>
      <c r="O477" s="29">
        <f t="shared" si="52"/>
        <v>46</v>
      </c>
      <c r="P477" s="29" t="s">
        <v>303</v>
      </c>
      <c r="Q477" s="29" t="str">
        <f t="shared" si="53"/>
        <v>11月2W</v>
      </c>
      <c r="R477" s="57" t="s">
        <v>346</v>
      </c>
    </row>
    <row r="478" spans="1:18" ht="24">
      <c r="A478" s="29" t="s">
        <v>33</v>
      </c>
      <c r="B478" s="29" t="s">
        <v>224</v>
      </c>
      <c r="C478" s="89">
        <v>44881</v>
      </c>
      <c r="D478" s="69" t="s">
        <v>286</v>
      </c>
      <c r="E478" s="29" t="s">
        <v>140</v>
      </c>
      <c r="F478" s="69" t="s">
        <v>286</v>
      </c>
      <c r="G478" s="66">
        <v>2.8</v>
      </c>
      <c r="H478" s="75">
        <v>6.2268518518518515E-3</v>
      </c>
      <c r="I478" s="69" t="s">
        <v>286</v>
      </c>
      <c r="J478" s="29" t="s">
        <v>68</v>
      </c>
      <c r="K478" s="81">
        <f>H478*2.3/2.9</f>
        <v>4.9385376756066407E-3</v>
      </c>
      <c r="L478" s="57">
        <f t="shared" si="58"/>
        <v>2.2238756613756614E-3</v>
      </c>
      <c r="M478" s="29" t="s">
        <v>168</v>
      </c>
      <c r="N478" s="73">
        <f t="shared" si="51"/>
        <v>11</v>
      </c>
      <c r="O478" s="29">
        <f t="shared" si="52"/>
        <v>47</v>
      </c>
      <c r="P478" s="29" t="s">
        <v>304</v>
      </c>
      <c r="Q478" s="29" t="str">
        <f t="shared" si="53"/>
        <v>11月3W</v>
      </c>
      <c r="R478" s="57">
        <f t="shared" si="54"/>
        <v>6.2268518518518515E-3</v>
      </c>
    </row>
    <row r="479" spans="1:18" ht="24">
      <c r="A479" s="29" t="s">
        <v>42</v>
      </c>
      <c r="B479" s="29" t="s">
        <v>224</v>
      </c>
      <c r="C479" s="89">
        <v>44881</v>
      </c>
      <c r="D479" s="69" t="s">
        <v>286</v>
      </c>
      <c r="E479" s="29" t="s">
        <v>140</v>
      </c>
      <c r="F479" s="69" t="s">
        <v>286</v>
      </c>
      <c r="G479" s="66">
        <v>2.8</v>
      </c>
      <c r="H479" s="75">
        <v>7.1180555555555554E-3</v>
      </c>
      <c r="I479" s="69" t="s">
        <v>286</v>
      </c>
      <c r="J479" s="29" t="s">
        <v>68</v>
      </c>
      <c r="K479" s="81">
        <f t="shared" ref="K479:K498" si="59">H479*2.3/2.9</f>
        <v>5.6453544061302683E-3</v>
      </c>
      <c r="L479" s="57">
        <f t="shared" si="58"/>
        <v>2.5421626984126985E-3</v>
      </c>
      <c r="M479" s="29" t="s">
        <v>168</v>
      </c>
      <c r="N479" s="73">
        <f t="shared" si="51"/>
        <v>11</v>
      </c>
      <c r="O479" s="29">
        <f t="shared" si="52"/>
        <v>47</v>
      </c>
      <c r="P479" s="29" t="s">
        <v>304</v>
      </c>
      <c r="Q479" s="29" t="str">
        <f t="shared" si="53"/>
        <v>11月3W</v>
      </c>
      <c r="R479" s="57">
        <f t="shared" si="54"/>
        <v>7.1180555555555554E-3</v>
      </c>
    </row>
    <row r="480" spans="1:18" ht="24">
      <c r="A480" s="29" t="s">
        <v>204</v>
      </c>
      <c r="B480" s="29" t="s">
        <v>224</v>
      </c>
      <c r="C480" s="89">
        <v>44881</v>
      </c>
      <c r="D480" s="69" t="s">
        <v>285</v>
      </c>
      <c r="E480" s="29" t="s">
        <v>140</v>
      </c>
      <c r="F480" s="69" t="s">
        <v>285</v>
      </c>
      <c r="G480" s="66">
        <v>2.8</v>
      </c>
      <c r="H480" s="75">
        <v>7.3263888888888892E-3</v>
      </c>
      <c r="I480" s="69" t="s">
        <v>285</v>
      </c>
      <c r="J480" s="29" t="s">
        <v>68</v>
      </c>
      <c r="K480" s="81">
        <f t="shared" si="59"/>
        <v>5.8105842911877386E-3</v>
      </c>
      <c r="L480" s="57">
        <f t="shared" si="58"/>
        <v>2.6165674603174606E-3</v>
      </c>
      <c r="M480" s="29" t="s">
        <v>168</v>
      </c>
      <c r="N480" s="73">
        <f t="shared" si="51"/>
        <v>11</v>
      </c>
      <c r="O480" s="29">
        <f t="shared" si="52"/>
        <v>47</v>
      </c>
      <c r="P480" s="29" t="s">
        <v>304</v>
      </c>
      <c r="Q480" s="29" t="str">
        <f t="shared" si="53"/>
        <v>11月3W</v>
      </c>
      <c r="R480" s="57">
        <f t="shared" si="54"/>
        <v>7.3263888888888884E-3</v>
      </c>
    </row>
    <row r="481" spans="1:18" ht="24">
      <c r="A481" s="29" t="s">
        <v>271</v>
      </c>
      <c r="B481" s="29" t="s">
        <v>224</v>
      </c>
      <c r="C481" s="89">
        <v>44881</v>
      </c>
      <c r="D481" s="69" t="s">
        <v>285</v>
      </c>
      <c r="E481" s="29" t="s">
        <v>140</v>
      </c>
      <c r="F481" s="69" t="s">
        <v>285</v>
      </c>
      <c r="G481" s="66">
        <v>2.8</v>
      </c>
      <c r="H481" s="75">
        <v>7.4537037037037028E-3</v>
      </c>
      <c r="I481" s="69" t="s">
        <v>285</v>
      </c>
      <c r="J481" s="29" t="s">
        <v>68</v>
      </c>
      <c r="K481" s="81">
        <f t="shared" si="59"/>
        <v>5.9115581098339717E-3</v>
      </c>
      <c r="L481" s="57">
        <f t="shared" si="58"/>
        <v>2.662037037037037E-3</v>
      </c>
      <c r="M481" s="29" t="s">
        <v>168</v>
      </c>
      <c r="N481" s="73">
        <f t="shared" si="51"/>
        <v>11</v>
      </c>
      <c r="O481" s="29">
        <f t="shared" si="52"/>
        <v>47</v>
      </c>
      <c r="P481" s="29" t="s">
        <v>304</v>
      </c>
      <c r="Q481" s="29" t="str">
        <f t="shared" si="53"/>
        <v>11月3W</v>
      </c>
      <c r="R481" s="57">
        <f t="shared" si="54"/>
        <v>7.4537037037037037E-3</v>
      </c>
    </row>
    <row r="482" spans="1:18" ht="24">
      <c r="A482" s="29" t="s">
        <v>275</v>
      </c>
      <c r="B482" s="29" t="s">
        <v>224</v>
      </c>
      <c r="C482" s="89">
        <v>44881</v>
      </c>
      <c r="D482" s="69" t="s">
        <v>285</v>
      </c>
      <c r="E482" s="29" t="s">
        <v>140</v>
      </c>
      <c r="F482" s="69" t="s">
        <v>285</v>
      </c>
      <c r="G482" s="66">
        <v>2.8</v>
      </c>
      <c r="H482" s="75">
        <v>7.7546296296296287E-3</v>
      </c>
      <c r="I482" s="69" t="s">
        <v>285</v>
      </c>
      <c r="J482" s="29" t="s">
        <v>68</v>
      </c>
      <c r="K482" s="81">
        <f t="shared" si="59"/>
        <v>6.1502234993614296E-3</v>
      </c>
      <c r="L482" s="57">
        <f t="shared" si="58"/>
        <v>2.7695105820105819E-3</v>
      </c>
      <c r="M482" s="29" t="s">
        <v>168</v>
      </c>
      <c r="N482" s="73">
        <f t="shared" si="51"/>
        <v>11</v>
      </c>
      <c r="O482" s="29">
        <f t="shared" si="52"/>
        <v>47</v>
      </c>
      <c r="P482" s="29" t="s">
        <v>304</v>
      </c>
      <c r="Q482" s="29" t="str">
        <f t="shared" si="53"/>
        <v>11月3W</v>
      </c>
      <c r="R482" s="57">
        <f t="shared" si="54"/>
        <v>7.7546296296296295E-3</v>
      </c>
    </row>
    <row r="483" spans="1:18" ht="24">
      <c r="A483" s="29" t="s">
        <v>272</v>
      </c>
      <c r="B483" s="29" t="s">
        <v>224</v>
      </c>
      <c r="C483" s="89">
        <v>44881</v>
      </c>
      <c r="D483" s="69" t="s">
        <v>285</v>
      </c>
      <c r="E483" s="29" t="s">
        <v>140</v>
      </c>
      <c r="F483" s="69" t="s">
        <v>285</v>
      </c>
      <c r="G483" s="66">
        <v>2.8</v>
      </c>
      <c r="H483" s="75">
        <v>8.0092592592592594E-3</v>
      </c>
      <c r="I483" s="69" t="s">
        <v>285</v>
      </c>
      <c r="J483" s="29" t="s">
        <v>68</v>
      </c>
      <c r="K483" s="81">
        <f t="shared" si="59"/>
        <v>6.3521711366538959E-3</v>
      </c>
      <c r="L483" s="57">
        <f t="shared" si="58"/>
        <v>2.8604497354497356E-3</v>
      </c>
      <c r="M483" s="29" t="s">
        <v>168</v>
      </c>
      <c r="N483" s="73">
        <f t="shared" si="51"/>
        <v>11</v>
      </c>
      <c r="O483" s="29">
        <f t="shared" si="52"/>
        <v>47</v>
      </c>
      <c r="P483" s="29" t="s">
        <v>304</v>
      </c>
      <c r="Q483" s="29" t="str">
        <f t="shared" si="53"/>
        <v>11月3W</v>
      </c>
      <c r="R483" s="57">
        <f t="shared" si="54"/>
        <v>8.0092592592592594E-3</v>
      </c>
    </row>
    <row r="484" spans="1:18" ht="24">
      <c r="A484" s="29" t="s">
        <v>38</v>
      </c>
      <c r="B484" s="29" t="s">
        <v>224</v>
      </c>
      <c r="C484" s="89">
        <v>44881</v>
      </c>
      <c r="D484" s="69" t="s">
        <v>285</v>
      </c>
      <c r="E484" s="29" t="s">
        <v>140</v>
      </c>
      <c r="F484" s="69" t="s">
        <v>285</v>
      </c>
      <c r="G484" s="66">
        <v>2.8</v>
      </c>
      <c r="H484" s="75">
        <v>8.2986111111111108E-3</v>
      </c>
      <c r="I484" s="69" t="s">
        <v>285</v>
      </c>
      <c r="J484" s="29" t="s">
        <v>68</v>
      </c>
      <c r="K484" s="81">
        <f t="shared" si="59"/>
        <v>6.581657088122605E-3</v>
      </c>
      <c r="L484" s="57">
        <f t="shared" si="58"/>
        <v>2.9637896825396824E-3</v>
      </c>
      <c r="M484" s="29" t="s">
        <v>168</v>
      </c>
      <c r="N484" s="73">
        <f t="shared" si="51"/>
        <v>11</v>
      </c>
      <c r="O484" s="29">
        <f t="shared" si="52"/>
        <v>47</v>
      </c>
      <c r="P484" s="29" t="s">
        <v>304</v>
      </c>
      <c r="Q484" s="29" t="str">
        <f t="shared" si="53"/>
        <v>11月3W</v>
      </c>
      <c r="R484" s="57">
        <f t="shared" si="54"/>
        <v>8.2986111111111108E-3</v>
      </c>
    </row>
    <row r="485" spans="1:18" ht="24">
      <c r="A485" s="29" t="s">
        <v>274</v>
      </c>
      <c r="B485" s="29" t="s">
        <v>207</v>
      </c>
      <c r="C485" s="89">
        <v>44881</v>
      </c>
      <c r="D485" s="69" t="s">
        <v>285</v>
      </c>
      <c r="E485" s="29" t="s">
        <v>140</v>
      </c>
      <c r="F485" s="69" t="s">
        <v>285</v>
      </c>
      <c r="G485" s="66">
        <v>2.8</v>
      </c>
      <c r="H485" s="75">
        <v>8.4722222222222213E-3</v>
      </c>
      <c r="I485" s="69" t="s">
        <v>285</v>
      </c>
      <c r="J485" s="29" t="s">
        <v>68</v>
      </c>
      <c r="K485" s="81">
        <f t="shared" si="59"/>
        <v>6.7193486590038298E-3</v>
      </c>
      <c r="L485" s="57">
        <f t="shared" si="58"/>
        <v>3.0257936507936505E-3</v>
      </c>
      <c r="M485" s="29" t="s">
        <v>168</v>
      </c>
      <c r="N485" s="73">
        <f t="shared" si="51"/>
        <v>11</v>
      </c>
      <c r="O485" s="29">
        <f t="shared" si="52"/>
        <v>47</v>
      </c>
      <c r="P485" s="29" t="s">
        <v>304</v>
      </c>
      <c r="Q485" s="29" t="str">
        <f t="shared" si="53"/>
        <v>11月3W</v>
      </c>
      <c r="R485" s="57">
        <f t="shared" si="54"/>
        <v>8.4722222222222213E-3</v>
      </c>
    </row>
    <row r="486" spans="1:18" ht="24">
      <c r="A486" s="29" t="s">
        <v>273</v>
      </c>
      <c r="B486" s="29" t="s">
        <v>224</v>
      </c>
      <c r="C486" s="89">
        <v>44881</v>
      </c>
      <c r="D486" s="69" t="s">
        <v>285</v>
      </c>
      <c r="E486" s="29" t="s">
        <v>140</v>
      </c>
      <c r="F486" s="69" t="s">
        <v>285</v>
      </c>
      <c r="G486" s="66">
        <v>2.8</v>
      </c>
      <c r="H486" s="75">
        <v>8.6921296296296312E-3</v>
      </c>
      <c r="I486" s="69" t="s">
        <v>285</v>
      </c>
      <c r="J486" s="29" t="s">
        <v>68</v>
      </c>
      <c r="K486" s="81">
        <f t="shared" si="59"/>
        <v>6.8937579821200523E-3</v>
      </c>
      <c r="L486" s="57">
        <f t="shared" si="58"/>
        <v>3.1043320105820114E-3</v>
      </c>
      <c r="M486" s="29" t="s">
        <v>168</v>
      </c>
      <c r="N486" s="73">
        <f t="shared" si="51"/>
        <v>11</v>
      </c>
      <c r="O486" s="29">
        <f t="shared" si="52"/>
        <v>47</v>
      </c>
      <c r="P486" s="29" t="s">
        <v>304</v>
      </c>
      <c r="Q486" s="29" t="str">
        <f t="shared" si="53"/>
        <v>11月3W</v>
      </c>
      <c r="R486" s="57">
        <f t="shared" si="54"/>
        <v>8.6921296296296312E-3</v>
      </c>
    </row>
    <row r="487" spans="1:18" ht="24">
      <c r="A487" s="29" t="s">
        <v>205</v>
      </c>
      <c r="B487" s="29" t="s">
        <v>207</v>
      </c>
      <c r="C487" s="89">
        <v>44881</v>
      </c>
      <c r="D487" s="69" t="s">
        <v>285</v>
      </c>
      <c r="E487" s="29" t="s">
        <v>140</v>
      </c>
      <c r="F487" s="69" t="s">
        <v>285</v>
      </c>
      <c r="G487" s="66">
        <v>2.8</v>
      </c>
      <c r="H487" s="75">
        <v>9.1203703703703707E-3</v>
      </c>
      <c r="I487" s="69" t="s">
        <v>285</v>
      </c>
      <c r="J487" s="29" t="s">
        <v>68</v>
      </c>
      <c r="K487" s="81">
        <f t="shared" si="59"/>
        <v>7.2333971902937416E-3</v>
      </c>
      <c r="L487" s="57">
        <f t="shared" si="58"/>
        <v>3.2572751322751327E-3</v>
      </c>
      <c r="M487" s="29" t="s">
        <v>168</v>
      </c>
      <c r="N487" s="73">
        <f t="shared" si="51"/>
        <v>11</v>
      </c>
      <c r="O487" s="29">
        <f t="shared" si="52"/>
        <v>47</v>
      </c>
      <c r="P487" s="29" t="s">
        <v>304</v>
      </c>
      <c r="Q487" s="29" t="str">
        <f t="shared" si="53"/>
        <v>11月3W</v>
      </c>
      <c r="R487" s="57">
        <f t="shared" si="54"/>
        <v>9.1203703703703707E-3</v>
      </c>
    </row>
    <row r="488" spans="1:18" ht="24">
      <c r="A488" s="29" t="s">
        <v>45</v>
      </c>
      <c r="B488" s="29" t="s">
        <v>224</v>
      </c>
      <c r="C488" s="89">
        <v>44881</v>
      </c>
      <c r="D488" s="69" t="s">
        <v>285</v>
      </c>
      <c r="E488" s="29" t="s">
        <v>140</v>
      </c>
      <c r="F488" s="69" t="s">
        <v>285</v>
      </c>
      <c r="G488" s="66">
        <v>2.8</v>
      </c>
      <c r="H488" s="75">
        <v>9.2013888888888892E-3</v>
      </c>
      <c r="I488" s="69" t="s">
        <v>285</v>
      </c>
      <c r="J488" s="29" t="s">
        <v>68</v>
      </c>
      <c r="K488" s="81">
        <f t="shared" si="59"/>
        <v>7.2976532567049805E-3</v>
      </c>
      <c r="L488" s="57">
        <f t="shared" si="58"/>
        <v>3.2862103174603179E-3</v>
      </c>
      <c r="M488" s="29" t="s">
        <v>168</v>
      </c>
      <c r="N488" s="73">
        <f t="shared" si="51"/>
        <v>11</v>
      </c>
      <c r="O488" s="29">
        <f t="shared" si="52"/>
        <v>47</v>
      </c>
      <c r="P488" s="29" t="s">
        <v>304</v>
      </c>
      <c r="Q488" s="29" t="str">
        <f t="shared" si="53"/>
        <v>11月3W</v>
      </c>
      <c r="R488" s="57">
        <f t="shared" si="54"/>
        <v>9.2013888888888892E-3</v>
      </c>
    </row>
    <row r="489" spans="1:18" ht="24">
      <c r="A489" s="29" t="s">
        <v>250</v>
      </c>
      <c r="B489" s="29" t="s">
        <v>260</v>
      </c>
      <c r="C489" s="89">
        <v>44881</v>
      </c>
      <c r="D489" s="69" t="s">
        <v>285</v>
      </c>
      <c r="E489" s="29" t="s">
        <v>140</v>
      </c>
      <c r="F489" s="69" t="s">
        <v>285</v>
      </c>
      <c r="G489" s="66">
        <v>2.8</v>
      </c>
      <c r="H489" s="75">
        <v>9.4907407407407406E-3</v>
      </c>
      <c r="I489" s="69" t="s">
        <v>285</v>
      </c>
      <c r="J489" s="29" t="s">
        <v>68</v>
      </c>
      <c r="K489" s="81">
        <f t="shared" si="59"/>
        <v>7.5271392081736905E-3</v>
      </c>
      <c r="L489" s="57">
        <f t="shared" si="58"/>
        <v>3.3895502645502648E-3</v>
      </c>
      <c r="M489" s="29" t="s">
        <v>168</v>
      </c>
      <c r="N489" s="73">
        <f t="shared" si="51"/>
        <v>11</v>
      </c>
      <c r="O489" s="29">
        <f t="shared" si="52"/>
        <v>47</v>
      </c>
      <c r="P489" s="29" t="s">
        <v>304</v>
      </c>
      <c r="Q489" s="29" t="str">
        <f t="shared" si="53"/>
        <v>11月3W</v>
      </c>
      <c r="R489" s="57">
        <f t="shared" si="54"/>
        <v>9.4907407407407406E-3</v>
      </c>
    </row>
    <row r="490" spans="1:18" ht="24">
      <c r="A490" s="29" t="s">
        <v>276</v>
      </c>
      <c r="B490" s="29" t="s">
        <v>207</v>
      </c>
      <c r="C490" s="89">
        <v>44881</v>
      </c>
      <c r="D490" s="69" t="s">
        <v>285</v>
      </c>
      <c r="E490" s="29" t="s">
        <v>140</v>
      </c>
      <c r="F490" s="69" t="s">
        <v>285</v>
      </c>
      <c r="G490" s="66">
        <v>2.8</v>
      </c>
      <c r="H490" s="75">
        <v>9.5601851851851855E-3</v>
      </c>
      <c r="I490" s="69" t="s">
        <v>285</v>
      </c>
      <c r="J490" s="29" t="s">
        <v>68</v>
      </c>
      <c r="K490" s="81">
        <f t="shared" si="59"/>
        <v>7.5822158365261814E-3</v>
      </c>
      <c r="L490" s="57">
        <f t="shared" si="58"/>
        <v>3.414351851851852E-3</v>
      </c>
      <c r="M490" s="29" t="s">
        <v>168</v>
      </c>
      <c r="N490" s="73">
        <f t="shared" si="51"/>
        <v>11</v>
      </c>
      <c r="O490" s="29">
        <f t="shared" si="52"/>
        <v>47</v>
      </c>
      <c r="P490" s="29" t="s">
        <v>304</v>
      </c>
      <c r="Q490" s="29" t="str">
        <f t="shared" si="53"/>
        <v>11月3W</v>
      </c>
      <c r="R490" s="57">
        <f t="shared" si="54"/>
        <v>9.5601851851851855E-3</v>
      </c>
    </row>
    <row r="491" spans="1:18" ht="24">
      <c r="A491" s="29" t="s">
        <v>277</v>
      </c>
      <c r="B491" s="29" t="s">
        <v>260</v>
      </c>
      <c r="C491" s="89">
        <v>44881</v>
      </c>
      <c r="D491" s="69" t="s">
        <v>285</v>
      </c>
      <c r="E491" s="29" t="s">
        <v>140</v>
      </c>
      <c r="F491" s="69" t="s">
        <v>285</v>
      </c>
      <c r="G491" s="66">
        <v>2.8</v>
      </c>
      <c r="H491" s="75">
        <v>9.9768518518518531E-3</v>
      </c>
      <c r="I491" s="69" t="s">
        <v>285</v>
      </c>
      <c r="J491" s="29" t="s">
        <v>68</v>
      </c>
      <c r="K491" s="81">
        <f t="shared" si="59"/>
        <v>7.9126756066411237E-3</v>
      </c>
      <c r="L491" s="57">
        <f t="shared" si="58"/>
        <v>3.5631613756613762E-3</v>
      </c>
      <c r="M491" s="29" t="s">
        <v>168</v>
      </c>
      <c r="N491" s="73">
        <f t="shared" si="51"/>
        <v>11</v>
      </c>
      <c r="O491" s="29">
        <f t="shared" si="52"/>
        <v>47</v>
      </c>
      <c r="P491" s="29" t="s">
        <v>304</v>
      </c>
      <c r="Q491" s="29" t="str">
        <f t="shared" si="53"/>
        <v>11月3W</v>
      </c>
      <c r="R491" s="57">
        <f t="shared" si="54"/>
        <v>9.9768518518518513E-3</v>
      </c>
    </row>
    <row r="492" spans="1:18" ht="24">
      <c r="A492" s="29" t="s">
        <v>278</v>
      </c>
      <c r="B492" s="29" t="s">
        <v>260</v>
      </c>
      <c r="C492" s="89">
        <v>44881</v>
      </c>
      <c r="D492" s="69" t="s">
        <v>285</v>
      </c>
      <c r="E492" s="29" t="s">
        <v>140</v>
      </c>
      <c r="F492" s="69" t="s">
        <v>285</v>
      </c>
      <c r="G492" s="66">
        <v>2.8</v>
      </c>
      <c r="H492" s="75">
        <v>1.0023148148148147E-2</v>
      </c>
      <c r="I492" s="69" t="s">
        <v>285</v>
      </c>
      <c r="J492" s="29" t="s">
        <v>68</v>
      </c>
      <c r="K492" s="81">
        <f t="shared" si="59"/>
        <v>7.9493933588761171E-3</v>
      </c>
      <c r="L492" s="57">
        <f t="shared" si="58"/>
        <v>3.5796957671957673E-3</v>
      </c>
      <c r="M492" s="29" t="s">
        <v>168</v>
      </c>
      <c r="N492" s="73">
        <f t="shared" si="51"/>
        <v>11</v>
      </c>
      <c r="O492" s="29">
        <f t="shared" si="52"/>
        <v>47</v>
      </c>
      <c r="P492" s="29" t="s">
        <v>304</v>
      </c>
      <c r="Q492" s="29" t="str">
        <f t="shared" si="53"/>
        <v>11月3W</v>
      </c>
      <c r="R492" s="57">
        <f t="shared" si="54"/>
        <v>1.0023148148148147E-2</v>
      </c>
    </row>
    <row r="493" spans="1:18" ht="24">
      <c r="A493" s="29" t="s">
        <v>279</v>
      </c>
      <c r="B493" s="29" t="s">
        <v>260</v>
      </c>
      <c r="C493" s="89">
        <v>44881</v>
      </c>
      <c r="D493" s="69" t="s">
        <v>285</v>
      </c>
      <c r="E493" s="29" t="s">
        <v>140</v>
      </c>
      <c r="F493" s="69" t="s">
        <v>285</v>
      </c>
      <c r="G493" s="66">
        <v>2.8</v>
      </c>
      <c r="H493" s="75">
        <v>1.0694444444444444E-2</v>
      </c>
      <c r="I493" s="69" t="s">
        <v>285</v>
      </c>
      <c r="J493" s="29" t="s">
        <v>68</v>
      </c>
      <c r="K493" s="81">
        <f t="shared" si="59"/>
        <v>8.4818007662835239E-3</v>
      </c>
      <c r="L493" s="57">
        <f t="shared" si="58"/>
        <v>3.8194444444444443E-3</v>
      </c>
      <c r="M493" s="29" t="s">
        <v>168</v>
      </c>
      <c r="N493" s="73">
        <f t="shared" si="51"/>
        <v>11</v>
      </c>
      <c r="O493" s="29">
        <f t="shared" si="52"/>
        <v>47</v>
      </c>
      <c r="P493" s="29" t="s">
        <v>304</v>
      </c>
      <c r="Q493" s="29" t="str">
        <f t="shared" si="53"/>
        <v>11月3W</v>
      </c>
      <c r="R493" s="57">
        <f t="shared" si="54"/>
        <v>1.0694444444444444E-2</v>
      </c>
    </row>
    <row r="494" spans="1:18" ht="24">
      <c r="A494" s="29" t="s">
        <v>280</v>
      </c>
      <c r="B494" s="29" t="s">
        <v>224</v>
      </c>
      <c r="C494" s="89">
        <v>44881</v>
      </c>
      <c r="D494" s="69" t="s">
        <v>285</v>
      </c>
      <c r="E494" s="29" t="s">
        <v>140</v>
      </c>
      <c r="F494" s="69" t="s">
        <v>285</v>
      </c>
      <c r="G494" s="66">
        <v>2.8</v>
      </c>
      <c r="H494" s="75">
        <v>1.0706018518518517E-2</v>
      </c>
      <c r="I494" s="69" t="s">
        <v>285</v>
      </c>
      <c r="J494" s="29" t="s">
        <v>68</v>
      </c>
      <c r="K494" s="81">
        <f t="shared" si="59"/>
        <v>8.4909802043422727E-3</v>
      </c>
      <c r="L494" s="57">
        <f t="shared" si="58"/>
        <v>3.8235780423280423E-3</v>
      </c>
      <c r="M494" s="29" t="s">
        <v>168</v>
      </c>
      <c r="N494" s="73">
        <f t="shared" si="51"/>
        <v>11</v>
      </c>
      <c r="O494" s="29">
        <f t="shared" si="52"/>
        <v>47</v>
      </c>
      <c r="P494" s="29" t="s">
        <v>304</v>
      </c>
      <c r="Q494" s="29" t="str">
        <f t="shared" si="53"/>
        <v>11月3W</v>
      </c>
      <c r="R494" s="57">
        <f t="shared" si="54"/>
        <v>1.0706018518518517E-2</v>
      </c>
    </row>
    <row r="495" spans="1:18" ht="24">
      <c r="A495" s="29" t="s">
        <v>281</v>
      </c>
      <c r="B495" s="29" t="s">
        <v>260</v>
      </c>
      <c r="C495" s="89">
        <v>44881</v>
      </c>
      <c r="D495" s="69" t="s">
        <v>285</v>
      </c>
      <c r="E495" s="29" t="s">
        <v>140</v>
      </c>
      <c r="F495" s="69" t="s">
        <v>285</v>
      </c>
      <c r="G495" s="66">
        <v>2.8</v>
      </c>
      <c r="H495" s="75">
        <v>1.1331018518518518E-2</v>
      </c>
      <c r="I495" s="69" t="s">
        <v>285</v>
      </c>
      <c r="J495" s="29" t="s">
        <v>68</v>
      </c>
      <c r="K495" s="81">
        <f t="shared" si="59"/>
        <v>8.9866698595146861E-3</v>
      </c>
      <c r="L495" s="57">
        <f t="shared" si="58"/>
        <v>4.0467923280423281E-3</v>
      </c>
      <c r="M495" s="29" t="s">
        <v>168</v>
      </c>
      <c r="N495" s="73">
        <f t="shared" si="51"/>
        <v>11</v>
      </c>
      <c r="O495" s="29">
        <f t="shared" si="52"/>
        <v>47</v>
      </c>
      <c r="P495" s="29" t="s">
        <v>304</v>
      </c>
      <c r="Q495" s="29" t="str">
        <f t="shared" si="53"/>
        <v>11月3W</v>
      </c>
      <c r="R495" s="57">
        <f t="shared" si="54"/>
        <v>1.1331018518518516E-2</v>
      </c>
    </row>
    <row r="496" spans="1:18" ht="24">
      <c r="A496" s="29" t="s">
        <v>282</v>
      </c>
      <c r="B496" s="29" t="s">
        <v>260</v>
      </c>
      <c r="C496" s="89">
        <v>44881</v>
      </c>
      <c r="D496" s="69" t="s">
        <v>285</v>
      </c>
      <c r="E496" s="29" t="s">
        <v>140</v>
      </c>
      <c r="F496" s="69" t="s">
        <v>285</v>
      </c>
      <c r="G496" s="66">
        <v>2.8</v>
      </c>
      <c r="H496" s="75">
        <v>1.1701388888888891E-2</v>
      </c>
      <c r="I496" s="69" t="s">
        <v>285</v>
      </c>
      <c r="J496" s="29" t="s">
        <v>68</v>
      </c>
      <c r="K496" s="81">
        <f t="shared" si="59"/>
        <v>9.2804118773946367E-3</v>
      </c>
      <c r="L496" s="57">
        <f t="shared" si="58"/>
        <v>4.1790674603174611E-3</v>
      </c>
      <c r="M496" s="29" t="s">
        <v>168</v>
      </c>
      <c r="N496" s="73">
        <f t="shared" si="51"/>
        <v>11</v>
      </c>
      <c r="O496" s="29">
        <f t="shared" si="52"/>
        <v>47</v>
      </c>
      <c r="P496" s="29" t="s">
        <v>304</v>
      </c>
      <c r="Q496" s="29" t="str">
        <f t="shared" si="53"/>
        <v>11月3W</v>
      </c>
      <c r="R496" s="57">
        <f t="shared" si="54"/>
        <v>1.170138888888889E-2</v>
      </c>
    </row>
    <row r="497" spans="1:18" ht="24">
      <c r="A497" s="29" t="s">
        <v>259</v>
      </c>
      <c r="B497" s="29" t="s">
        <v>260</v>
      </c>
      <c r="C497" s="89">
        <v>44881</v>
      </c>
      <c r="D497" s="69" t="s">
        <v>285</v>
      </c>
      <c r="E497" s="29" t="s">
        <v>140</v>
      </c>
      <c r="F497" s="69" t="s">
        <v>285</v>
      </c>
      <c r="G497" s="66">
        <v>2.8</v>
      </c>
      <c r="H497" s="75">
        <v>1.2395833333333335E-2</v>
      </c>
      <c r="I497" s="69" t="s">
        <v>285</v>
      </c>
      <c r="J497" s="29" t="s">
        <v>68</v>
      </c>
      <c r="K497" s="81">
        <f t="shared" si="59"/>
        <v>9.831178160919541E-3</v>
      </c>
      <c r="L497" s="57">
        <f t="shared" si="58"/>
        <v>4.4270833333333341E-3</v>
      </c>
      <c r="M497" s="29" t="s">
        <v>168</v>
      </c>
      <c r="N497" s="73">
        <f t="shared" si="51"/>
        <v>11</v>
      </c>
      <c r="O497" s="29">
        <f t="shared" si="52"/>
        <v>47</v>
      </c>
      <c r="P497" s="29" t="s">
        <v>304</v>
      </c>
      <c r="Q497" s="29" t="str">
        <f t="shared" si="53"/>
        <v>11月3W</v>
      </c>
      <c r="R497" s="57">
        <f t="shared" si="54"/>
        <v>1.2395833333333335E-2</v>
      </c>
    </row>
    <row r="498" spans="1:18" ht="24">
      <c r="A498" s="29" t="s">
        <v>283</v>
      </c>
      <c r="B498" s="29" t="s">
        <v>260</v>
      </c>
      <c r="C498" s="89">
        <v>44881</v>
      </c>
      <c r="D498" s="69" t="s">
        <v>285</v>
      </c>
      <c r="E498" s="29" t="s">
        <v>140</v>
      </c>
      <c r="F498" s="69" t="s">
        <v>285</v>
      </c>
      <c r="G498" s="66">
        <v>2.8</v>
      </c>
      <c r="H498" s="75">
        <v>1.2870370370370372E-2</v>
      </c>
      <c r="I498" s="69" t="s">
        <v>285</v>
      </c>
      <c r="J498" s="29" t="s">
        <v>68</v>
      </c>
      <c r="K498" s="81">
        <f t="shared" si="59"/>
        <v>1.0207535121328225E-2</v>
      </c>
      <c r="L498" s="57">
        <f t="shared" si="58"/>
        <v>4.5965608465608479E-3</v>
      </c>
      <c r="M498" s="29" t="s">
        <v>168</v>
      </c>
      <c r="N498" s="73">
        <f t="shared" si="51"/>
        <v>11</v>
      </c>
      <c r="O498" s="29">
        <f t="shared" si="52"/>
        <v>47</v>
      </c>
      <c r="P498" s="29" t="s">
        <v>304</v>
      </c>
      <c r="Q498" s="29" t="str">
        <f t="shared" si="53"/>
        <v>11月3W</v>
      </c>
      <c r="R498" s="57">
        <f t="shared" si="54"/>
        <v>1.2870370370370371E-2</v>
      </c>
    </row>
    <row r="499" spans="1:18" ht="24">
      <c r="A499" s="29" t="s">
        <v>284</v>
      </c>
      <c r="B499" s="29" t="s">
        <v>224</v>
      </c>
      <c r="C499" s="89">
        <v>44881</v>
      </c>
      <c r="D499" s="69" t="s">
        <v>287</v>
      </c>
      <c r="E499" s="29" t="s">
        <v>140</v>
      </c>
      <c r="F499" s="69" t="s">
        <v>287</v>
      </c>
      <c r="G499" s="66">
        <v>5.2</v>
      </c>
      <c r="H499" s="75">
        <v>1.2847222222222223E-2</v>
      </c>
      <c r="I499" s="69" t="s">
        <v>287</v>
      </c>
      <c r="J499" s="29" t="s">
        <v>67</v>
      </c>
      <c r="K499" s="81">
        <f>H499*2.3/1.92/2.9</f>
        <v>5.3068626277139215E-3</v>
      </c>
      <c r="L499" s="57">
        <f t="shared" si="58"/>
        <v>2.4706196581196584E-3</v>
      </c>
      <c r="M499" s="29" t="s">
        <v>168</v>
      </c>
      <c r="N499" s="73">
        <f t="shared" si="51"/>
        <v>11</v>
      </c>
      <c r="O499" s="29">
        <f t="shared" si="52"/>
        <v>47</v>
      </c>
      <c r="P499" s="29" t="s">
        <v>304</v>
      </c>
      <c r="Q499" s="29" t="str">
        <f t="shared" si="53"/>
        <v>11月3W</v>
      </c>
      <c r="R499" s="57">
        <f t="shared" si="54"/>
        <v>6.6912615740740752E-3</v>
      </c>
    </row>
    <row r="500" spans="1:18" ht="24">
      <c r="A500" s="29" t="s">
        <v>264</v>
      </c>
      <c r="B500" s="29" t="s">
        <v>224</v>
      </c>
      <c r="C500" s="89">
        <v>44884</v>
      </c>
      <c r="D500" s="69" t="s">
        <v>285</v>
      </c>
      <c r="E500" s="29" t="s">
        <v>140</v>
      </c>
      <c r="F500" s="69" t="s">
        <v>285</v>
      </c>
      <c r="G500" s="66">
        <v>2.8</v>
      </c>
      <c r="H500" s="75">
        <v>6.2731481481481484E-3</v>
      </c>
      <c r="I500" s="69" t="s">
        <v>285</v>
      </c>
      <c r="J500" s="29" t="s">
        <v>68</v>
      </c>
      <c r="K500" s="81">
        <f>H500*2.3/2.9</f>
        <v>4.9752554278416341E-3</v>
      </c>
      <c r="L500" s="57">
        <f t="shared" si="58"/>
        <v>2.240410052910053E-3</v>
      </c>
      <c r="M500" s="29" t="s">
        <v>168</v>
      </c>
      <c r="N500" s="73">
        <f t="shared" si="51"/>
        <v>11</v>
      </c>
      <c r="O500" s="29">
        <f t="shared" si="52"/>
        <v>47</v>
      </c>
      <c r="P500" s="29" t="s">
        <v>304</v>
      </c>
      <c r="Q500" s="29" t="str">
        <f t="shared" si="53"/>
        <v>11月3W</v>
      </c>
      <c r="R500" s="57">
        <f t="shared" si="54"/>
        <v>6.2731481481481475E-3</v>
      </c>
    </row>
    <row r="501" spans="1:18" ht="24">
      <c r="A501" s="29" t="s">
        <v>288</v>
      </c>
      <c r="B501" s="29" t="s">
        <v>224</v>
      </c>
      <c r="C501" s="89">
        <v>44884</v>
      </c>
      <c r="D501" s="69" t="s">
        <v>285</v>
      </c>
      <c r="E501" s="29" t="s">
        <v>140</v>
      </c>
      <c r="F501" s="69" t="s">
        <v>285</v>
      </c>
      <c r="G501" s="66">
        <v>2.8</v>
      </c>
      <c r="H501" s="75">
        <v>8.0555555555555554E-3</v>
      </c>
      <c r="I501" s="69" t="s">
        <v>285</v>
      </c>
      <c r="J501" s="29" t="s">
        <v>68</v>
      </c>
      <c r="K501" s="81">
        <f t="shared" ref="K501:K513" si="60">H501*2.3/2.9</f>
        <v>6.3888888888888884E-3</v>
      </c>
      <c r="L501" s="57">
        <f t="shared" si="58"/>
        <v>2.8769841269841272E-3</v>
      </c>
      <c r="M501" s="29" t="s">
        <v>168</v>
      </c>
      <c r="N501" s="73">
        <f t="shared" si="51"/>
        <v>11</v>
      </c>
      <c r="O501" s="29">
        <f t="shared" si="52"/>
        <v>47</v>
      </c>
      <c r="P501" s="29" t="s">
        <v>304</v>
      </c>
      <c r="Q501" s="29" t="str">
        <f t="shared" si="53"/>
        <v>11月3W</v>
      </c>
      <c r="R501" s="57">
        <f t="shared" si="54"/>
        <v>8.0555555555555554E-3</v>
      </c>
    </row>
    <row r="502" spans="1:18" ht="24">
      <c r="A502" s="29" t="s">
        <v>289</v>
      </c>
      <c r="B502" s="29" t="s">
        <v>207</v>
      </c>
      <c r="C502" s="89">
        <v>44884</v>
      </c>
      <c r="D502" s="69" t="s">
        <v>285</v>
      </c>
      <c r="E502" s="29" t="s">
        <v>140</v>
      </c>
      <c r="F502" s="69" t="s">
        <v>285</v>
      </c>
      <c r="G502" s="66">
        <v>2.8</v>
      </c>
      <c r="H502" s="75">
        <v>9.5138888888888894E-3</v>
      </c>
      <c r="I502" s="69" t="s">
        <v>285</v>
      </c>
      <c r="J502" s="29" t="s">
        <v>68</v>
      </c>
      <c r="K502" s="81">
        <f t="shared" si="60"/>
        <v>7.5454980842911881E-3</v>
      </c>
      <c r="L502" s="57">
        <f t="shared" si="58"/>
        <v>3.3978174603174608E-3</v>
      </c>
      <c r="M502" s="29" t="s">
        <v>168</v>
      </c>
      <c r="N502" s="73">
        <f t="shared" si="51"/>
        <v>11</v>
      </c>
      <c r="O502" s="29">
        <f t="shared" si="52"/>
        <v>47</v>
      </c>
      <c r="P502" s="29" t="s">
        <v>304</v>
      </c>
      <c r="Q502" s="29" t="str">
        <f t="shared" si="53"/>
        <v>11月3W</v>
      </c>
      <c r="R502" s="57">
        <f t="shared" si="54"/>
        <v>9.5138888888888894E-3</v>
      </c>
    </row>
    <row r="503" spans="1:18" ht="24">
      <c r="A503" s="29" t="s">
        <v>250</v>
      </c>
      <c r="B503" s="29" t="s">
        <v>260</v>
      </c>
      <c r="C503" s="89">
        <v>44884</v>
      </c>
      <c r="D503" s="69" t="s">
        <v>285</v>
      </c>
      <c r="E503" s="29" t="s">
        <v>140</v>
      </c>
      <c r="F503" s="69" t="s">
        <v>285</v>
      </c>
      <c r="G503" s="66">
        <v>2.8</v>
      </c>
      <c r="H503" s="75">
        <v>9.618055555555555E-3</v>
      </c>
      <c r="I503" s="69" t="s">
        <v>285</v>
      </c>
      <c r="J503" s="29" t="s">
        <v>68</v>
      </c>
      <c r="K503" s="81">
        <f t="shared" si="60"/>
        <v>7.6281130268199228E-3</v>
      </c>
      <c r="L503" s="57">
        <f t="shared" si="58"/>
        <v>3.4350198412698412E-3</v>
      </c>
      <c r="M503" s="29" t="s">
        <v>168</v>
      </c>
      <c r="N503" s="73">
        <f t="shared" si="51"/>
        <v>11</v>
      </c>
      <c r="O503" s="29">
        <f t="shared" si="52"/>
        <v>47</v>
      </c>
      <c r="P503" s="29" t="s">
        <v>304</v>
      </c>
      <c r="Q503" s="29" t="str">
        <f t="shared" si="53"/>
        <v>11月3W</v>
      </c>
      <c r="R503" s="57">
        <f t="shared" si="54"/>
        <v>9.618055555555555E-3</v>
      </c>
    </row>
    <row r="504" spans="1:18" ht="24">
      <c r="A504" s="29" t="s">
        <v>290</v>
      </c>
      <c r="B504" s="29" t="s">
        <v>207</v>
      </c>
      <c r="C504" s="89">
        <v>44884</v>
      </c>
      <c r="D504" s="69" t="s">
        <v>285</v>
      </c>
      <c r="E504" s="29" t="s">
        <v>140</v>
      </c>
      <c r="F504" s="69" t="s">
        <v>285</v>
      </c>
      <c r="G504" s="66">
        <v>2.8</v>
      </c>
      <c r="H504" s="75">
        <v>1.1284722222222222E-2</v>
      </c>
      <c r="I504" s="69" t="s">
        <v>285</v>
      </c>
      <c r="J504" s="29" t="s">
        <v>68</v>
      </c>
      <c r="K504" s="81">
        <f t="shared" si="60"/>
        <v>8.9499521072796927E-3</v>
      </c>
      <c r="L504" s="57">
        <f t="shared" si="58"/>
        <v>4.0302579365079369E-3</v>
      </c>
      <c r="M504" s="29" t="s">
        <v>168</v>
      </c>
      <c r="N504" s="73">
        <f t="shared" si="51"/>
        <v>11</v>
      </c>
      <c r="O504" s="29">
        <f t="shared" si="52"/>
        <v>47</v>
      </c>
      <c r="P504" s="29" t="s">
        <v>304</v>
      </c>
      <c r="Q504" s="29" t="str">
        <f t="shared" si="53"/>
        <v>11月3W</v>
      </c>
      <c r="R504" s="57">
        <f t="shared" si="54"/>
        <v>1.1284722222222222E-2</v>
      </c>
    </row>
    <row r="505" spans="1:18" ht="24">
      <c r="A505" s="29" t="s">
        <v>259</v>
      </c>
      <c r="B505" s="29" t="s">
        <v>260</v>
      </c>
      <c r="C505" s="89">
        <v>44884</v>
      </c>
      <c r="D505" s="69" t="s">
        <v>285</v>
      </c>
      <c r="E505" s="29" t="s">
        <v>140</v>
      </c>
      <c r="F505" s="69" t="s">
        <v>285</v>
      </c>
      <c r="G505" s="66">
        <v>2.8</v>
      </c>
      <c r="H505" s="75">
        <v>1.1851851851851851E-2</v>
      </c>
      <c r="I505" s="69" t="s">
        <v>285</v>
      </c>
      <c r="J505" s="29" t="s">
        <v>68</v>
      </c>
      <c r="K505" s="81">
        <f t="shared" si="60"/>
        <v>9.3997445721583656E-3</v>
      </c>
      <c r="L505" s="57">
        <f t="shared" si="58"/>
        <v>4.2328042328042331E-3</v>
      </c>
      <c r="M505" s="29" t="s">
        <v>168</v>
      </c>
      <c r="N505" s="73">
        <f t="shared" si="51"/>
        <v>11</v>
      </c>
      <c r="O505" s="29">
        <f t="shared" si="52"/>
        <v>47</v>
      </c>
      <c r="P505" s="29" t="s">
        <v>304</v>
      </c>
      <c r="Q505" s="29" t="str">
        <f t="shared" si="53"/>
        <v>11月3W</v>
      </c>
      <c r="R505" s="57">
        <f t="shared" si="54"/>
        <v>1.1851851851851853E-2</v>
      </c>
    </row>
    <row r="506" spans="1:18" ht="24">
      <c r="A506" s="29" t="s">
        <v>291</v>
      </c>
      <c r="B506" s="29" t="s">
        <v>260</v>
      </c>
      <c r="C506" s="89">
        <v>44884</v>
      </c>
      <c r="D506" s="69" t="s">
        <v>285</v>
      </c>
      <c r="E506" s="29" t="s">
        <v>140</v>
      </c>
      <c r="F506" s="69" t="s">
        <v>285</v>
      </c>
      <c r="G506" s="66">
        <v>2.8</v>
      </c>
      <c r="H506" s="75">
        <v>1.4143518518518519E-2</v>
      </c>
      <c r="I506" s="69" t="s">
        <v>285</v>
      </c>
      <c r="J506" s="29" t="s">
        <v>68</v>
      </c>
      <c r="K506" s="81">
        <f t="shared" si="60"/>
        <v>1.1217273307790548E-2</v>
      </c>
      <c r="L506" s="57">
        <f t="shared" si="58"/>
        <v>5.0512566137566146E-3</v>
      </c>
      <c r="M506" s="29" t="s">
        <v>168</v>
      </c>
      <c r="N506" s="73">
        <f t="shared" si="51"/>
        <v>11</v>
      </c>
      <c r="O506" s="29">
        <f t="shared" si="52"/>
        <v>47</v>
      </c>
      <c r="P506" s="29" t="s">
        <v>304</v>
      </c>
      <c r="Q506" s="29" t="str">
        <f t="shared" si="53"/>
        <v>11月3W</v>
      </c>
      <c r="R506" s="57">
        <f t="shared" si="54"/>
        <v>1.4143518518518519E-2</v>
      </c>
    </row>
    <row r="507" spans="1:18" ht="24">
      <c r="A507" s="29" t="s">
        <v>268</v>
      </c>
      <c r="B507" s="29" t="s">
        <v>224</v>
      </c>
      <c r="C507" s="89">
        <v>44884</v>
      </c>
      <c r="D507" s="69" t="s">
        <v>285</v>
      </c>
      <c r="E507" s="29" t="s">
        <v>140</v>
      </c>
      <c r="F507" s="69" t="s">
        <v>285</v>
      </c>
      <c r="G507" s="66">
        <v>2.8</v>
      </c>
      <c r="H507" s="75">
        <v>6.6898148148148142E-3</v>
      </c>
      <c r="I507" s="69" t="s">
        <v>285</v>
      </c>
      <c r="J507" s="29" t="s">
        <v>68</v>
      </c>
      <c r="K507" s="81">
        <f t="shared" si="60"/>
        <v>5.3057151979565764E-3</v>
      </c>
      <c r="L507" s="57">
        <f t="shared" si="58"/>
        <v>2.3892195767195768E-3</v>
      </c>
      <c r="M507" s="29" t="s">
        <v>168</v>
      </c>
      <c r="N507" s="73">
        <f t="shared" si="51"/>
        <v>11</v>
      </c>
      <c r="O507" s="29">
        <f t="shared" si="52"/>
        <v>47</v>
      </c>
      <c r="P507" s="29" t="s">
        <v>304</v>
      </c>
      <c r="Q507" s="29" t="str">
        <f t="shared" si="53"/>
        <v>11月3W</v>
      </c>
      <c r="R507" s="57">
        <f t="shared" si="54"/>
        <v>6.6898148148148142E-3</v>
      </c>
    </row>
    <row r="508" spans="1:18" ht="24">
      <c r="A508" s="29" t="s">
        <v>264</v>
      </c>
      <c r="B508" s="29" t="s">
        <v>224</v>
      </c>
      <c r="C508" s="89">
        <v>44890</v>
      </c>
      <c r="D508" s="69" t="s">
        <v>285</v>
      </c>
      <c r="E508" s="29" t="s">
        <v>140</v>
      </c>
      <c r="F508" s="69" t="s">
        <v>285</v>
      </c>
      <c r="G508" s="66">
        <v>2.8</v>
      </c>
      <c r="H508" s="75">
        <v>6.3541666666666668E-3</v>
      </c>
      <c r="I508" s="69" t="s">
        <v>285</v>
      </c>
      <c r="J508" s="29" t="s">
        <v>68</v>
      </c>
      <c r="K508" s="81">
        <f t="shared" si="60"/>
        <v>5.039511494252873E-3</v>
      </c>
      <c r="L508" s="57">
        <f t="shared" si="58"/>
        <v>2.2693452380952383E-3</v>
      </c>
      <c r="M508" s="29" t="s">
        <v>168</v>
      </c>
      <c r="N508" s="73">
        <f t="shared" si="51"/>
        <v>11</v>
      </c>
      <c r="O508" s="29">
        <f t="shared" si="52"/>
        <v>48</v>
      </c>
      <c r="P508" s="29" t="s">
        <v>305</v>
      </c>
      <c r="Q508" s="29" t="str">
        <f t="shared" si="53"/>
        <v>11月4W</v>
      </c>
      <c r="R508" s="57">
        <f t="shared" si="54"/>
        <v>6.3541666666666668E-3</v>
      </c>
    </row>
    <row r="509" spans="1:18" ht="24">
      <c r="A509" s="29" t="s">
        <v>292</v>
      </c>
      <c r="B509" s="29" t="s">
        <v>224</v>
      </c>
      <c r="C509" s="89">
        <v>44890</v>
      </c>
      <c r="D509" s="69" t="s">
        <v>285</v>
      </c>
      <c r="E509" s="29" t="s">
        <v>140</v>
      </c>
      <c r="F509" s="69" t="s">
        <v>285</v>
      </c>
      <c r="G509" s="66">
        <v>2.8</v>
      </c>
      <c r="H509" s="75">
        <v>7.106481481481481E-3</v>
      </c>
      <c r="I509" s="69" t="s">
        <v>285</v>
      </c>
      <c r="J509" s="29" t="s">
        <v>149</v>
      </c>
      <c r="K509" s="81">
        <f t="shared" si="60"/>
        <v>5.6361749680715195E-3</v>
      </c>
      <c r="L509" s="57">
        <f t="shared" si="58"/>
        <v>2.5380291005291005E-3</v>
      </c>
      <c r="M509" s="29" t="s">
        <v>168</v>
      </c>
      <c r="N509" s="73">
        <f t="shared" si="51"/>
        <v>11</v>
      </c>
      <c r="O509" s="29">
        <f t="shared" si="52"/>
        <v>48</v>
      </c>
      <c r="P509" s="29" t="s">
        <v>305</v>
      </c>
      <c r="Q509" s="29" t="str">
        <f t="shared" si="53"/>
        <v>11月4W</v>
      </c>
      <c r="R509" s="57">
        <f t="shared" si="54"/>
        <v>7.106481481481481E-3</v>
      </c>
    </row>
    <row r="510" spans="1:18" ht="24">
      <c r="A510" s="29" t="s">
        <v>204</v>
      </c>
      <c r="B510" s="29" t="s">
        <v>224</v>
      </c>
      <c r="C510" s="89">
        <v>44890</v>
      </c>
      <c r="D510" s="69" t="s">
        <v>285</v>
      </c>
      <c r="E510" s="29" t="s">
        <v>140</v>
      </c>
      <c r="F510" s="69" t="s">
        <v>285</v>
      </c>
      <c r="G510" s="66">
        <v>2.8</v>
      </c>
      <c r="H510" s="75">
        <v>7.5231481481481477E-3</v>
      </c>
      <c r="I510" s="69" t="s">
        <v>285</v>
      </c>
      <c r="J510" s="29" t="s">
        <v>149</v>
      </c>
      <c r="K510" s="81">
        <f t="shared" si="60"/>
        <v>5.9666347381864609E-3</v>
      </c>
      <c r="L510" s="57">
        <f t="shared" si="58"/>
        <v>2.6868386243386242E-3</v>
      </c>
      <c r="M510" s="29" t="s">
        <v>168</v>
      </c>
      <c r="N510" s="73">
        <f t="shared" si="51"/>
        <v>11</v>
      </c>
      <c r="O510" s="29">
        <f t="shared" si="52"/>
        <v>48</v>
      </c>
      <c r="P510" s="29" t="s">
        <v>305</v>
      </c>
      <c r="Q510" s="29" t="str">
        <f t="shared" si="53"/>
        <v>11月4W</v>
      </c>
      <c r="R510" s="57">
        <f t="shared" si="54"/>
        <v>7.5231481481481469E-3</v>
      </c>
    </row>
    <row r="511" spans="1:18" ht="24">
      <c r="A511" s="29" t="s">
        <v>272</v>
      </c>
      <c r="B511" s="29" t="s">
        <v>224</v>
      </c>
      <c r="C511" s="89">
        <v>44890</v>
      </c>
      <c r="D511" s="69" t="s">
        <v>285</v>
      </c>
      <c r="E511" s="29" t="s">
        <v>140</v>
      </c>
      <c r="F511" s="69" t="s">
        <v>285</v>
      </c>
      <c r="G511" s="66">
        <v>2.8</v>
      </c>
      <c r="H511" s="75">
        <v>7.8472222222222224E-3</v>
      </c>
      <c r="I511" s="69" t="s">
        <v>285</v>
      </c>
      <c r="J511" s="29" t="s">
        <v>149</v>
      </c>
      <c r="K511" s="81">
        <f t="shared" si="60"/>
        <v>6.2236590038314173E-3</v>
      </c>
      <c r="L511" s="57">
        <f t="shared" si="58"/>
        <v>2.8025793650793655E-3</v>
      </c>
      <c r="M511" s="29" t="s">
        <v>168</v>
      </c>
      <c r="N511" s="73">
        <f t="shared" si="51"/>
        <v>11</v>
      </c>
      <c r="O511" s="29">
        <f t="shared" si="52"/>
        <v>48</v>
      </c>
      <c r="P511" s="29" t="s">
        <v>305</v>
      </c>
      <c r="Q511" s="29" t="str">
        <f t="shared" si="53"/>
        <v>11月4W</v>
      </c>
      <c r="R511" s="57">
        <f t="shared" si="54"/>
        <v>7.8472222222222224E-3</v>
      </c>
    </row>
    <row r="512" spans="1:18" ht="24">
      <c r="A512" s="29" t="s">
        <v>190</v>
      </c>
      <c r="B512" s="29" t="s">
        <v>224</v>
      </c>
      <c r="C512" s="89">
        <v>44890</v>
      </c>
      <c r="D512" s="69" t="s">
        <v>285</v>
      </c>
      <c r="E512" s="29" t="s">
        <v>140</v>
      </c>
      <c r="F512" s="69" t="s">
        <v>285</v>
      </c>
      <c r="G512" s="66">
        <v>2.8</v>
      </c>
      <c r="H512" s="75">
        <v>9.2361111111111116E-3</v>
      </c>
      <c r="I512" s="69" t="s">
        <v>285</v>
      </c>
      <c r="J512" s="29" t="s">
        <v>149</v>
      </c>
      <c r="K512" s="81">
        <f t="shared" si="60"/>
        <v>7.3251915708812268E-3</v>
      </c>
      <c r="L512" s="57">
        <f t="shared" si="58"/>
        <v>3.2986111111111115E-3</v>
      </c>
      <c r="M512" s="29" t="s">
        <v>168</v>
      </c>
      <c r="N512" s="73">
        <f t="shared" si="51"/>
        <v>11</v>
      </c>
      <c r="O512" s="29">
        <f t="shared" si="52"/>
        <v>48</v>
      </c>
      <c r="P512" s="29" t="s">
        <v>305</v>
      </c>
      <c r="Q512" s="29" t="str">
        <f t="shared" si="53"/>
        <v>11月4W</v>
      </c>
      <c r="R512" s="57">
        <f t="shared" si="54"/>
        <v>9.2361111111111116E-3</v>
      </c>
    </row>
    <row r="513" spans="1:18" ht="24">
      <c r="A513" s="29" t="s">
        <v>293</v>
      </c>
      <c r="B513" s="29" t="s">
        <v>224</v>
      </c>
      <c r="C513" s="89">
        <v>44890</v>
      </c>
      <c r="D513" s="69" t="s">
        <v>285</v>
      </c>
      <c r="E513" s="29" t="s">
        <v>140</v>
      </c>
      <c r="F513" s="69" t="s">
        <v>285</v>
      </c>
      <c r="G513" s="66">
        <v>2.8</v>
      </c>
      <c r="H513" s="75">
        <v>1.2013888888888888E-2</v>
      </c>
      <c r="I513" s="69" t="s">
        <v>285</v>
      </c>
      <c r="J513" s="29" t="s">
        <v>149</v>
      </c>
      <c r="K513" s="81">
        <f t="shared" si="60"/>
        <v>9.5282567049808416E-3</v>
      </c>
      <c r="L513" s="57">
        <f t="shared" si="58"/>
        <v>4.2906746031746035E-3</v>
      </c>
      <c r="M513" s="29" t="s">
        <v>168</v>
      </c>
      <c r="N513" s="73">
        <f t="shared" si="51"/>
        <v>11</v>
      </c>
      <c r="O513" s="29">
        <f t="shared" si="52"/>
        <v>48</v>
      </c>
      <c r="P513" s="29" t="s">
        <v>305</v>
      </c>
      <c r="Q513" s="29" t="str">
        <f t="shared" si="53"/>
        <v>11月4W</v>
      </c>
      <c r="R513" s="57">
        <f t="shared" si="54"/>
        <v>1.2013888888888888E-2</v>
      </c>
    </row>
    <row r="514" spans="1:18" ht="24">
      <c r="A514" s="29" t="s">
        <v>284</v>
      </c>
      <c r="B514" s="29" t="s">
        <v>224</v>
      </c>
      <c r="C514" s="89">
        <v>44890</v>
      </c>
      <c r="D514" s="69" t="s">
        <v>287</v>
      </c>
      <c r="E514" s="29" t="s">
        <v>140</v>
      </c>
      <c r="F514" s="69" t="s">
        <v>285</v>
      </c>
      <c r="G514" s="66">
        <v>5.2</v>
      </c>
      <c r="H514" s="75">
        <v>1.306712962962963E-2</v>
      </c>
      <c r="I514" s="69" t="s">
        <v>287</v>
      </c>
      <c r="J514" s="29" t="s">
        <v>67</v>
      </c>
      <c r="K514" s="81">
        <f>H514*(2.3/2.9)/1.92</f>
        <v>5.3977008168369514E-3</v>
      </c>
      <c r="L514" s="57">
        <f t="shared" si="58"/>
        <v>2.5129095441595441E-3</v>
      </c>
      <c r="M514" s="29" t="s">
        <v>168</v>
      </c>
      <c r="N514" s="73">
        <f t="shared" si="51"/>
        <v>11</v>
      </c>
      <c r="O514" s="29">
        <f t="shared" si="52"/>
        <v>48</v>
      </c>
      <c r="P514" s="29" t="s">
        <v>305</v>
      </c>
      <c r="Q514" s="29" t="str">
        <f t="shared" si="53"/>
        <v>11月4W</v>
      </c>
      <c r="R514" s="57">
        <f t="shared" si="54"/>
        <v>6.8057966820987649E-3</v>
      </c>
    </row>
    <row r="515" spans="1:18" ht="24">
      <c r="A515" s="29" t="s">
        <v>296</v>
      </c>
      <c r="B515" s="29" t="s">
        <v>224</v>
      </c>
      <c r="C515" s="89">
        <v>44892</v>
      </c>
      <c r="D515" s="70" t="s">
        <v>8</v>
      </c>
      <c r="E515" s="29" t="s">
        <v>139</v>
      </c>
      <c r="F515" s="70" t="s">
        <v>8</v>
      </c>
      <c r="G515" s="66">
        <v>3.1</v>
      </c>
      <c r="H515" s="75">
        <v>9.0277777777777787E-3</v>
      </c>
      <c r="I515" s="70" t="s">
        <v>8</v>
      </c>
      <c r="J515" s="29" t="s">
        <v>68</v>
      </c>
      <c r="K515" s="81">
        <f>0.737586206896552*H515</f>
        <v>6.6587643678160946E-3</v>
      </c>
      <c r="L515" s="57">
        <f t="shared" si="58"/>
        <v>2.9121863799283156E-3</v>
      </c>
      <c r="M515" s="29" t="s">
        <v>168</v>
      </c>
      <c r="N515" s="73">
        <f t="shared" ref="N515:N578" si="61">MONTH(C515)</f>
        <v>11</v>
      </c>
      <c r="O515" s="29">
        <f t="shared" ref="O515:O578" si="62">WEEKNUM(C515)</f>
        <v>49</v>
      </c>
      <c r="P515" s="29" t="s">
        <v>305</v>
      </c>
      <c r="Q515" s="29" t="str">
        <f t="shared" ref="Q515:Q578" si="63">N515&amp;"月"&amp;P515</f>
        <v>11月4W</v>
      </c>
      <c r="R515" s="57">
        <f t="shared" si="54"/>
        <v>8.3958333333333367E-3</v>
      </c>
    </row>
    <row r="516" spans="1:18" ht="24">
      <c r="A516" s="29" t="s">
        <v>190</v>
      </c>
      <c r="B516" s="29" t="s">
        <v>224</v>
      </c>
      <c r="C516" s="89">
        <v>44892</v>
      </c>
      <c r="D516" s="70" t="s">
        <v>8</v>
      </c>
      <c r="E516" s="30" t="s">
        <v>346</v>
      </c>
      <c r="F516" s="70" t="s">
        <v>8</v>
      </c>
      <c r="G516" s="66">
        <v>3.1</v>
      </c>
      <c r="H516" s="75">
        <v>1.2893518518518519E-2</v>
      </c>
      <c r="I516" s="70" t="s">
        <v>8</v>
      </c>
      <c r="J516" s="30" t="s">
        <v>68</v>
      </c>
      <c r="K516" s="81" t="s">
        <v>95</v>
      </c>
      <c r="L516" s="57" t="s">
        <v>95</v>
      </c>
      <c r="M516" s="29" t="s">
        <v>168</v>
      </c>
      <c r="N516" s="73">
        <f t="shared" si="61"/>
        <v>11</v>
      </c>
      <c r="O516" s="29">
        <f t="shared" si="62"/>
        <v>49</v>
      </c>
      <c r="P516" s="29" t="s">
        <v>305</v>
      </c>
      <c r="Q516" s="29" t="str">
        <f t="shared" si="63"/>
        <v>11月4W</v>
      </c>
      <c r="R516" s="57" t="s">
        <v>346</v>
      </c>
    </row>
    <row r="517" spans="1:18" ht="24">
      <c r="A517" s="29" t="s">
        <v>297</v>
      </c>
      <c r="B517" s="29" t="s">
        <v>224</v>
      </c>
      <c r="C517" s="89">
        <v>44892</v>
      </c>
      <c r="D517" s="70" t="s">
        <v>8</v>
      </c>
      <c r="E517" s="29" t="s">
        <v>139</v>
      </c>
      <c r="F517" s="70" t="s">
        <v>8</v>
      </c>
      <c r="G517" s="66">
        <v>3.1</v>
      </c>
      <c r="H517" s="75">
        <v>8.564814814814815E-3</v>
      </c>
      <c r="I517" s="70" t="s">
        <v>8</v>
      </c>
      <c r="J517" s="30" t="s">
        <v>68</v>
      </c>
      <c r="K517" s="81">
        <f t="shared" ref="K517:K518" si="64">0.737586206896552*H517</f>
        <v>6.3172892720306534E-3</v>
      </c>
      <c r="L517" s="57">
        <f t="shared" si="58"/>
        <v>2.7628434886499405E-3</v>
      </c>
      <c r="M517" s="29" t="s">
        <v>168</v>
      </c>
      <c r="N517" s="73">
        <f t="shared" si="61"/>
        <v>11</v>
      </c>
      <c r="O517" s="29">
        <f t="shared" si="62"/>
        <v>49</v>
      </c>
      <c r="P517" s="29" t="s">
        <v>305</v>
      </c>
      <c r="Q517" s="29" t="str">
        <f t="shared" si="63"/>
        <v>11月4W</v>
      </c>
      <c r="R517" s="57">
        <f t="shared" ref="R517:R580" si="65">K517*2.9/2.3</f>
        <v>7.9652777777777795E-3</v>
      </c>
    </row>
    <row r="518" spans="1:18" ht="24">
      <c r="A518" s="29" t="s">
        <v>257</v>
      </c>
      <c r="B518" s="29" t="s">
        <v>224</v>
      </c>
      <c r="C518" s="89">
        <v>44892</v>
      </c>
      <c r="D518" s="70" t="s">
        <v>8</v>
      </c>
      <c r="E518" s="29" t="s">
        <v>139</v>
      </c>
      <c r="F518" s="70" t="s">
        <v>8</v>
      </c>
      <c r="G518" s="66">
        <v>3.1</v>
      </c>
      <c r="H518" s="75">
        <v>7.4305555555555548E-3</v>
      </c>
      <c r="I518" s="70" t="s">
        <v>8</v>
      </c>
      <c r="J518" s="30" t="s">
        <v>68</v>
      </c>
      <c r="K518" s="81">
        <f t="shared" si="64"/>
        <v>5.4806752873563227E-3</v>
      </c>
      <c r="L518" s="57">
        <f t="shared" si="58"/>
        <v>2.396953405017921E-3</v>
      </c>
      <c r="M518" s="29" t="s">
        <v>168</v>
      </c>
      <c r="N518" s="73">
        <f t="shared" si="61"/>
        <v>11</v>
      </c>
      <c r="O518" s="29">
        <f t="shared" si="62"/>
        <v>49</v>
      </c>
      <c r="P518" s="29" t="s">
        <v>305</v>
      </c>
      <c r="Q518" s="29" t="str">
        <f t="shared" si="63"/>
        <v>11月4W</v>
      </c>
      <c r="R518" s="57">
        <f t="shared" si="65"/>
        <v>6.9104166666666689E-3</v>
      </c>
    </row>
    <row r="519" spans="1:18" ht="24">
      <c r="A519" s="29" t="s">
        <v>268</v>
      </c>
      <c r="B519" s="29" t="s">
        <v>224</v>
      </c>
      <c r="C519" s="89">
        <v>44892</v>
      </c>
      <c r="D519" s="70" t="s">
        <v>294</v>
      </c>
      <c r="E519" s="29" t="s">
        <v>139</v>
      </c>
      <c r="F519" s="70" t="s">
        <v>294</v>
      </c>
      <c r="G519" s="66">
        <v>6.2</v>
      </c>
      <c r="H519" s="75">
        <v>1.5069444444444443E-2</v>
      </c>
      <c r="I519" s="70" t="s">
        <v>294</v>
      </c>
      <c r="J519" s="30" t="s">
        <v>229</v>
      </c>
      <c r="K519" s="81">
        <f>0.337090786044982*H519</f>
        <v>5.079770873038964E-3</v>
      </c>
      <c r="L519" s="57">
        <f t="shared" si="58"/>
        <v>2.4305555555555552E-3</v>
      </c>
      <c r="M519" s="29" t="s">
        <v>168</v>
      </c>
      <c r="N519" s="73">
        <f t="shared" si="61"/>
        <v>11</v>
      </c>
      <c r="O519" s="29">
        <f t="shared" si="62"/>
        <v>49</v>
      </c>
      <c r="P519" s="29" t="s">
        <v>305</v>
      </c>
      <c r="Q519" s="29" t="str">
        <f t="shared" si="63"/>
        <v>11月4W</v>
      </c>
      <c r="R519" s="57">
        <f t="shared" si="65"/>
        <v>6.404928492092607E-3</v>
      </c>
    </row>
    <row r="520" spans="1:18" ht="24">
      <c r="A520" s="29" t="s">
        <v>33</v>
      </c>
      <c r="B520" s="29" t="s">
        <v>224</v>
      </c>
      <c r="C520" s="89">
        <v>44892</v>
      </c>
      <c r="D520" s="70" t="s">
        <v>295</v>
      </c>
      <c r="E520" s="30" t="s">
        <v>346</v>
      </c>
      <c r="F520" s="70" t="s">
        <v>295</v>
      </c>
      <c r="G520" s="66">
        <v>9.3000000000000007</v>
      </c>
      <c r="H520" s="75">
        <v>2.5023148148148145E-2</v>
      </c>
      <c r="I520" s="70" t="s">
        <v>295</v>
      </c>
      <c r="J520" s="30" t="s">
        <v>64</v>
      </c>
      <c r="K520" s="81" t="s">
        <v>95</v>
      </c>
      <c r="L520" s="57" t="s">
        <v>95</v>
      </c>
      <c r="M520" s="29" t="s">
        <v>168</v>
      </c>
      <c r="N520" s="73">
        <f t="shared" si="61"/>
        <v>11</v>
      </c>
      <c r="O520" s="29">
        <f t="shared" si="62"/>
        <v>49</v>
      </c>
      <c r="P520" s="29" t="s">
        <v>305</v>
      </c>
      <c r="Q520" s="29" t="str">
        <f t="shared" si="63"/>
        <v>11月4W</v>
      </c>
      <c r="R520" s="57" t="s">
        <v>346</v>
      </c>
    </row>
    <row r="521" spans="1:18" ht="24">
      <c r="A521" s="71" t="s">
        <v>242</v>
      </c>
      <c r="B521" s="71" t="s">
        <v>207</v>
      </c>
      <c r="C521" s="87">
        <v>44893</v>
      </c>
      <c r="D521" s="72" t="s">
        <v>298</v>
      </c>
      <c r="E521" s="72" t="s">
        <v>192</v>
      </c>
      <c r="F521" s="70" t="s">
        <v>228</v>
      </c>
      <c r="G521" s="71">
        <v>3.1</v>
      </c>
      <c r="H521" s="77">
        <v>1.0925925925925924E-2</v>
      </c>
      <c r="I521" s="70" t="s">
        <v>228</v>
      </c>
      <c r="J521" s="70" t="s">
        <v>68</v>
      </c>
      <c r="K521" s="81">
        <v>8.0555555555555554E-3</v>
      </c>
      <c r="L521" s="68">
        <f t="shared" ref="L521:L541" si="66">H521/G521</f>
        <v>3.524492234169653E-3</v>
      </c>
      <c r="M521" s="29" t="s">
        <v>168</v>
      </c>
      <c r="N521" s="73">
        <f t="shared" si="61"/>
        <v>11</v>
      </c>
      <c r="O521" s="29">
        <f t="shared" si="62"/>
        <v>49</v>
      </c>
      <c r="P521" s="29" t="s">
        <v>305</v>
      </c>
      <c r="Q521" s="29" t="str">
        <f t="shared" si="63"/>
        <v>11月4W</v>
      </c>
      <c r="R521" s="57">
        <f t="shared" si="65"/>
        <v>1.0157004830917875E-2</v>
      </c>
    </row>
    <row r="522" spans="1:18">
      <c r="A522" s="71" t="s">
        <v>199</v>
      </c>
      <c r="B522" s="71" t="s">
        <v>224</v>
      </c>
      <c r="C522" s="87">
        <v>44893</v>
      </c>
      <c r="D522" s="72" t="s">
        <v>298</v>
      </c>
      <c r="E522" s="72" t="s">
        <v>192</v>
      </c>
      <c r="F522" s="70" t="s">
        <v>2</v>
      </c>
      <c r="G522" s="71">
        <v>3.02</v>
      </c>
      <c r="H522" s="77">
        <v>9.571759259259259E-3</v>
      </c>
      <c r="I522" s="74" t="s">
        <v>353</v>
      </c>
      <c r="J522" s="70" t="s">
        <v>68</v>
      </c>
      <c r="K522" s="82">
        <f>L522*2.39</f>
        <v>7.5750015329899435E-3</v>
      </c>
      <c r="L522" s="68">
        <f t="shared" si="66"/>
        <v>3.1694567083639931E-3</v>
      </c>
      <c r="M522" s="29" t="s">
        <v>168</v>
      </c>
      <c r="N522" s="73">
        <f t="shared" si="61"/>
        <v>11</v>
      </c>
      <c r="O522" s="29">
        <f t="shared" si="62"/>
        <v>49</v>
      </c>
      <c r="P522" s="29" t="s">
        <v>305</v>
      </c>
      <c r="Q522" s="29" t="str">
        <f t="shared" si="63"/>
        <v>11月4W</v>
      </c>
      <c r="R522" s="57">
        <f t="shared" si="65"/>
        <v>9.5510888894221029E-3</v>
      </c>
    </row>
    <row r="523" spans="1:18">
      <c r="A523" s="71" t="s">
        <v>236</v>
      </c>
      <c r="B523" s="71" t="s">
        <v>224</v>
      </c>
      <c r="C523" s="87">
        <v>44893</v>
      </c>
      <c r="D523" s="72" t="s">
        <v>298</v>
      </c>
      <c r="E523" s="72" t="s">
        <v>192</v>
      </c>
      <c r="F523" s="70" t="s">
        <v>2</v>
      </c>
      <c r="G523" s="71">
        <v>2.5299999999999998</v>
      </c>
      <c r="H523" s="77">
        <v>8.6342592592592599E-3</v>
      </c>
      <c r="I523" s="74" t="s">
        <v>353</v>
      </c>
      <c r="J523" s="70" t="s">
        <v>69</v>
      </c>
      <c r="K523" s="82">
        <f>L523*2.39</f>
        <v>8.1564741619089467E-3</v>
      </c>
      <c r="L523" s="68">
        <f t="shared" si="66"/>
        <v>3.4127506953593916E-3</v>
      </c>
      <c r="M523" s="29" t="s">
        <v>168</v>
      </c>
      <c r="N523" s="73">
        <f t="shared" si="61"/>
        <v>11</v>
      </c>
      <c r="O523" s="29">
        <f t="shared" si="62"/>
        <v>49</v>
      </c>
      <c r="P523" s="29" t="s">
        <v>305</v>
      </c>
      <c r="Q523" s="29" t="str">
        <f t="shared" si="63"/>
        <v>11月4W</v>
      </c>
      <c r="R523" s="57">
        <f t="shared" si="65"/>
        <v>1.0284250030233021E-2</v>
      </c>
    </row>
    <row r="524" spans="1:18">
      <c r="A524" s="71" t="s">
        <v>210</v>
      </c>
      <c r="B524" s="71" t="s">
        <v>207</v>
      </c>
      <c r="C524" s="87">
        <v>44893</v>
      </c>
      <c r="D524" s="72" t="s">
        <v>298</v>
      </c>
      <c r="E524" s="72" t="s">
        <v>192</v>
      </c>
      <c r="F524" s="70" t="s">
        <v>2</v>
      </c>
      <c r="G524" s="71">
        <v>2.4700000000000002</v>
      </c>
      <c r="H524" s="77">
        <v>7.8009259259259256E-3</v>
      </c>
      <c r="I524" s="74" t="s">
        <v>353</v>
      </c>
      <c r="J524" s="70" t="s">
        <v>69</v>
      </c>
      <c r="K524" s="82">
        <f>L524*2.39</f>
        <v>7.5482643574748829E-3</v>
      </c>
      <c r="L524" s="68">
        <f t="shared" si="66"/>
        <v>3.1582696056380263E-3</v>
      </c>
      <c r="M524" s="29" t="s">
        <v>168</v>
      </c>
      <c r="N524" s="73">
        <f t="shared" si="61"/>
        <v>11</v>
      </c>
      <c r="O524" s="29">
        <f t="shared" si="62"/>
        <v>49</v>
      </c>
      <c r="P524" s="29" t="s">
        <v>305</v>
      </c>
      <c r="Q524" s="29" t="str">
        <f t="shared" si="63"/>
        <v>11月4W</v>
      </c>
      <c r="R524" s="57">
        <f t="shared" si="65"/>
        <v>9.5173767985552871E-3</v>
      </c>
    </row>
    <row r="525" spans="1:18">
      <c r="A525" s="71" t="s">
        <v>299</v>
      </c>
      <c r="B525" s="71" t="s">
        <v>224</v>
      </c>
      <c r="C525" s="87">
        <v>44893</v>
      </c>
      <c r="D525" s="72" t="s">
        <v>298</v>
      </c>
      <c r="E525" s="72" t="s">
        <v>192</v>
      </c>
      <c r="F525" s="70" t="s">
        <v>2</v>
      </c>
      <c r="G525" s="71">
        <v>2.4</v>
      </c>
      <c r="H525" s="77">
        <v>7.3726851851851861E-3</v>
      </c>
      <c r="I525" s="74" t="s">
        <v>353</v>
      </c>
      <c r="J525" s="70" t="s">
        <v>69</v>
      </c>
      <c r="K525" s="82">
        <f>L525*2.39</f>
        <v>7.3419656635802487E-3</v>
      </c>
      <c r="L525" s="68">
        <f t="shared" si="66"/>
        <v>3.0719521604938276E-3</v>
      </c>
      <c r="M525" s="29" t="s">
        <v>168</v>
      </c>
      <c r="N525" s="73">
        <f t="shared" si="61"/>
        <v>11</v>
      </c>
      <c r="O525" s="29">
        <f t="shared" si="62"/>
        <v>49</v>
      </c>
      <c r="P525" s="29" t="s">
        <v>305</v>
      </c>
      <c r="Q525" s="29" t="str">
        <f t="shared" si="63"/>
        <v>11月4W</v>
      </c>
      <c r="R525" s="57">
        <f t="shared" si="65"/>
        <v>9.2572610540794451E-3</v>
      </c>
    </row>
    <row r="526" spans="1:18">
      <c r="A526" s="71" t="s">
        <v>206</v>
      </c>
      <c r="B526" s="71" t="s">
        <v>207</v>
      </c>
      <c r="C526" s="87">
        <v>44893</v>
      </c>
      <c r="D526" s="72" t="s">
        <v>298</v>
      </c>
      <c r="E526" s="72" t="s">
        <v>192</v>
      </c>
      <c r="F526" s="70" t="s">
        <v>104</v>
      </c>
      <c r="G526" s="71">
        <v>10.050000000000001</v>
      </c>
      <c r="H526" s="77">
        <v>4.0972222222222222E-2</v>
      </c>
      <c r="I526" s="74" t="s">
        <v>353</v>
      </c>
      <c r="J526" s="70" t="s">
        <v>63</v>
      </c>
      <c r="K526" s="82">
        <f>L526*2.21*0.9</f>
        <v>8.1088308457711433E-3</v>
      </c>
      <c r="L526" s="68">
        <f t="shared" si="66"/>
        <v>4.0768380320619123E-3</v>
      </c>
      <c r="M526" s="29" t="s">
        <v>168</v>
      </c>
      <c r="N526" s="73">
        <f t="shared" si="61"/>
        <v>11</v>
      </c>
      <c r="O526" s="29">
        <f t="shared" si="62"/>
        <v>49</v>
      </c>
      <c r="P526" s="29" t="s">
        <v>305</v>
      </c>
      <c r="Q526" s="29" t="str">
        <f t="shared" si="63"/>
        <v>11月4W</v>
      </c>
      <c r="R526" s="57">
        <f t="shared" si="65"/>
        <v>1.0224178022928833E-2</v>
      </c>
    </row>
    <row r="527" spans="1:18">
      <c r="A527" s="71" t="s">
        <v>219</v>
      </c>
      <c r="B527" s="71" t="s">
        <v>224</v>
      </c>
      <c r="C527" s="87">
        <v>44893</v>
      </c>
      <c r="D527" s="72" t="s">
        <v>298</v>
      </c>
      <c r="E527" s="72" t="s">
        <v>192</v>
      </c>
      <c r="F527" s="70" t="s">
        <v>228</v>
      </c>
      <c r="G527" s="71">
        <v>3.1</v>
      </c>
      <c r="H527" s="77">
        <v>8.9120370370370378E-3</v>
      </c>
      <c r="I527" s="70" t="s">
        <v>228</v>
      </c>
      <c r="J527" s="70" t="s">
        <v>68</v>
      </c>
      <c r="K527" s="82">
        <f>0.737586206896552*H527</f>
        <v>6.5733955938697347E-3</v>
      </c>
      <c r="L527" s="68">
        <f t="shared" si="66"/>
        <v>2.8748506571087216E-3</v>
      </c>
      <c r="M527" s="29" t="s">
        <v>168</v>
      </c>
      <c r="N527" s="73">
        <f t="shared" si="61"/>
        <v>11</v>
      </c>
      <c r="O527" s="29">
        <f t="shared" si="62"/>
        <v>49</v>
      </c>
      <c r="P527" s="29" t="s">
        <v>305</v>
      </c>
      <c r="Q527" s="29" t="str">
        <f t="shared" si="63"/>
        <v>11月4W</v>
      </c>
      <c r="R527" s="57">
        <f t="shared" si="65"/>
        <v>8.2881944444444487E-3</v>
      </c>
    </row>
    <row r="528" spans="1:18">
      <c r="A528" s="71" t="s">
        <v>215</v>
      </c>
      <c r="B528" s="71" t="s">
        <v>207</v>
      </c>
      <c r="C528" s="87">
        <v>44893</v>
      </c>
      <c r="D528" s="72" t="s">
        <v>298</v>
      </c>
      <c r="E528" s="72" t="s">
        <v>192</v>
      </c>
      <c r="F528" s="70" t="s">
        <v>2</v>
      </c>
      <c r="G528" s="71">
        <v>2.94</v>
      </c>
      <c r="H528" s="77">
        <v>9.618055555555555E-3</v>
      </c>
      <c r="I528" s="74" t="s">
        <v>353</v>
      </c>
      <c r="J528" s="70" t="s">
        <v>68</v>
      </c>
      <c r="K528" s="82">
        <f>L528*2.39</f>
        <v>7.8187594482237339E-3</v>
      </c>
      <c r="L528" s="68">
        <f t="shared" si="66"/>
        <v>3.2714474678760394E-3</v>
      </c>
      <c r="M528" s="29" t="s">
        <v>168</v>
      </c>
      <c r="N528" s="73">
        <f t="shared" si="61"/>
        <v>11</v>
      </c>
      <c r="O528" s="29">
        <f t="shared" si="62"/>
        <v>49</v>
      </c>
      <c r="P528" s="29" t="s">
        <v>305</v>
      </c>
      <c r="Q528" s="29" t="str">
        <f t="shared" si="63"/>
        <v>11月4W</v>
      </c>
      <c r="R528" s="57">
        <f t="shared" si="65"/>
        <v>9.8584358260212293E-3</v>
      </c>
    </row>
    <row r="529" spans="1:18">
      <c r="A529" s="71" t="s">
        <v>300</v>
      </c>
      <c r="B529" s="71" t="s">
        <v>224</v>
      </c>
      <c r="C529" s="87">
        <v>44893</v>
      </c>
      <c r="D529" s="72" t="s">
        <v>298</v>
      </c>
      <c r="E529" s="72" t="s">
        <v>192</v>
      </c>
      <c r="F529" s="70" t="s">
        <v>2</v>
      </c>
      <c r="G529" s="71">
        <v>2.41</v>
      </c>
      <c r="H529" s="77">
        <v>8.6805555555555559E-3</v>
      </c>
      <c r="I529" s="74" t="s">
        <v>353</v>
      </c>
      <c r="J529" s="70" t="s">
        <v>69</v>
      </c>
      <c r="K529" s="82">
        <f>L529*2.39</f>
        <v>8.6085177501152611E-3</v>
      </c>
      <c r="L529" s="68">
        <f t="shared" si="66"/>
        <v>3.6018902720147531E-3</v>
      </c>
      <c r="M529" s="29" t="s">
        <v>168</v>
      </c>
      <c r="N529" s="73">
        <f t="shared" si="61"/>
        <v>11</v>
      </c>
      <c r="O529" s="29">
        <f t="shared" si="62"/>
        <v>49</v>
      </c>
      <c r="P529" s="29" t="s">
        <v>318</v>
      </c>
      <c r="Q529" s="29" t="str">
        <f t="shared" si="63"/>
        <v>11月4W</v>
      </c>
      <c r="R529" s="57">
        <f t="shared" si="65"/>
        <v>1.0854218032754026E-2</v>
      </c>
    </row>
    <row r="530" spans="1:18" ht="24">
      <c r="A530" s="29" t="s">
        <v>250</v>
      </c>
      <c r="B530" s="29" t="s">
        <v>260</v>
      </c>
      <c r="C530" s="89">
        <v>44895</v>
      </c>
      <c r="D530" s="29" t="s">
        <v>34</v>
      </c>
      <c r="E530" s="29" t="s">
        <v>139</v>
      </c>
      <c r="F530" s="75" t="s">
        <v>35</v>
      </c>
      <c r="G530" s="66">
        <v>3</v>
      </c>
      <c r="H530" s="75">
        <v>9.9537037037037042E-3</v>
      </c>
      <c r="I530" s="29" t="s">
        <v>3</v>
      </c>
      <c r="J530" s="70" t="s">
        <v>149</v>
      </c>
      <c r="K530" s="81">
        <f t="shared" ref="K530:K541" si="67">0.779661016949152*H530</f>
        <v>7.7605147520401711E-3</v>
      </c>
      <c r="L530" s="57">
        <f t="shared" si="66"/>
        <v>3.3179012345679014E-3</v>
      </c>
      <c r="M530" s="29" t="s">
        <v>168</v>
      </c>
      <c r="N530" s="73">
        <f t="shared" si="61"/>
        <v>11</v>
      </c>
      <c r="O530" s="29">
        <f t="shared" si="62"/>
        <v>49</v>
      </c>
      <c r="P530" s="29" t="s">
        <v>318</v>
      </c>
      <c r="Q530" s="29" t="str">
        <f t="shared" si="63"/>
        <v>11月4W</v>
      </c>
      <c r="R530" s="57">
        <f t="shared" si="65"/>
        <v>9.7849968612680419E-3</v>
      </c>
    </row>
    <row r="531" spans="1:18" ht="24">
      <c r="A531" s="29" t="s">
        <v>309</v>
      </c>
      <c r="B531" s="29" t="s">
        <v>260</v>
      </c>
      <c r="C531" s="89">
        <v>44895</v>
      </c>
      <c r="D531" s="29" t="s">
        <v>34</v>
      </c>
      <c r="E531" s="29" t="s">
        <v>139</v>
      </c>
      <c r="F531" s="75" t="s">
        <v>35</v>
      </c>
      <c r="G531" s="66">
        <v>3</v>
      </c>
      <c r="H531" s="75">
        <v>1.0347222222222223E-2</v>
      </c>
      <c r="I531" s="29" t="s">
        <v>3</v>
      </c>
      <c r="J531" s="70" t="s">
        <v>149</v>
      </c>
      <c r="K531" s="81">
        <f t="shared" si="67"/>
        <v>8.0673258003766436E-3</v>
      </c>
      <c r="L531" s="57">
        <f t="shared" si="66"/>
        <v>3.4490740740740745E-3</v>
      </c>
      <c r="M531" s="29" t="s">
        <v>168</v>
      </c>
      <c r="N531" s="73">
        <f t="shared" si="61"/>
        <v>11</v>
      </c>
      <c r="O531" s="29">
        <f t="shared" si="62"/>
        <v>49</v>
      </c>
      <c r="P531" s="29" t="s">
        <v>318</v>
      </c>
      <c r="Q531" s="29" t="str">
        <f t="shared" si="63"/>
        <v>11月4W</v>
      </c>
      <c r="R531" s="57">
        <f t="shared" si="65"/>
        <v>1.0171845574387942E-2</v>
      </c>
    </row>
    <row r="532" spans="1:18" ht="24">
      <c r="A532" s="29" t="s">
        <v>310</v>
      </c>
      <c r="B532" s="29" t="s">
        <v>260</v>
      </c>
      <c r="C532" s="89">
        <v>44895</v>
      </c>
      <c r="D532" s="29" t="s">
        <v>34</v>
      </c>
      <c r="E532" s="29" t="s">
        <v>139</v>
      </c>
      <c r="F532" s="75" t="s">
        <v>35</v>
      </c>
      <c r="G532" s="66">
        <v>3</v>
      </c>
      <c r="H532" s="75">
        <v>1.045138888888889E-2</v>
      </c>
      <c r="I532" s="29" t="s">
        <v>3</v>
      </c>
      <c r="J532" s="70" t="s">
        <v>149</v>
      </c>
      <c r="K532" s="81">
        <f t="shared" si="67"/>
        <v>8.1485404896421802E-3</v>
      </c>
      <c r="L532" s="57">
        <f t="shared" si="66"/>
        <v>3.4837962962962969E-3</v>
      </c>
      <c r="M532" s="29" t="s">
        <v>168</v>
      </c>
      <c r="N532" s="73">
        <f t="shared" si="61"/>
        <v>11</v>
      </c>
      <c r="O532" s="29">
        <f t="shared" si="62"/>
        <v>49</v>
      </c>
      <c r="P532" s="29" t="s">
        <v>318</v>
      </c>
      <c r="Q532" s="29" t="str">
        <f t="shared" si="63"/>
        <v>11月4W</v>
      </c>
      <c r="R532" s="57">
        <f t="shared" si="65"/>
        <v>1.0274246704331445E-2</v>
      </c>
    </row>
    <row r="533" spans="1:18" ht="24">
      <c r="A533" s="29" t="s">
        <v>311</v>
      </c>
      <c r="B533" s="29" t="s">
        <v>260</v>
      </c>
      <c r="C533" s="89">
        <v>44895</v>
      </c>
      <c r="D533" s="29" t="s">
        <v>34</v>
      </c>
      <c r="E533" s="29" t="s">
        <v>139</v>
      </c>
      <c r="F533" s="75" t="s">
        <v>35</v>
      </c>
      <c r="G533" s="66">
        <v>3</v>
      </c>
      <c r="H533" s="75">
        <v>1.1423611111111112E-2</v>
      </c>
      <c r="I533" s="29" t="s">
        <v>3</v>
      </c>
      <c r="J533" s="70" t="s">
        <v>149</v>
      </c>
      <c r="K533" s="81">
        <f t="shared" si="67"/>
        <v>8.9065442561205212E-3</v>
      </c>
      <c r="L533" s="57">
        <f t="shared" si="66"/>
        <v>3.8078703703703707E-3</v>
      </c>
      <c r="M533" s="29" t="s">
        <v>168</v>
      </c>
      <c r="N533" s="73">
        <f t="shared" si="61"/>
        <v>11</v>
      </c>
      <c r="O533" s="29">
        <f t="shared" si="62"/>
        <v>49</v>
      </c>
      <c r="P533" s="29" t="s">
        <v>318</v>
      </c>
      <c r="Q533" s="29" t="str">
        <f t="shared" si="63"/>
        <v>11月4W</v>
      </c>
      <c r="R533" s="57">
        <f t="shared" si="65"/>
        <v>1.1229990583804136E-2</v>
      </c>
    </row>
    <row r="534" spans="1:18" ht="24">
      <c r="A534" s="29" t="s">
        <v>259</v>
      </c>
      <c r="B534" s="29" t="s">
        <v>260</v>
      </c>
      <c r="C534" s="89">
        <v>44895</v>
      </c>
      <c r="D534" s="29" t="s">
        <v>34</v>
      </c>
      <c r="E534" s="29" t="s">
        <v>139</v>
      </c>
      <c r="F534" s="75" t="s">
        <v>35</v>
      </c>
      <c r="G534" s="66">
        <v>3</v>
      </c>
      <c r="H534" s="75">
        <v>1.2222222222222223E-2</v>
      </c>
      <c r="I534" s="29" t="s">
        <v>3</v>
      </c>
      <c r="J534" s="70" t="s">
        <v>149</v>
      </c>
      <c r="K534" s="81">
        <f t="shared" si="67"/>
        <v>9.5291902071563024E-3</v>
      </c>
      <c r="L534" s="57">
        <f t="shared" si="66"/>
        <v>4.0740740740740746E-3</v>
      </c>
      <c r="M534" s="29" t="s">
        <v>168</v>
      </c>
      <c r="N534" s="73">
        <f t="shared" si="61"/>
        <v>11</v>
      </c>
      <c r="O534" s="29">
        <f t="shared" si="62"/>
        <v>49</v>
      </c>
      <c r="P534" s="29" t="s">
        <v>318</v>
      </c>
      <c r="Q534" s="29" t="str">
        <f t="shared" si="63"/>
        <v>11月4W</v>
      </c>
      <c r="R534" s="57">
        <f t="shared" si="65"/>
        <v>1.201506591337099E-2</v>
      </c>
    </row>
    <row r="535" spans="1:18" ht="24">
      <c r="A535" s="29" t="s">
        <v>291</v>
      </c>
      <c r="B535" s="29" t="s">
        <v>260</v>
      </c>
      <c r="C535" s="89">
        <v>44895</v>
      </c>
      <c r="D535" s="29" t="s">
        <v>34</v>
      </c>
      <c r="E535" s="29" t="s">
        <v>139</v>
      </c>
      <c r="F535" s="75" t="s">
        <v>35</v>
      </c>
      <c r="G535" s="66">
        <v>3</v>
      </c>
      <c r="H535" s="75">
        <v>1.2222222222222223E-2</v>
      </c>
      <c r="I535" s="29" t="s">
        <v>3</v>
      </c>
      <c r="J535" s="70" t="s">
        <v>149</v>
      </c>
      <c r="K535" s="81">
        <f t="shared" si="67"/>
        <v>9.5291902071563024E-3</v>
      </c>
      <c r="L535" s="57">
        <f t="shared" si="66"/>
        <v>4.0740740740740746E-3</v>
      </c>
      <c r="M535" s="29" t="s">
        <v>168</v>
      </c>
      <c r="N535" s="73">
        <f t="shared" si="61"/>
        <v>11</v>
      </c>
      <c r="O535" s="29">
        <f t="shared" si="62"/>
        <v>49</v>
      </c>
      <c r="P535" s="29" t="s">
        <v>318</v>
      </c>
      <c r="Q535" s="29" t="str">
        <f t="shared" si="63"/>
        <v>11月4W</v>
      </c>
      <c r="R535" s="57">
        <f t="shared" si="65"/>
        <v>1.201506591337099E-2</v>
      </c>
    </row>
    <row r="536" spans="1:18" ht="24">
      <c r="A536" s="29" t="s">
        <v>268</v>
      </c>
      <c r="B536" s="29" t="s">
        <v>224</v>
      </c>
      <c r="C536" s="89">
        <v>44895</v>
      </c>
      <c r="D536" s="29" t="s">
        <v>34</v>
      </c>
      <c r="E536" s="29" t="s">
        <v>139</v>
      </c>
      <c r="F536" s="75" t="s">
        <v>35</v>
      </c>
      <c r="G536" s="66">
        <v>3</v>
      </c>
      <c r="H536" s="75">
        <v>6.7708333333333336E-3</v>
      </c>
      <c r="I536" s="29" t="s">
        <v>3</v>
      </c>
      <c r="J536" s="70" t="s">
        <v>149</v>
      </c>
      <c r="K536" s="81">
        <f t="shared" si="67"/>
        <v>5.2789548022598833E-3</v>
      </c>
      <c r="L536" s="57">
        <f t="shared" si="66"/>
        <v>2.2569444444444447E-3</v>
      </c>
      <c r="M536" s="29" t="s">
        <v>168</v>
      </c>
      <c r="N536" s="73">
        <f t="shared" si="61"/>
        <v>11</v>
      </c>
      <c r="O536" s="29">
        <f t="shared" si="62"/>
        <v>49</v>
      </c>
      <c r="P536" s="29" t="s">
        <v>318</v>
      </c>
      <c r="Q536" s="29" t="str">
        <f t="shared" si="63"/>
        <v>11月4W</v>
      </c>
      <c r="R536" s="57">
        <f t="shared" si="65"/>
        <v>6.656073446327679E-3</v>
      </c>
    </row>
    <row r="537" spans="1:18" ht="24">
      <c r="A537" s="29" t="s">
        <v>271</v>
      </c>
      <c r="B537" s="29" t="s">
        <v>224</v>
      </c>
      <c r="C537" s="89">
        <v>44895</v>
      </c>
      <c r="D537" s="29" t="s">
        <v>34</v>
      </c>
      <c r="E537" s="29" t="s">
        <v>139</v>
      </c>
      <c r="F537" s="75" t="s">
        <v>35</v>
      </c>
      <c r="G537" s="66">
        <v>3</v>
      </c>
      <c r="H537" s="75">
        <v>7.7546296296296287E-3</v>
      </c>
      <c r="I537" s="29" t="s">
        <v>3</v>
      </c>
      <c r="J537" s="70" t="s">
        <v>149</v>
      </c>
      <c r="K537" s="81">
        <f t="shared" si="67"/>
        <v>6.0459824231010621E-3</v>
      </c>
      <c r="L537" s="57">
        <f t="shared" si="66"/>
        <v>2.5848765432098762E-3</v>
      </c>
      <c r="M537" s="29" t="s">
        <v>168</v>
      </c>
      <c r="N537" s="73">
        <f t="shared" si="61"/>
        <v>11</v>
      </c>
      <c r="O537" s="29">
        <f t="shared" si="62"/>
        <v>49</v>
      </c>
      <c r="P537" s="29" t="s">
        <v>318</v>
      </c>
      <c r="Q537" s="29" t="str">
        <f t="shared" si="63"/>
        <v>11月4W</v>
      </c>
      <c r="R537" s="57">
        <f t="shared" si="65"/>
        <v>7.6231952291274255E-3</v>
      </c>
    </row>
    <row r="538" spans="1:18" ht="24">
      <c r="A538" s="29" t="s">
        <v>297</v>
      </c>
      <c r="B538" s="29" t="s">
        <v>224</v>
      </c>
      <c r="C538" s="89">
        <v>44895</v>
      </c>
      <c r="D538" s="29" t="s">
        <v>34</v>
      </c>
      <c r="E538" s="29" t="s">
        <v>139</v>
      </c>
      <c r="F538" s="75" t="s">
        <v>35</v>
      </c>
      <c r="G538" s="66">
        <v>3</v>
      </c>
      <c r="H538" s="75">
        <v>8.1018518518518514E-3</v>
      </c>
      <c r="I538" s="29" t="s">
        <v>3</v>
      </c>
      <c r="J538" s="70" t="s">
        <v>149</v>
      </c>
      <c r="K538" s="81">
        <f t="shared" si="67"/>
        <v>6.3166980539861852E-3</v>
      </c>
      <c r="L538" s="57">
        <f t="shared" si="66"/>
        <v>2.7006172839506171E-3</v>
      </c>
      <c r="M538" s="29" t="s">
        <v>168</v>
      </c>
      <c r="N538" s="73">
        <f t="shared" si="61"/>
        <v>11</v>
      </c>
      <c r="O538" s="29">
        <f t="shared" si="62"/>
        <v>49</v>
      </c>
      <c r="P538" s="29" t="s">
        <v>318</v>
      </c>
      <c r="Q538" s="29" t="str">
        <f t="shared" si="63"/>
        <v>11月4W</v>
      </c>
      <c r="R538" s="57">
        <f t="shared" si="65"/>
        <v>7.9645323289391032E-3</v>
      </c>
    </row>
    <row r="539" spans="1:18" ht="24">
      <c r="A539" s="29" t="s">
        <v>296</v>
      </c>
      <c r="B539" s="29" t="s">
        <v>224</v>
      </c>
      <c r="C539" s="89">
        <v>44895</v>
      </c>
      <c r="D539" s="29" t="s">
        <v>34</v>
      </c>
      <c r="E539" s="29" t="s">
        <v>139</v>
      </c>
      <c r="F539" s="75" t="s">
        <v>35</v>
      </c>
      <c r="G539" s="66">
        <v>3</v>
      </c>
      <c r="H539" s="75">
        <v>8.6689814814814806E-3</v>
      </c>
      <c r="I539" s="29" t="s">
        <v>3</v>
      </c>
      <c r="J539" s="70" t="s">
        <v>149</v>
      </c>
      <c r="K539" s="81">
        <f t="shared" si="67"/>
        <v>6.7588669177652176E-3</v>
      </c>
      <c r="L539" s="57">
        <f t="shared" si="66"/>
        <v>2.8896604938271602E-3</v>
      </c>
      <c r="M539" s="29" t="s">
        <v>168</v>
      </c>
      <c r="N539" s="73">
        <f t="shared" si="61"/>
        <v>11</v>
      </c>
      <c r="O539" s="29">
        <f t="shared" si="62"/>
        <v>49</v>
      </c>
      <c r="P539" s="29" t="s">
        <v>318</v>
      </c>
      <c r="Q539" s="29" t="str">
        <f t="shared" si="63"/>
        <v>11月4W</v>
      </c>
      <c r="R539" s="57">
        <f t="shared" si="65"/>
        <v>8.5220495919648403E-3</v>
      </c>
    </row>
    <row r="540" spans="1:18" ht="24">
      <c r="A540" s="29" t="s">
        <v>38</v>
      </c>
      <c r="B540" s="29" t="s">
        <v>224</v>
      </c>
      <c r="C540" s="89">
        <v>44895</v>
      </c>
      <c r="D540" s="29" t="s">
        <v>34</v>
      </c>
      <c r="E540" s="29" t="s">
        <v>139</v>
      </c>
      <c r="F540" s="75" t="s">
        <v>35</v>
      </c>
      <c r="G540" s="66">
        <v>3</v>
      </c>
      <c r="H540" s="75">
        <v>8.564814814814815E-3</v>
      </c>
      <c r="I540" s="29" t="s">
        <v>3</v>
      </c>
      <c r="J540" s="70" t="s">
        <v>149</v>
      </c>
      <c r="K540" s="81">
        <f t="shared" si="67"/>
        <v>6.6776522284996819E-3</v>
      </c>
      <c r="L540" s="57">
        <f t="shared" si="66"/>
        <v>2.8549382716049382E-3</v>
      </c>
      <c r="M540" s="29" t="s">
        <v>168</v>
      </c>
      <c r="N540" s="73">
        <f t="shared" si="61"/>
        <v>11</v>
      </c>
      <c r="O540" s="29">
        <f t="shared" si="62"/>
        <v>49</v>
      </c>
      <c r="P540" s="29" t="s">
        <v>318</v>
      </c>
      <c r="Q540" s="29" t="str">
        <f t="shared" si="63"/>
        <v>11月4W</v>
      </c>
      <c r="R540" s="57">
        <f t="shared" si="65"/>
        <v>8.4196484620213379E-3</v>
      </c>
    </row>
    <row r="541" spans="1:18" ht="24">
      <c r="A541" s="29" t="s">
        <v>36</v>
      </c>
      <c r="B541" s="29" t="s">
        <v>224</v>
      </c>
      <c r="C541" s="89">
        <v>44895</v>
      </c>
      <c r="D541" s="29" t="s">
        <v>34</v>
      </c>
      <c r="E541" s="29" t="s">
        <v>139</v>
      </c>
      <c r="F541" s="75" t="s">
        <v>35</v>
      </c>
      <c r="G541" s="66">
        <v>3</v>
      </c>
      <c r="H541" s="75">
        <v>8.564814814814815E-3</v>
      </c>
      <c r="I541" s="29" t="s">
        <v>3</v>
      </c>
      <c r="J541" s="70" t="s">
        <v>149</v>
      </c>
      <c r="K541" s="81">
        <f t="shared" si="67"/>
        <v>6.6776522284996819E-3</v>
      </c>
      <c r="L541" s="57">
        <f t="shared" si="66"/>
        <v>2.8549382716049382E-3</v>
      </c>
      <c r="M541" s="29" t="s">
        <v>168</v>
      </c>
      <c r="N541" s="73">
        <f t="shared" si="61"/>
        <v>11</v>
      </c>
      <c r="O541" s="29">
        <f t="shared" si="62"/>
        <v>49</v>
      </c>
      <c r="P541" s="29" t="s">
        <v>318</v>
      </c>
      <c r="Q541" s="29" t="str">
        <f t="shared" si="63"/>
        <v>11月4W</v>
      </c>
      <c r="R541" s="57">
        <f t="shared" si="65"/>
        <v>8.4196484620213379E-3</v>
      </c>
    </row>
    <row r="542" spans="1:18" ht="24">
      <c r="A542" s="29" t="s">
        <v>312</v>
      </c>
      <c r="B542" s="29" t="s">
        <v>207</v>
      </c>
      <c r="C542" s="89">
        <v>44895</v>
      </c>
      <c r="D542" s="29" t="s">
        <v>34</v>
      </c>
      <c r="E542" s="29" t="s">
        <v>139</v>
      </c>
      <c r="F542" s="75" t="s">
        <v>313</v>
      </c>
      <c r="G542" s="66">
        <v>1.66</v>
      </c>
      <c r="H542" s="75">
        <v>5.4166666666666669E-3</v>
      </c>
      <c r="I542" s="29" t="s">
        <v>354</v>
      </c>
      <c r="J542" s="70" t="s">
        <v>149</v>
      </c>
      <c r="K542" s="81">
        <f>L542*2.39</f>
        <v>7.7986947791164668E-3</v>
      </c>
      <c r="L542" s="57">
        <f>H542/G542</f>
        <v>3.2630522088353416E-3</v>
      </c>
      <c r="M542" s="29" t="s">
        <v>168</v>
      </c>
      <c r="N542" s="73">
        <f t="shared" si="61"/>
        <v>11</v>
      </c>
      <c r="O542" s="29">
        <f t="shared" si="62"/>
        <v>49</v>
      </c>
      <c r="P542" s="29" t="s">
        <v>318</v>
      </c>
      <c r="Q542" s="29" t="str">
        <f t="shared" si="63"/>
        <v>11月4W</v>
      </c>
      <c r="R542" s="57">
        <f t="shared" si="65"/>
        <v>9.8331368954077195E-3</v>
      </c>
    </row>
    <row r="543" spans="1:18">
      <c r="A543" s="71" t="s">
        <v>314</v>
      </c>
      <c r="B543" s="71" t="s">
        <v>224</v>
      </c>
      <c r="C543" s="87">
        <v>44893</v>
      </c>
      <c r="D543" s="72" t="s">
        <v>298</v>
      </c>
      <c r="E543" s="72" t="s">
        <v>192</v>
      </c>
      <c r="F543" s="70" t="s">
        <v>2</v>
      </c>
      <c r="G543" s="71">
        <v>4.1500000000000004</v>
      </c>
      <c r="H543" s="77">
        <v>1.5127314814814816E-2</v>
      </c>
      <c r="I543" s="74" t="s">
        <v>353</v>
      </c>
      <c r="J543" s="70" t="s">
        <v>134</v>
      </c>
      <c r="K543" s="82">
        <f>L543*2.39</f>
        <v>8.711875278893352E-3</v>
      </c>
      <c r="L543" s="68">
        <f t="shared" ref="L543:L575" si="68">H543/G543</f>
        <v>3.6451360999553771E-3</v>
      </c>
      <c r="M543" s="29" t="s">
        <v>168</v>
      </c>
      <c r="N543" s="73">
        <f t="shared" si="61"/>
        <v>11</v>
      </c>
      <c r="O543" s="29">
        <f t="shared" si="62"/>
        <v>49</v>
      </c>
      <c r="P543" s="29" t="s">
        <v>318</v>
      </c>
      <c r="Q543" s="29" t="str">
        <f t="shared" si="63"/>
        <v>11月4W</v>
      </c>
      <c r="R543" s="57">
        <f t="shared" si="65"/>
        <v>1.0984538395126401E-2</v>
      </c>
    </row>
    <row r="544" spans="1:18">
      <c r="A544" s="71" t="s">
        <v>240</v>
      </c>
      <c r="B544" s="71" t="s">
        <v>224</v>
      </c>
      <c r="C544" s="87">
        <v>44893</v>
      </c>
      <c r="D544" s="72" t="s">
        <v>298</v>
      </c>
      <c r="E544" s="72" t="s">
        <v>192</v>
      </c>
      <c r="F544" s="70" t="s">
        <v>2</v>
      </c>
      <c r="G544" s="71">
        <v>2.8</v>
      </c>
      <c r="H544" s="77">
        <v>1.0474537037037037E-2</v>
      </c>
      <c r="I544" s="74" t="s">
        <v>353</v>
      </c>
      <c r="J544" s="70" t="s">
        <v>68</v>
      </c>
      <c r="K544" s="82">
        <f>L544*2.39</f>
        <v>8.9407655423280434E-3</v>
      </c>
      <c r="L544" s="68">
        <f t="shared" si="68"/>
        <v>3.7409060846560851E-3</v>
      </c>
      <c r="M544" s="29" t="s">
        <v>168</v>
      </c>
      <c r="N544" s="73">
        <f t="shared" si="61"/>
        <v>11</v>
      </c>
      <c r="O544" s="29">
        <f t="shared" si="62"/>
        <v>49</v>
      </c>
      <c r="P544" s="29" t="s">
        <v>318</v>
      </c>
      <c r="Q544" s="29" t="str">
        <f t="shared" si="63"/>
        <v>11月4W</v>
      </c>
      <c r="R544" s="57">
        <f t="shared" si="65"/>
        <v>1.1273139162065795E-2</v>
      </c>
    </row>
    <row r="545" spans="1:18">
      <c r="A545" s="71" t="s">
        <v>315</v>
      </c>
      <c r="B545" s="71" t="s">
        <v>224</v>
      </c>
      <c r="C545" s="87">
        <v>44893</v>
      </c>
      <c r="D545" s="72" t="s">
        <v>298</v>
      </c>
      <c r="E545" s="72" t="s">
        <v>192</v>
      </c>
      <c r="F545" s="70" t="s">
        <v>2</v>
      </c>
      <c r="G545" s="71">
        <v>1.7</v>
      </c>
      <c r="H545" s="77">
        <v>5.8333333333333336E-3</v>
      </c>
      <c r="I545" s="74" t="s">
        <v>353</v>
      </c>
      <c r="J545" s="70" t="s">
        <v>69</v>
      </c>
      <c r="K545" s="82">
        <v>8.4490740740740741E-3</v>
      </c>
      <c r="L545" s="68">
        <f t="shared" si="68"/>
        <v>3.4313725490196082E-3</v>
      </c>
      <c r="M545" s="29" t="s">
        <v>168</v>
      </c>
      <c r="N545" s="73">
        <f t="shared" si="61"/>
        <v>11</v>
      </c>
      <c r="O545" s="29">
        <f t="shared" si="62"/>
        <v>49</v>
      </c>
      <c r="P545" s="29" t="s">
        <v>318</v>
      </c>
      <c r="Q545" s="29" t="str">
        <f t="shared" si="63"/>
        <v>11月4W</v>
      </c>
      <c r="R545" s="57">
        <f t="shared" si="65"/>
        <v>1.0653180354267312E-2</v>
      </c>
    </row>
    <row r="546" spans="1:18">
      <c r="A546" s="71" t="s">
        <v>316</v>
      </c>
      <c r="B546" s="71" t="s">
        <v>207</v>
      </c>
      <c r="C546" s="87">
        <v>44893</v>
      </c>
      <c r="D546" s="72" t="s">
        <v>298</v>
      </c>
      <c r="E546" s="72" t="s">
        <v>192</v>
      </c>
      <c r="F546" s="70" t="s">
        <v>2</v>
      </c>
      <c r="G546" s="71">
        <v>2.41</v>
      </c>
      <c r="H546" s="77">
        <v>8.0902777777777778E-3</v>
      </c>
      <c r="I546" s="74" t="s">
        <v>353</v>
      </c>
      <c r="J546" s="70" t="s">
        <v>69</v>
      </c>
      <c r="K546" s="82">
        <f t="shared" ref="K546:K556" si="69">L546*2.39</f>
        <v>8.0231385431074227E-3</v>
      </c>
      <c r="L546" s="68">
        <f t="shared" si="68"/>
        <v>3.3569617335177499E-3</v>
      </c>
      <c r="M546" s="29" t="s">
        <v>168</v>
      </c>
      <c r="N546" s="73">
        <f t="shared" si="61"/>
        <v>11</v>
      </c>
      <c r="O546" s="29">
        <f t="shared" si="62"/>
        <v>49</v>
      </c>
      <c r="P546" s="29" t="s">
        <v>318</v>
      </c>
      <c r="Q546" s="29" t="str">
        <f t="shared" si="63"/>
        <v>11月4W</v>
      </c>
      <c r="R546" s="57">
        <f t="shared" si="65"/>
        <v>1.0116131206526751E-2</v>
      </c>
    </row>
    <row r="547" spans="1:18">
      <c r="A547" s="71" t="s">
        <v>231</v>
      </c>
      <c r="B547" s="71" t="s">
        <v>224</v>
      </c>
      <c r="C547" s="87">
        <v>44893</v>
      </c>
      <c r="D547" s="72" t="s">
        <v>298</v>
      </c>
      <c r="E547" s="72" t="s">
        <v>192</v>
      </c>
      <c r="F547" s="70" t="s">
        <v>2</v>
      </c>
      <c r="G547" s="71">
        <v>2.54</v>
      </c>
      <c r="H547" s="77">
        <v>7.8125E-3</v>
      </c>
      <c r="I547" s="74" t="s">
        <v>353</v>
      </c>
      <c r="J547" s="70" t="s">
        <v>69</v>
      </c>
      <c r="K547" s="82">
        <f t="shared" si="69"/>
        <v>7.3511318897637795E-3</v>
      </c>
      <c r="L547" s="68">
        <f t="shared" si="68"/>
        <v>3.0757874015748029E-3</v>
      </c>
      <c r="M547" s="29" t="s">
        <v>168</v>
      </c>
      <c r="N547" s="73">
        <f t="shared" si="61"/>
        <v>11</v>
      </c>
      <c r="O547" s="29">
        <f t="shared" si="62"/>
        <v>49</v>
      </c>
      <c r="P547" s="29" t="s">
        <v>318</v>
      </c>
      <c r="Q547" s="29" t="str">
        <f t="shared" si="63"/>
        <v>11月4W</v>
      </c>
      <c r="R547" s="57">
        <f t="shared" si="65"/>
        <v>9.2688184697021572E-3</v>
      </c>
    </row>
    <row r="548" spans="1:18">
      <c r="A548" s="71" t="s">
        <v>239</v>
      </c>
      <c r="B548" s="71" t="s">
        <v>224</v>
      </c>
      <c r="C548" s="87">
        <v>44893</v>
      </c>
      <c r="D548" s="72" t="s">
        <v>298</v>
      </c>
      <c r="E548" s="72" t="s">
        <v>192</v>
      </c>
      <c r="F548" s="70" t="s">
        <v>2</v>
      </c>
      <c r="G548" s="71">
        <v>2.3199999999999998</v>
      </c>
      <c r="H548" s="77">
        <v>7.3495370370370372E-3</v>
      </c>
      <c r="I548" s="74" t="s">
        <v>353</v>
      </c>
      <c r="J548" s="70" t="s">
        <v>69</v>
      </c>
      <c r="K548" s="82">
        <f t="shared" si="69"/>
        <v>7.5712903097062585E-3</v>
      </c>
      <c r="L548" s="68">
        <f t="shared" si="68"/>
        <v>3.1679038952745851E-3</v>
      </c>
      <c r="M548" s="29" t="s">
        <v>168</v>
      </c>
      <c r="N548" s="73">
        <f t="shared" si="61"/>
        <v>11</v>
      </c>
      <c r="O548" s="29">
        <f t="shared" si="62"/>
        <v>49</v>
      </c>
      <c r="P548" s="29" t="s">
        <v>318</v>
      </c>
      <c r="Q548" s="29" t="str">
        <f t="shared" si="63"/>
        <v>11月4W</v>
      </c>
      <c r="R548" s="57">
        <f t="shared" si="65"/>
        <v>9.5464095209339787E-3</v>
      </c>
    </row>
    <row r="549" spans="1:18">
      <c r="A549" s="71" t="s">
        <v>317</v>
      </c>
      <c r="B549" s="71" t="s">
        <v>224</v>
      </c>
      <c r="C549" s="87">
        <v>44893</v>
      </c>
      <c r="D549" s="72" t="s">
        <v>298</v>
      </c>
      <c r="E549" s="72" t="s">
        <v>192</v>
      </c>
      <c r="F549" s="70" t="s">
        <v>2</v>
      </c>
      <c r="G549" s="71">
        <v>2.5</v>
      </c>
      <c r="H549" s="77">
        <v>8.9236111111111113E-3</v>
      </c>
      <c r="I549" s="74" t="s">
        <v>353</v>
      </c>
      <c r="J549" s="70" t="s">
        <v>69</v>
      </c>
      <c r="K549" s="82">
        <f t="shared" si="69"/>
        <v>8.5309722222222228E-3</v>
      </c>
      <c r="L549" s="68">
        <f t="shared" si="68"/>
        <v>3.5694444444444445E-3</v>
      </c>
      <c r="M549" s="29" t="s">
        <v>168</v>
      </c>
      <c r="N549" s="73">
        <f t="shared" si="61"/>
        <v>11</v>
      </c>
      <c r="O549" s="29">
        <f t="shared" si="62"/>
        <v>49</v>
      </c>
      <c r="P549" s="29" t="s">
        <v>318</v>
      </c>
      <c r="Q549" s="29" t="str">
        <f t="shared" si="63"/>
        <v>11月4W</v>
      </c>
      <c r="R549" s="57">
        <f t="shared" si="65"/>
        <v>1.0756443236714977E-2</v>
      </c>
    </row>
    <row r="550" spans="1:18">
      <c r="A550" s="71" t="s">
        <v>320</v>
      </c>
      <c r="B550" s="71" t="s">
        <v>224</v>
      </c>
      <c r="C550" s="87">
        <v>44893</v>
      </c>
      <c r="D550" s="72" t="s">
        <v>298</v>
      </c>
      <c r="E550" s="72" t="s">
        <v>192</v>
      </c>
      <c r="F550" s="70" t="s">
        <v>2</v>
      </c>
      <c r="G550" s="71">
        <v>2.44</v>
      </c>
      <c r="H550" s="77">
        <v>7.6157407407407415E-3</v>
      </c>
      <c r="I550" s="74" t="s">
        <v>353</v>
      </c>
      <c r="J550" s="70" t="s">
        <v>69</v>
      </c>
      <c r="K550" s="82">
        <f t="shared" si="69"/>
        <v>7.4596804796599895E-3</v>
      </c>
      <c r="L550" s="68">
        <f t="shared" si="68"/>
        <v>3.1212052216150581E-3</v>
      </c>
      <c r="M550" s="29" t="s">
        <v>168</v>
      </c>
      <c r="N550" s="73">
        <f t="shared" si="61"/>
        <v>11</v>
      </c>
      <c r="O550" s="29">
        <f t="shared" si="62"/>
        <v>49</v>
      </c>
      <c r="P550" s="29" t="s">
        <v>318</v>
      </c>
      <c r="Q550" s="29" t="str">
        <f t="shared" si="63"/>
        <v>11月4W</v>
      </c>
      <c r="R550" s="57">
        <f t="shared" si="65"/>
        <v>9.4056840830495526E-3</v>
      </c>
    </row>
    <row r="551" spans="1:18">
      <c r="A551" s="71" t="s">
        <v>321</v>
      </c>
      <c r="B551" s="71" t="s">
        <v>207</v>
      </c>
      <c r="C551" s="87">
        <v>44893</v>
      </c>
      <c r="D551" s="72" t="s">
        <v>298</v>
      </c>
      <c r="E551" s="72" t="s">
        <v>192</v>
      </c>
      <c r="F551" s="70" t="s">
        <v>2</v>
      </c>
      <c r="G551" s="71">
        <v>4.16</v>
      </c>
      <c r="H551" s="77">
        <v>1.3368055555555557E-2</v>
      </c>
      <c r="I551" s="74" t="s">
        <v>353</v>
      </c>
      <c r="J551" s="70" t="s">
        <v>134</v>
      </c>
      <c r="K551" s="82">
        <f t="shared" si="69"/>
        <v>7.680204994658121E-3</v>
      </c>
      <c r="L551" s="68">
        <f t="shared" si="68"/>
        <v>3.2134748931623935E-3</v>
      </c>
      <c r="M551" s="29" t="s">
        <v>168</v>
      </c>
      <c r="N551" s="73">
        <f t="shared" si="61"/>
        <v>11</v>
      </c>
      <c r="O551" s="29">
        <f t="shared" si="62"/>
        <v>49</v>
      </c>
      <c r="P551" s="29" t="s">
        <v>318</v>
      </c>
      <c r="Q551" s="29" t="str">
        <f t="shared" si="63"/>
        <v>11月4W</v>
      </c>
      <c r="R551" s="57">
        <f t="shared" si="65"/>
        <v>9.6837367323950232E-3</v>
      </c>
    </row>
    <row r="552" spans="1:18">
      <c r="A552" s="71" t="s">
        <v>230</v>
      </c>
      <c r="B552" s="71" t="s">
        <v>207</v>
      </c>
      <c r="C552" s="87">
        <v>44893</v>
      </c>
      <c r="D552" s="72" t="s">
        <v>298</v>
      </c>
      <c r="E552" s="72" t="s">
        <v>192</v>
      </c>
      <c r="F552" s="70" t="s">
        <v>226</v>
      </c>
      <c r="G552" s="71">
        <v>2.35</v>
      </c>
      <c r="H552" s="77">
        <v>8.819444444444444E-3</v>
      </c>
      <c r="I552" s="29" t="s">
        <v>112</v>
      </c>
      <c r="J552" s="70" t="s">
        <v>69</v>
      </c>
      <c r="K552" s="82">
        <f t="shared" si="69"/>
        <v>8.9695626477541372E-3</v>
      </c>
      <c r="L552" s="68">
        <f t="shared" si="68"/>
        <v>3.7529550827423166E-3</v>
      </c>
      <c r="M552" s="29" t="s">
        <v>168</v>
      </c>
      <c r="N552" s="73">
        <f t="shared" si="61"/>
        <v>11</v>
      </c>
      <c r="O552" s="29">
        <f t="shared" si="62"/>
        <v>49</v>
      </c>
      <c r="P552" s="29" t="s">
        <v>318</v>
      </c>
      <c r="Q552" s="29" t="str">
        <f t="shared" si="63"/>
        <v>11月4W</v>
      </c>
      <c r="R552" s="57">
        <f t="shared" si="65"/>
        <v>1.1309448555863912E-2</v>
      </c>
    </row>
    <row r="553" spans="1:18">
      <c r="A553" s="71" t="s">
        <v>322</v>
      </c>
      <c r="B553" s="71" t="s">
        <v>224</v>
      </c>
      <c r="C553" s="87">
        <v>44893</v>
      </c>
      <c r="D553" s="72" t="s">
        <v>298</v>
      </c>
      <c r="E553" s="72" t="s">
        <v>192</v>
      </c>
      <c r="F553" s="70" t="s">
        <v>2</v>
      </c>
      <c r="G553" s="71">
        <v>2.41</v>
      </c>
      <c r="H553" s="77">
        <v>1.0613425925925927E-2</v>
      </c>
      <c r="I553" s="74" t="s">
        <v>353</v>
      </c>
      <c r="J553" s="70" t="s">
        <v>69</v>
      </c>
      <c r="K553" s="82">
        <f t="shared" si="69"/>
        <v>1.052534770247426E-2</v>
      </c>
      <c r="L553" s="68">
        <f t="shared" si="68"/>
        <v>4.403911172583372E-3</v>
      </c>
      <c r="M553" s="29" t="s">
        <v>168</v>
      </c>
      <c r="N553" s="73">
        <f t="shared" si="61"/>
        <v>11</v>
      </c>
      <c r="O553" s="29">
        <f t="shared" si="62"/>
        <v>49</v>
      </c>
      <c r="P553" s="29" t="s">
        <v>318</v>
      </c>
      <c r="Q553" s="29" t="str">
        <f t="shared" si="63"/>
        <v>11月4W</v>
      </c>
      <c r="R553" s="57">
        <f t="shared" si="65"/>
        <v>1.3271090581380591E-2</v>
      </c>
    </row>
    <row r="554" spans="1:18">
      <c r="A554" s="71" t="s">
        <v>323</v>
      </c>
      <c r="B554" s="71" t="s">
        <v>243</v>
      </c>
      <c r="C554" s="87">
        <v>44893</v>
      </c>
      <c r="D554" s="72" t="s">
        <v>298</v>
      </c>
      <c r="E554" s="72" t="s">
        <v>192</v>
      </c>
      <c r="F554" s="70" t="s">
        <v>228</v>
      </c>
      <c r="G554" s="71">
        <v>3.1</v>
      </c>
      <c r="H554" s="77">
        <v>1.1446759259259261E-2</v>
      </c>
      <c r="I554" s="70" t="s">
        <v>228</v>
      </c>
      <c r="J554" s="70" t="s">
        <v>68</v>
      </c>
      <c r="K554" s="82">
        <f>0.737586206896552*H554</f>
        <v>8.4429717432950233E-3</v>
      </c>
      <c r="L554" s="68">
        <f t="shared" si="68"/>
        <v>3.6925029868578258E-3</v>
      </c>
      <c r="M554" s="29" t="s">
        <v>168</v>
      </c>
      <c r="N554" s="73">
        <f t="shared" si="61"/>
        <v>11</v>
      </c>
      <c r="O554" s="29">
        <f t="shared" si="62"/>
        <v>49</v>
      </c>
      <c r="P554" s="29" t="s">
        <v>318</v>
      </c>
      <c r="Q554" s="29" t="str">
        <f t="shared" si="63"/>
        <v>11月4W</v>
      </c>
      <c r="R554" s="57">
        <f t="shared" si="65"/>
        <v>1.0645486111111116E-2</v>
      </c>
    </row>
    <row r="555" spans="1:18">
      <c r="A555" s="71" t="s">
        <v>234</v>
      </c>
      <c r="B555" s="71" t="s">
        <v>224</v>
      </c>
      <c r="C555" s="87">
        <v>44893</v>
      </c>
      <c r="D555" s="72" t="s">
        <v>298</v>
      </c>
      <c r="E555" s="72" t="s">
        <v>192</v>
      </c>
      <c r="F555" s="70" t="s">
        <v>2</v>
      </c>
      <c r="G555" s="71">
        <v>2.41</v>
      </c>
      <c r="H555" s="77">
        <v>8.7384259259259255E-3</v>
      </c>
      <c r="I555" s="74" t="s">
        <v>353</v>
      </c>
      <c r="J555" s="70" t="s">
        <v>69</v>
      </c>
      <c r="K555" s="82">
        <f t="shared" si="69"/>
        <v>8.6659078684493615E-3</v>
      </c>
      <c r="L555" s="68">
        <f t="shared" si="68"/>
        <v>3.6259028738281846E-3</v>
      </c>
      <c r="M555" s="29" t="s">
        <v>168</v>
      </c>
      <c r="N555" s="73">
        <f t="shared" si="61"/>
        <v>11</v>
      </c>
      <c r="O555" s="29">
        <f t="shared" si="62"/>
        <v>49</v>
      </c>
      <c r="P555" s="29" t="s">
        <v>318</v>
      </c>
      <c r="Q555" s="29" t="str">
        <f t="shared" si="63"/>
        <v>11月4W</v>
      </c>
      <c r="R555" s="57">
        <f t="shared" si="65"/>
        <v>1.0926579486305717E-2</v>
      </c>
    </row>
    <row r="556" spans="1:18">
      <c r="A556" s="71" t="s">
        <v>324</v>
      </c>
      <c r="B556" s="71" t="s">
        <v>224</v>
      </c>
      <c r="C556" s="87">
        <v>44893</v>
      </c>
      <c r="D556" s="72" t="s">
        <v>298</v>
      </c>
      <c r="E556" s="72" t="s">
        <v>192</v>
      </c>
      <c r="F556" s="70" t="s">
        <v>2</v>
      </c>
      <c r="G556" s="71">
        <v>2.4</v>
      </c>
      <c r="H556" s="77">
        <v>7.4305555555555548E-3</v>
      </c>
      <c r="I556" s="74" t="s">
        <v>353</v>
      </c>
      <c r="J556" s="70" t="s">
        <v>69</v>
      </c>
      <c r="K556" s="82">
        <f t="shared" si="69"/>
        <v>7.3995949074074068E-3</v>
      </c>
      <c r="L556" s="68">
        <f t="shared" si="68"/>
        <v>3.0960648148148145E-3</v>
      </c>
      <c r="M556" s="29" t="s">
        <v>168</v>
      </c>
      <c r="N556" s="73">
        <f t="shared" si="61"/>
        <v>11</v>
      </c>
      <c r="O556" s="29">
        <f t="shared" si="62"/>
        <v>49</v>
      </c>
      <c r="P556" s="29" t="s">
        <v>318</v>
      </c>
      <c r="Q556" s="29" t="str">
        <f t="shared" si="63"/>
        <v>11月4W</v>
      </c>
      <c r="R556" s="57">
        <f t="shared" si="65"/>
        <v>9.3299240136876013E-3</v>
      </c>
    </row>
    <row r="557" spans="1:18" ht="24">
      <c r="A557" s="29" t="s">
        <v>325</v>
      </c>
      <c r="B557" s="29" t="s">
        <v>224</v>
      </c>
      <c r="C557" s="89">
        <v>44899</v>
      </c>
      <c r="D557" s="29" t="s">
        <v>135</v>
      </c>
      <c r="E557" s="80" t="s">
        <v>341</v>
      </c>
      <c r="F557" s="75" t="s">
        <v>342</v>
      </c>
      <c r="G557" s="66">
        <v>6.1</v>
      </c>
      <c r="H557" s="75">
        <v>1.5960648148148151E-2</v>
      </c>
      <c r="I557" s="75" t="s">
        <v>342</v>
      </c>
      <c r="J557" s="29" t="s">
        <v>229</v>
      </c>
      <c r="K557" s="85">
        <f>H557*(2.3/2.9)*(5.2/6.1)/1.92</f>
        <v>5.6202112731961289E-3</v>
      </c>
      <c r="L557" s="57">
        <f t="shared" si="68"/>
        <v>2.6164996964177299E-3</v>
      </c>
      <c r="M557" s="29" t="s">
        <v>168</v>
      </c>
      <c r="N557" s="73">
        <f t="shared" si="61"/>
        <v>12</v>
      </c>
      <c r="O557" s="29">
        <f t="shared" si="62"/>
        <v>50</v>
      </c>
      <c r="P557" s="29" t="s">
        <v>302</v>
      </c>
      <c r="Q557" s="29" t="str">
        <f t="shared" si="63"/>
        <v>12月1W</v>
      </c>
      <c r="R557" s="57">
        <f t="shared" si="65"/>
        <v>7.0863533444646852E-3</v>
      </c>
    </row>
    <row r="558" spans="1:18" ht="24">
      <c r="A558" s="29" t="s">
        <v>326</v>
      </c>
      <c r="B558" s="29" t="s">
        <v>224</v>
      </c>
      <c r="C558" s="89">
        <v>44899</v>
      </c>
      <c r="D558" s="29" t="s">
        <v>135</v>
      </c>
      <c r="E558" s="80" t="s">
        <v>341</v>
      </c>
      <c r="F558" s="75" t="s">
        <v>286</v>
      </c>
      <c r="G558" s="66">
        <v>2.8</v>
      </c>
      <c r="H558" s="75">
        <v>7.106481481481481E-3</v>
      </c>
      <c r="I558" s="75" t="s">
        <v>286</v>
      </c>
      <c r="J558" s="29" t="s">
        <v>68</v>
      </c>
      <c r="K558" s="85">
        <f>H558*2.3/2.9</f>
        <v>5.6361749680715195E-3</v>
      </c>
      <c r="L558" s="57">
        <f t="shared" si="68"/>
        <v>2.5380291005291005E-3</v>
      </c>
      <c r="M558" s="29" t="s">
        <v>168</v>
      </c>
      <c r="N558" s="73">
        <f t="shared" si="61"/>
        <v>12</v>
      </c>
      <c r="O558" s="29">
        <f t="shared" si="62"/>
        <v>50</v>
      </c>
      <c r="P558" s="29" t="s">
        <v>302</v>
      </c>
      <c r="Q558" s="29" t="str">
        <f t="shared" si="63"/>
        <v>12月1W</v>
      </c>
      <c r="R558" s="57">
        <f t="shared" si="65"/>
        <v>7.106481481481481E-3</v>
      </c>
    </row>
    <row r="559" spans="1:18" ht="24">
      <c r="A559" s="29" t="s">
        <v>327</v>
      </c>
      <c r="B559" s="29" t="s">
        <v>224</v>
      </c>
      <c r="C559" s="89">
        <v>44899</v>
      </c>
      <c r="D559" s="29" t="s">
        <v>135</v>
      </c>
      <c r="E559" s="80" t="s">
        <v>341</v>
      </c>
      <c r="F559" s="75" t="s">
        <v>286</v>
      </c>
      <c r="G559" s="66">
        <v>2.8</v>
      </c>
      <c r="H559" s="75">
        <v>7.7314814814814815E-3</v>
      </c>
      <c r="I559" s="75" t="s">
        <v>286</v>
      </c>
      <c r="J559" s="29" t="s">
        <v>68</v>
      </c>
      <c r="K559" s="85">
        <f>H559*2.3/2.9</f>
        <v>6.1318646232439338E-3</v>
      </c>
      <c r="L559" s="57">
        <f t="shared" si="68"/>
        <v>2.7612433862433863E-3</v>
      </c>
      <c r="M559" s="29" t="s">
        <v>168</v>
      </c>
      <c r="N559" s="73">
        <f t="shared" si="61"/>
        <v>12</v>
      </c>
      <c r="O559" s="29">
        <f t="shared" si="62"/>
        <v>50</v>
      </c>
      <c r="P559" s="29" t="s">
        <v>350</v>
      </c>
      <c r="Q559" s="29" t="str">
        <f t="shared" si="63"/>
        <v>12月1W</v>
      </c>
      <c r="R559" s="57">
        <f t="shared" si="65"/>
        <v>7.7314814814814815E-3</v>
      </c>
    </row>
    <row r="560" spans="1:18" ht="24">
      <c r="A560" s="29" t="s">
        <v>328</v>
      </c>
      <c r="B560" s="29" t="s">
        <v>224</v>
      </c>
      <c r="C560" s="89">
        <v>44899</v>
      </c>
      <c r="D560" s="29" t="s">
        <v>135</v>
      </c>
      <c r="E560" s="80" t="s">
        <v>341</v>
      </c>
      <c r="F560" s="75" t="s">
        <v>286</v>
      </c>
      <c r="G560" s="66">
        <v>2.8</v>
      </c>
      <c r="H560" s="75">
        <v>7.1296296296296307E-3</v>
      </c>
      <c r="I560" s="75" t="s">
        <v>286</v>
      </c>
      <c r="J560" s="29" t="s">
        <v>149</v>
      </c>
      <c r="K560" s="85">
        <f>H560*2.3/2.9</f>
        <v>5.6545338441890171E-3</v>
      </c>
      <c r="L560" s="57">
        <f t="shared" si="68"/>
        <v>2.5462962962962969E-3</v>
      </c>
      <c r="M560" s="29" t="s">
        <v>168</v>
      </c>
      <c r="N560" s="73">
        <f t="shared" si="61"/>
        <v>12</v>
      </c>
      <c r="O560" s="29">
        <f t="shared" si="62"/>
        <v>50</v>
      </c>
      <c r="P560" s="29" t="s">
        <v>350</v>
      </c>
      <c r="Q560" s="29" t="str">
        <f t="shared" si="63"/>
        <v>12月1W</v>
      </c>
      <c r="R560" s="57">
        <f t="shared" si="65"/>
        <v>7.1296296296296299E-3</v>
      </c>
    </row>
    <row r="561" spans="1:18" ht="24">
      <c r="A561" s="29" t="s">
        <v>329</v>
      </c>
      <c r="B561" s="29" t="s">
        <v>224</v>
      </c>
      <c r="C561" s="89">
        <v>44899</v>
      </c>
      <c r="D561" s="29" t="s">
        <v>135</v>
      </c>
      <c r="E561" s="80" t="s">
        <v>341</v>
      </c>
      <c r="F561" s="75" t="s">
        <v>286</v>
      </c>
      <c r="G561" s="66">
        <v>2.8</v>
      </c>
      <c r="H561" s="75">
        <v>7.6157407407407415E-3</v>
      </c>
      <c r="I561" s="75" t="s">
        <v>286</v>
      </c>
      <c r="J561" s="29" t="s">
        <v>149</v>
      </c>
      <c r="K561" s="85">
        <f>H561*2.3/2.9</f>
        <v>6.0400702426564494E-3</v>
      </c>
      <c r="L561" s="57">
        <f t="shared" si="68"/>
        <v>2.7199074074074079E-3</v>
      </c>
      <c r="M561" s="29" t="s">
        <v>168</v>
      </c>
      <c r="N561" s="73">
        <f t="shared" si="61"/>
        <v>12</v>
      </c>
      <c r="O561" s="29">
        <f t="shared" si="62"/>
        <v>50</v>
      </c>
      <c r="P561" s="29" t="s">
        <v>350</v>
      </c>
      <c r="Q561" s="29" t="str">
        <f t="shared" si="63"/>
        <v>12月1W</v>
      </c>
      <c r="R561" s="57">
        <f t="shared" si="65"/>
        <v>7.6157407407407415E-3</v>
      </c>
    </row>
    <row r="562" spans="1:18" ht="24">
      <c r="A562" s="29" t="s">
        <v>20</v>
      </c>
      <c r="B562" s="29" t="s">
        <v>224</v>
      </c>
      <c r="C562" s="89">
        <v>44899</v>
      </c>
      <c r="D562" s="29" t="s">
        <v>135</v>
      </c>
      <c r="E562" s="80" t="s">
        <v>341</v>
      </c>
      <c r="F562" s="75" t="s">
        <v>343</v>
      </c>
      <c r="G562" s="66">
        <v>5.24</v>
      </c>
      <c r="H562" s="75">
        <v>1.2361111111111113E-2</v>
      </c>
      <c r="I562" s="75" t="s">
        <v>343</v>
      </c>
      <c r="J562" s="29" t="s">
        <v>67</v>
      </c>
      <c r="K562" s="85">
        <f>H562*(2.3/2.9)*(5.2/5.24)/1.92</f>
        <v>5.0670848444522446E-3</v>
      </c>
      <c r="L562" s="57">
        <f t="shared" si="68"/>
        <v>2.3589906700593726E-3</v>
      </c>
      <c r="M562" s="29" t="s">
        <v>168</v>
      </c>
      <c r="N562" s="73">
        <f t="shared" si="61"/>
        <v>12</v>
      </c>
      <c r="O562" s="29">
        <f t="shared" si="62"/>
        <v>50</v>
      </c>
      <c r="P562" s="29" t="s">
        <v>350</v>
      </c>
      <c r="Q562" s="29" t="str">
        <f t="shared" si="63"/>
        <v>12月1W</v>
      </c>
      <c r="R562" s="57">
        <f t="shared" si="65"/>
        <v>6.3889330647441348E-3</v>
      </c>
    </row>
    <row r="563" spans="1:18" ht="24">
      <c r="A563" s="29" t="s">
        <v>330</v>
      </c>
      <c r="B563" s="29" t="s">
        <v>243</v>
      </c>
      <c r="C563" s="89">
        <v>44899</v>
      </c>
      <c r="D563" s="29" t="s">
        <v>135</v>
      </c>
      <c r="E563" s="80" t="s">
        <v>341</v>
      </c>
      <c r="F563" s="75" t="s">
        <v>344</v>
      </c>
      <c r="G563" s="66">
        <v>2.84</v>
      </c>
      <c r="H563" s="75">
        <v>9.1898148148148139E-3</v>
      </c>
      <c r="I563" s="75" t="s">
        <v>344</v>
      </c>
      <c r="J563" s="29" t="s">
        <v>149</v>
      </c>
      <c r="K563" s="85">
        <f>H563*(2.8/2.84)*2.3/2.9</f>
        <v>7.1858192578202274E-3</v>
      </c>
      <c r="L563" s="57">
        <f t="shared" si="68"/>
        <v>3.2358502869066249E-3</v>
      </c>
      <c r="M563" s="29" t="s">
        <v>168</v>
      </c>
      <c r="N563" s="73">
        <f t="shared" si="61"/>
        <v>12</v>
      </c>
      <c r="O563" s="29">
        <f t="shared" si="62"/>
        <v>50</v>
      </c>
      <c r="P563" s="29" t="s">
        <v>350</v>
      </c>
      <c r="Q563" s="29" t="str">
        <f t="shared" si="63"/>
        <v>12月1W</v>
      </c>
      <c r="R563" s="57">
        <f t="shared" si="65"/>
        <v>9.0603808033385483E-3</v>
      </c>
    </row>
    <row r="564" spans="1:18" ht="24">
      <c r="A564" s="29" t="s">
        <v>331</v>
      </c>
      <c r="B564" s="29" t="s">
        <v>243</v>
      </c>
      <c r="C564" s="89">
        <v>44899</v>
      </c>
      <c r="D564" s="29" t="s">
        <v>135</v>
      </c>
      <c r="E564" s="80" t="s">
        <v>341</v>
      </c>
      <c r="F564" s="75" t="s">
        <v>286</v>
      </c>
      <c r="G564" s="66">
        <v>2.8</v>
      </c>
      <c r="H564" s="75">
        <v>9.2708333333333341E-3</v>
      </c>
      <c r="I564" s="75" t="s">
        <v>286</v>
      </c>
      <c r="J564" s="29" t="s">
        <v>149</v>
      </c>
      <c r="K564" s="85">
        <f>H564*2.3/2.9</f>
        <v>7.3527298850574714E-3</v>
      </c>
      <c r="L564" s="57">
        <f t="shared" si="68"/>
        <v>3.3110119047619051E-3</v>
      </c>
      <c r="M564" s="29" t="s">
        <v>168</v>
      </c>
      <c r="N564" s="73">
        <f t="shared" si="61"/>
        <v>12</v>
      </c>
      <c r="O564" s="29">
        <f t="shared" si="62"/>
        <v>50</v>
      </c>
      <c r="P564" s="29" t="s">
        <v>350</v>
      </c>
      <c r="Q564" s="29" t="str">
        <f t="shared" si="63"/>
        <v>12月1W</v>
      </c>
      <c r="R564" s="57">
        <f t="shared" si="65"/>
        <v>9.2708333333333341E-3</v>
      </c>
    </row>
    <row r="565" spans="1:18" ht="24">
      <c r="A565" s="29" t="s">
        <v>308</v>
      </c>
      <c r="B565" s="29" t="s">
        <v>243</v>
      </c>
      <c r="C565" s="89">
        <v>44899</v>
      </c>
      <c r="D565" s="29" t="s">
        <v>135</v>
      </c>
      <c r="E565" s="80" t="s">
        <v>341</v>
      </c>
      <c r="F565" s="75" t="s">
        <v>286</v>
      </c>
      <c r="G565" s="66">
        <v>2.8</v>
      </c>
      <c r="H565" s="75">
        <v>1.1215277777777777E-2</v>
      </c>
      <c r="I565" s="75" t="s">
        <v>286</v>
      </c>
      <c r="J565" s="29" t="s">
        <v>149</v>
      </c>
      <c r="K565" s="85">
        <f>H565*2.3/2.9</f>
        <v>8.8948754789272017E-3</v>
      </c>
      <c r="L565" s="57">
        <f t="shared" si="68"/>
        <v>4.0054563492063489E-3</v>
      </c>
      <c r="M565" s="29" t="s">
        <v>168</v>
      </c>
      <c r="N565" s="73">
        <f t="shared" si="61"/>
        <v>12</v>
      </c>
      <c r="O565" s="29">
        <f t="shared" si="62"/>
        <v>50</v>
      </c>
      <c r="P565" s="29" t="s">
        <v>350</v>
      </c>
      <c r="Q565" s="29" t="str">
        <f t="shared" si="63"/>
        <v>12月1W</v>
      </c>
      <c r="R565" s="57">
        <f t="shared" si="65"/>
        <v>1.1215277777777777E-2</v>
      </c>
    </row>
    <row r="566" spans="1:18" ht="24">
      <c r="A566" s="29" t="s">
        <v>332</v>
      </c>
      <c r="B566" s="29" t="s">
        <v>243</v>
      </c>
      <c r="C566" s="89">
        <v>44899</v>
      </c>
      <c r="D566" s="29" t="s">
        <v>135</v>
      </c>
      <c r="E566" s="80" t="s">
        <v>341</v>
      </c>
      <c r="F566" s="75" t="s">
        <v>286</v>
      </c>
      <c r="G566" s="66">
        <v>2.8</v>
      </c>
      <c r="H566" s="75">
        <v>1.1087962962962964E-2</v>
      </c>
      <c r="I566" s="75" t="s">
        <v>286</v>
      </c>
      <c r="J566" s="29" t="s">
        <v>149</v>
      </c>
      <c r="K566" s="85">
        <f>H566*2.3/2.9</f>
        <v>8.7939016602809703E-3</v>
      </c>
      <c r="L566" s="57">
        <f t="shared" si="68"/>
        <v>3.9599867724867729E-3</v>
      </c>
      <c r="M566" s="29" t="s">
        <v>168</v>
      </c>
      <c r="N566" s="73">
        <f t="shared" si="61"/>
        <v>12</v>
      </c>
      <c r="O566" s="29">
        <f t="shared" si="62"/>
        <v>50</v>
      </c>
      <c r="P566" s="29" t="s">
        <v>350</v>
      </c>
      <c r="Q566" s="29" t="str">
        <f t="shared" si="63"/>
        <v>12月1W</v>
      </c>
      <c r="R566" s="57">
        <f t="shared" si="65"/>
        <v>1.1087962962962964E-2</v>
      </c>
    </row>
    <row r="567" spans="1:18" ht="24">
      <c r="A567" s="29" t="s">
        <v>333</v>
      </c>
      <c r="B567" s="29" t="s">
        <v>243</v>
      </c>
      <c r="C567" s="89">
        <v>44899</v>
      </c>
      <c r="D567" s="29" t="s">
        <v>135</v>
      </c>
      <c r="E567" s="80" t="s">
        <v>341</v>
      </c>
      <c r="F567" s="75" t="s">
        <v>286</v>
      </c>
      <c r="G567" s="66">
        <v>2.8</v>
      </c>
      <c r="H567" s="75">
        <v>1.0763888888888891E-2</v>
      </c>
      <c r="I567" s="75" t="s">
        <v>286</v>
      </c>
      <c r="J567" s="29" t="s">
        <v>149</v>
      </c>
      <c r="K567" s="85">
        <f>H567*2.3/2.9</f>
        <v>8.5368773946360166E-3</v>
      </c>
      <c r="L567" s="57">
        <f t="shared" si="68"/>
        <v>3.8442460317460324E-3</v>
      </c>
      <c r="M567" s="29" t="s">
        <v>168</v>
      </c>
      <c r="N567" s="73">
        <f t="shared" si="61"/>
        <v>12</v>
      </c>
      <c r="O567" s="29">
        <f t="shared" si="62"/>
        <v>50</v>
      </c>
      <c r="P567" s="29" t="s">
        <v>350</v>
      </c>
      <c r="Q567" s="29" t="str">
        <f t="shared" si="63"/>
        <v>12月1W</v>
      </c>
      <c r="R567" s="57">
        <f t="shared" si="65"/>
        <v>1.0763888888888891E-2</v>
      </c>
    </row>
    <row r="568" spans="1:18" ht="24">
      <c r="A568" s="29" t="s">
        <v>334</v>
      </c>
      <c r="B568" s="29" t="s">
        <v>243</v>
      </c>
      <c r="C568" s="89">
        <v>44899</v>
      </c>
      <c r="D568" s="29" t="s">
        <v>135</v>
      </c>
      <c r="E568" s="80" t="s">
        <v>341</v>
      </c>
      <c r="F568" s="75" t="s">
        <v>345</v>
      </c>
      <c r="G568" s="66">
        <v>2.82</v>
      </c>
      <c r="H568" s="75">
        <v>9.6527777777777775E-3</v>
      </c>
      <c r="I568" s="75" t="s">
        <v>345</v>
      </c>
      <c r="J568" s="29" t="s">
        <v>149</v>
      </c>
      <c r="K568" s="85">
        <f>H568*(2.8/2.82)*2.3/2.9</f>
        <v>7.6013559414146361E-3</v>
      </c>
      <c r="L568" s="57">
        <f t="shared" si="68"/>
        <v>3.4229708431836093E-3</v>
      </c>
      <c r="M568" s="29" t="s">
        <v>168</v>
      </c>
      <c r="N568" s="73">
        <f t="shared" si="61"/>
        <v>12</v>
      </c>
      <c r="O568" s="29">
        <f t="shared" si="62"/>
        <v>50</v>
      </c>
      <c r="P568" s="29" t="s">
        <v>350</v>
      </c>
      <c r="Q568" s="29" t="str">
        <f t="shared" si="63"/>
        <v>12月1W</v>
      </c>
      <c r="R568" s="57">
        <f t="shared" si="65"/>
        <v>9.5843183609141056E-3</v>
      </c>
    </row>
    <row r="569" spans="1:18" ht="24">
      <c r="A569" s="29" t="s">
        <v>335</v>
      </c>
      <c r="B569" s="29" t="s">
        <v>207</v>
      </c>
      <c r="C569" s="89">
        <v>44899</v>
      </c>
      <c r="D569" s="29" t="s">
        <v>135</v>
      </c>
      <c r="E569" s="80" t="s">
        <v>341</v>
      </c>
      <c r="F569" s="75" t="s">
        <v>344</v>
      </c>
      <c r="G569" s="66">
        <v>2.84</v>
      </c>
      <c r="H569" s="75">
        <v>9.1782407407407403E-3</v>
      </c>
      <c r="I569" s="75" t="s">
        <v>344</v>
      </c>
      <c r="J569" s="29" t="s">
        <v>149</v>
      </c>
      <c r="K569" s="85">
        <f>H569*(2.8/2.84)*2.3/2.9</f>
        <v>7.1767691076214625E-3</v>
      </c>
      <c r="L569" s="57">
        <f t="shared" si="68"/>
        <v>3.2317749087115285E-3</v>
      </c>
      <c r="M569" s="29" t="s">
        <v>168</v>
      </c>
      <c r="N569" s="73">
        <f t="shared" si="61"/>
        <v>12</v>
      </c>
      <c r="O569" s="29">
        <f t="shared" si="62"/>
        <v>50</v>
      </c>
      <c r="P569" s="29" t="s">
        <v>350</v>
      </c>
      <c r="Q569" s="29" t="str">
        <f t="shared" si="63"/>
        <v>12月1W</v>
      </c>
      <c r="R569" s="57">
        <f t="shared" si="65"/>
        <v>9.0489697443922792E-3</v>
      </c>
    </row>
    <row r="570" spans="1:18" ht="24">
      <c r="A570" s="29" t="s">
        <v>336</v>
      </c>
      <c r="B570" s="29" t="s">
        <v>207</v>
      </c>
      <c r="C570" s="89">
        <v>44899</v>
      </c>
      <c r="D570" s="29" t="s">
        <v>135</v>
      </c>
      <c r="E570" s="80" t="s">
        <v>341</v>
      </c>
      <c r="F570" s="75" t="s">
        <v>286</v>
      </c>
      <c r="G570" s="66">
        <v>2.8</v>
      </c>
      <c r="H570" s="75">
        <v>9.0624999999999994E-3</v>
      </c>
      <c r="I570" s="75" t="s">
        <v>286</v>
      </c>
      <c r="J570" s="29" t="s">
        <v>149</v>
      </c>
      <c r="K570" s="85">
        <f>H570*2.3/2.9</f>
        <v>7.1874999999999994E-3</v>
      </c>
      <c r="L570" s="57">
        <f t="shared" si="68"/>
        <v>3.2366071428571426E-3</v>
      </c>
      <c r="M570" s="29" t="s">
        <v>168</v>
      </c>
      <c r="N570" s="73">
        <f t="shared" si="61"/>
        <v>12</v>
      </c>
      <c r="O570" s="29">
        <f t="shared" si="62"/>
        <v>50</v>
      </c>
      <c r="P570" s="29" t="s">
        <v>350</v>
      </c>
      <c r="Q570" s="29" t="str">
        <f t="shared" si="63"/>
        <v>12月1W</v>
      </c>
      <c r="R570" s="57">
        <f t="shared" si="65"/>
        <v>9.0624999999999994E-3</v>
      </c>
    </row>
    <row r="571" spans="1:18" ht="24">
      <c r="A571" s="29" t="s">
        <v>337</v>
      </c>
      <c r="B571" s="29" t="s">
        <v>207</v>
      </c>
      <c r="C571" s="89">
        <v>44899</v>
      </c>
      <c r="D571" s="29" t="s">
        <v>135</v>
      </c>
      <c r="E571" s="80" t="s">
        <v>341</v>
      </c>
      <c r="F571" s="75" t="s">
        <v>286</v>
      </c>
      <c r="G571" s="66">
        <v>2.8</v>
      </c>
      <c r="H571" s="75">
        <v>9.8958333333333329E-3</v>
      </c>
      <c r="I571" s="75" t="s">
        <v>286</v>
      </c>
      <c r="J571" s="29" t="s">
        <v>149</v>
      </c>
      <c r="K571" s="85">
        <f>H571*2.3/2.9</f>
        <v>7.848419540229884E-3</v>
      </c>
      <c r="L571" s="57">
        <f t="shared" si="68"/>
        <v>3.5342261904761905E-3</v>
      </c>
      <c r="M571" s="29" t="s">
        <v>168</v>
      </c>
      <c r="N571" s="73">
        <f t="shared" si="61"/>
        <v>12</v>
      </c>
      <c r="O571" s="29">
        <f t="shared" si="62"/>
        <v>50</v>
      </c>
      <c r="P571" s="29" t="s">
        <v>350</v>
      </c>
      <c r="Q571" s="29" t="str">
        <f t="shared" si="63"/>
        <v>12月1W</v>
      </c>
      <c r="R571" s="57">
        <f t="shared" si="65"/>
        <v>9.8958333333333311E-3</v>
      </c>
    </row>
    <row r="572" spans="1:18" ht="24">
      <c r="A572" s="29" t="s">
        <v>338</v>
      </c>
      <c r="B572" s="29" t="s">
        <v>207</v>
      </c>
      <c r="C572" s="89">
        <v>44899</v>
      </c>
      <c r="D572" s="29" t="s">
        <v>135</v>
      </c>
      <c r="E572" s="80" t="s">
        <v>341</v>
      </c>
      <c r="F572" s="75" t="s">
        <v>286</v>
      </c>
      <c r="G572" s="66">
        <v>2.8</v>
      </c>
      <c r="H572" s="75">
        <v>1.0486111111111111E-2</v>
      </c>
      <c r="I572" s="75" t="s">
        <v>286</v>
      </c>
      <c r="J572" s="29" t="s">
        <v>149</v>
      </c>
      <c r="K572" s="85">
        <f>H572*2.3/2.9</f>
        <v>8.3165708812260528E-3</v>
      </c>
      <c r="L572" s="57">
        <f t="shared" si="68"/>
        <v>3.7450396825396827E-3</v>
      </c>
      <c r="M572" s="29" t="s">
        <v>168</v>
      </c>
      <c r="N572" s="73">
        <f t="shared" si="61"/>
        <v>12</v>
      </c>
      <c r="O572" s="29">
        <f t="shared" si="62"/>
        <v>50</v>
      </c>
      <c r="P572" s="29" t="s">
        <v>350</v>
      </c>
      <c r="Q572" s="29" t="str">
        <f t="shared" si="63"/>
        <v>12月1W</v>
      </c>
      <c r="R572" s="57">
        <f t="shared" si="65"/>
        <v>1.0486111111111111E-2</v>
      </c>
    </row>
    <row r="573" spans="1:18" ht="24">
      <c r="A573" s="29" t="s">
        <v>339</v>
      </c>
      <c r="B573" s="29" t="s">
        <v>207</v>
      </c>
      <c r="C573" s="89">
        <v>44899</v>
      </c>
      <c r="D573" s="29" t="s">
        <v>135</v>
      </c>
      <c r="E573" s="80" t="s">
        <v>341</v>
      </c>
      <c r="F573" s="75" t="s">
        <v>286</v>
      </c>
      <c r="G573" s="66">
        <v>2.8</v>
      </c>
      <c r="H573" s="75">
        <v>9.7222222222222224E-3</v>
      </c>
      <c r="I573" s="75" t="s">
        <v>286</v>
      </c>
      <c r="J573" s="29" t="s">
        <v>149</v>
      </c>
      <c r="K573" s="85">
        <f>H573*2.3/2.9</f>
        <v>7.7107279693486583E-3</v>
      </c>
      <c r="L573" s="57">
        <f t="shared" si="68"/>
        <v>3.4722222222222225E-3</v>
      </c>
      <c r="M573" s="29" t="s">
        <v>168</v>
      </c>
      <c r="N573" s="73">
        <f t="shared" si="61"/>
        <v>12</v>
      </c>
      <c r="O573" s="29">
        <f t="shared" si="62"/>
        <v>50</v>
      </c>
      <c r="P573" s="29" t="s">
        <v>350</v>
      </c>
      <c r="Q573" s="29" t="str">
        <f t="shared" si="63"/>
        <v>12月1W</v>
      </c>
      <c r="R573" s="57">
        <f t="shared" si="65"/>
        <v>9.7222222222222224E-3</v>
      </c>
    </row>
    <row r="574" spans="1:18" ht="24">
      <c r="A574" s="29" t="s">
        <v>340</v>
      </c>
      <c r="B574" s="29" t="s">
        <v>207</v>
      </c>
      <c r="C574" s="89">
        <v>44899</v>
      </c>
      <c r="D574" s="29" t="s">
        <v>135</v>
      </c>
      <c r="E574" s="80" t="s">
        <v>341</v>
      </c>
      <c r="F574" s="75" t="s">
        <v>345</v>
      </c>
      <c r="G574" s="66">
        <v>2.82</v>
      </c>
      <c r="H574" s="75">
        <v>9.3518518518518525E-3</v>
      </c>
      <c r="I574" s="75" t="s">
        <v>345</v>
      </c>
      <c r="J574" s="29" t="s">
        <v>149</v>
      </c>
      <c r="K574" s="85">
        <f>H574*(2.8/2.82)*2.3/2.9</f>
        <v>7.3643832142242516E-3</v>
      </c>
      <c r="L574" s="57">
        <f t="shared" si="68"/>
        <v>3.3162595219332811E-3</v>
      </c>
      <c r="M574" s="29" t="s">
        <v>168</v>
      </c>
      <c r="N574" s="73">
        <f t="shared" si="61"/>
        <v>12</v>
      </c>
      <c r="O574" s="29">
        <f t="shared" si="62"/>
        <v>50</v>
      </c>
      <c r="P574" s="29" t="s">
        <v>350</v>
      </c>
      <c r="Q574" s="29" t="str">
        <f t="shared" si="63"/>
        <v>12月1W</v>
      </c>
      <c r="R574" s="57">
        <f t="shared" si="65"/>
        <v>9.2855266614131869E-3</v>
      </c>
    </row>
    <row r="575" spans="1:18" ht="24">
      <c r="A575" s="29" t="s">
        <v>186</v>
      </c>
      <c r="B575" s="29" t="s">
        <v>145</v>
      </c>
      <c r="C575" s="89">
        <v>44902</v>
      </c>
      <c r="D575" s="30" t="s">
        <v>56</v>
      </c>
      <c r="E575" s="30" t="s">
        <v>192</v>
      </c>
      <c r="F575" s="30" t="s">
        <v>188</v>
      </c>
      <c r="G575" s="66">
        <v>5</v>
      </c>
      <c r="H575" s="75">
        <v>1.1631944444444445E-2</v>
      </c>
      <c r="I575" s="30" t="s">
        <v>188</v>
      </c>
      <c r="J575" s="70" t="s">
        <v>149</v>
      </c>
      <c r="K575" s="81">
        <f>H575*0.437859195402299</f>
        <v>5.0931538354086862E-3</v>
      </c>
      <c r="L575" s="68">
        <f t="shared" si="68"/>
        <v>2.3263888888888891E-3</v>
      </c>
      <c r="M575" s="29" t="s">
        <v>168</v>
      </c>
      <c r="N575" s="73">
        <f t="shared" si="61"/>
        <v>12</v>
      </c>
      <c r="O575" s="29">
        <f t="shared" si="62"/>
        <v>50</v>
      </c>
      <c r="P575" s="29" t="s">
        <v>305</v>
      </c>
      <c r="Q575" s="29" t="str">
        <f t="shared" si="63"/>
        <v>12月4W</v>
      </c>
      <c r="R575" s="57">
        <f t="shared" si="65"/>
        <v>6.4218026620370397E-3</v>
      </c>
    </row>
    <row r="576" spans="1:18" ht="24">
      <c r="A576" s="69" t="s">
        <v>348</v>
      </c>
      <c r="B576" s="29" t="s">
        <v>224</v>
      </c>
      <c r="C576" s="89">
        <v>44905</v>
      </c>
      <c r="D576" s="29" t="s">
        <v>135</v>
      </c>
      <c r="E576" s="80" t="s">
        <v>347</v>
      </c>
      <c r="F576" s="75" t="s">
        <v>138</v>
      </c>
      <c r="G576" s="66">
        <v>2.35</v>
      </c>
      <c r="H576" s="75">
        <v>9.2361111111111116E-3</v>
      </c>
      <c r="I576" s="29" t="s">
        <v>112</v>
      </c>
      <c r="J576" s="29" t="s">
        <v>69</v>
      </c>
      <c r="K576" s="85">
        <f>H576</f>
        <v>9.2361111111111116E-3</v>
      </c>
      <c r="L576" s="76">
        <f>H576/G576</f>
        <v>3.9302600472813243E-3</v>
      </c>
      <c r="M576" s="29" t="s">
        <v>168</v>
      </c>
      <c r="N576" s="73">
        <f t="shared" si="61"/>
        <v>12</v>
      </c>
      <c r="O576" s="29">
        <f t="shared" si="62"/>
        <v>50</v>
      </c>
      <c r="P576" s="29" t="s">
        <v>303</v>
      </c>
      <c r="Q576" s="29" t="str">
        <f t="shared" si="63"/>
        <v>12月2W</v>
      </c>
      <c r="R576" s="57">
        <f t="shared" si="65"/>
        <v>1.1645531400966184E-2</v>
      </c>
    </row>
    <row r="577" spans="1:18" ht="24">
      <c r="A577" s="69" t="s">
        <v>268</v>
      </c>
      <c r="B577" s="29" t="s">
        <v>224</v>
      </c>
      <c r="C577" s="89">
        <v>44905</v>
      </c>
      <c r="D577" s="29" t="s">
        <v>135</v>
      </c>
      <c r="E577" s="80" t="s">
        <v>347</v>
      </c>
      <c r="F577" s="75" t="s">
        <v>349</v>
      </c>
      <c r="G577" s="66">
        <v>4.7</v>
      </c>
      <c r="H577" s="75">
        <v>1.1307870370370371E-2</v>
      </c>
      <c r="I577" s="75" t="s">
        <v>349</v>
      </c>
      <c r="J577" s="29" t="s">
        <v>67</v>
      </c>
      <c r="K577" s="85">
        <f>0.457018831*H577</f>
        <v>5.1679096977662042E-3</v>
      </c>
      <c r="L577" s="76">
        <f>H577/G577</f>
        <v>2.405929866036249E-3</v>
      </c>
      <c r="M577" s="29" t="s">
        <v>168</v>
      </c>
      <c r="N577" s="73">
        <f t="shared" si="61"/>
        <v>12</v>
      </c>
      <c r="O577" s="29">
        <f t="shared" si="62"/>
        <v>50</v>
      </c>
      <c r="P577" s="29" t="s">
        <v>303</v>
      </c>
      <c r="Q577" s="29" t="str">
        <f t="shared" si="63"/>
        <v>12月2W</v>
      </c>
      <c r="R577" s="57">
        <f t="shared" si="65"/>
        <v>6.5160600537052145E-3</v>
      </c>
    </row>
    <row r="578" spans="1:18" ht="24">
      <c r="A578" s="69" t="s">
        <v>268</v>
      </c>
      <c r="B578" s="29" t="s">
        <v>224</v>
      </c>
      <c r="C578" s="89">
        <v>44905</v>
      </c>
      <c r="D578" s="29" t="s">
        <v>135</v>
      </c>
      <c r="E578" s="80" t="s">
        <v>347</v>
      </c>
      <c r="F578" s="75" t="s">
        <v>138</v>
      </c>
      <c r="G578" s="66">
        <v>2.35</v>
      </c>
      <c r="H578" s="75">
        <v>5.4166666666666669E-3</v>
      </c>
      <c r="I578" s="29" t="s">
        <v>112</v>
      </c>
      <c r="J578" s="29" t="s">
        <v>69</v>
      </c>
      <c r="K578" s="85">
        <f>H578</f>
        <v>5.4166666666666669E-3</v>
      </c>
      <c r="L578" s="76">
        <f>H578/G578</f>
        <v>2.3049645390070921E-3</v>
      </c>
      <c r="M578" s="29" t="s">
        <v>168</v>
      </c>
      <c r="N578" s="73">
        <f t="shared" si="61"/>
        <v>12</v>
      </c>
      <c r="O578" s="29">
        <f t="shared" si="62"/>
        <v>50</v>
      </c>
      <c r="P578" s="29" t="s">
        <v>303</v>
      </c>
      <c r="Q578" s="29" t="str">
        <f t="shared" si="63"/>
        <v>12月2W</v>
      </c>
      <c r="R578" s="57">
        <f t="shared" si="65"/>
        <v>6.8297101449275371E-3</v>
      </c>
    </row>
    <row r="579" spans="1:18" ht="24">
      <c r="A579" s="69" t="s">
        <v>190</v>
      </c>
      <c r="B579" s="29" t="s">
        <v>224</v>
      </c>
      <c r="C579" s="89">
        <v>44905</v>
      </c>
      <c r="D579" s="29" t="s">
        <v>135</v>
      </c>
      <c r="E579" s="80" t="s">
        <v>347</v>
      </c>
      <c r="F579" s="75" t="s">
        <v>349</v>
      </c>
      <c r="G579" s="66">
        <v>4.7</v>
      </c>
      <c r="H579" s="75">
        <v>1.5219907407407409E-2</v>
      </c>
      <c r="I579" s="75" t="s">
        <v>349</v>
      </c>
      <c r="J579" s="29" t="s">
        <v>67</v>
      </c>
      <c r="K579" s="85">
        <f>0.457018831*H579</f>
        <v>6.9557842912615752E-3</v>
      </c>
      <c r="L579" s="76">
        <f>H579/G579</f>
        <v>3.2382781717888104E-3</v>
      </c>
      <c r="M579" s="29" t="s">
        <v>168</v>
      </c>
      <c r="N579" s="73">
        <f t="shared" ref="N579:N619" si="70">MONTH(C579)</f>
        <v>12</v>
      </c>
      <c r="O579" s="29">
        <f t="shared" ref="O579:O619" si="71">WEEKNUM(C579)</f>
        <v>50</v>
      </c>
      <c r="P579" s="29" t="s">
        <v>303</v>
      </c>
      <c r="Q579" s="29" t="str">
        <f t="shared" ref="Q579:Q619" si="72">N579&amp;"月"&amp;P579</f>
        <v>12月2W</v>
      </c>
      <c r="R579" s="57">
        <f t="shared" si="65"/>
        <v>8.7703367150689434E-3</v>
      </c>
    </row>
    <row r="580" spans="1:18" ht="24">
      <c r="A580" s="69" t="s">
        <v>190</v>
      </c>
      <c r="B580" s="29" t="s">
        <v>224</v>
      </c>
      <c r="C580" s="89">
        <v>44905</v>
      </c>
      <c r="D580" s="29" t="s">
        <v>135</v>
      </c>
      <c r="E580" s="80" t="s">
        <v>347</v>
      </c>
      <c r="F580" s="75" t="s">
        <v>138</v>
      </c>
      <c r="G580" s="66">
        <v>2.35</v>
      </c>
      <c r="H580" s="75">
        <v>7.5000000000000006E-3</v>
      </c>
      <c r="I580" s="29" t="s">
        <v>112</v>
      </c>
      <c r="J580" s="29" t="s">
        <v>69</v>
      </c>
      <c r="K580" s="85">
        <f>H580</f>
        <v>7.5000000000000006E-3</v>
      </c>
      <c r="L580" s="76">
        <f>H580/G580</f>
        <v>3.1914893617021279E-3</v>
      </c>
      <c r="M580" s="29" t="s">
        <v>168</v>
      </c>
      <c r="N580" s="73">
        <f t="shared" si="70"/>
        <v>12</v>
      </c>
      <c r="O580" s="29">
        <f t="shared" si="71"/>
        <v>50</v>
      </c>
      <c r="P580" s="29" t="s">
        <v>355</v>
      </c>
      <c r="Q580" s="29" t="str">
        <f t="shared" si="72"/>
        <v>12月2W</v>
      </c>
      <c r="R580" s="57">
        <f t="shared" si="65"/>
        <v>9.4565217391304364E-3</v>
      </c>
    </row>
    <row r="581" spans="1:18" ht="24">
      <c r="A581" s="29" t="s">
        <v>268</v>
      </c>
      <c r="B581" s="29" t="s">
        <v>224</v>
      </c>
      <c r="C581" s="89">
        <v>44909</v>
      </c>
      <c r="D581" s="29" t="s">
        <v>34</v>
      </c>
      <c r="E581" s="29" t="s">
        <v>139</v>
      </c>
      <c r="F581" s="75" t="s">
        <v>35</v>
      </c>
      <c r="G581" s="66">
        <v>3</v>
      </c>
      <c r="H581" s="75">
        <v>6.6666666666666671E-3</v>
      </c>
      <c r="I581" s="29" t="s">
        <v>3</v>
      </c>
      <c r="J581" s="70" t="s">
        <v>149</v>
      </c>
      <c r="K581" s="81">
        <f t="shared" ref="K581:K586" si="73">0.779661016949152*H581</f>
        <v>5.1977401129943476E-3</v>
      </c>
      <c r="L581" s="57">
        <f t="shared" ref="L581:L619" si="74">H581/G581</f>
        <v>2.2222222222222222E-3</v>
      </c>
      <c r="M581" s="29" t="s">
        <v>168</v>
      </c>
      <c r="N581" s="73">
        <f t="shared" si="70"/>
        <v>12</v>
      </c>
      <c r="O581" s="29">
        <f t="shared" si="71"/>
        <v>51</v>
      </c>
      <c r="P581" s="29" t="s">
        <v>355</v>
      </c>
      <c r="Q581" s="29" t="str">
        <f t="shared" si="72"/>
        <v>12月2W</v>
      </c>
      <c r="R581" s="57">
        <f t="shared" ref="R581:R619" si="75">K581*2.9/2.3</f>
        <v>6.5536723163841775E-3</v>
      </c>
    </row>
    <row r="582" spans="1:18" ht="24">
      <c r="A582" s="29" t="s">
        <v>264</v>
      </c>
      <c r="B582" s="29" t="s">
        <v>224</v>
      </c>
      <c r="C582" s="89">
        <v>44909</v>
      </c>
      <c r="D582" s="29" t="s">
        <v>34</v>
      </c>
      <c r="E582" s="29" t="s">
        <v>139</v>
      </c>
      <c r="F582" s="75" t="s">
        <v>35</v>
      </c>
      <c r="G582" s="66">
        <v>3</v>
      </c>
      <c r="H582" s="75">
        <v>6.6898148148148142E-3</v>
      </c>
      <c r="I582" s="29" t="s">
        <v>3</v>
      </c>
      <c r="J582" s="70" t="s">
        <v>149</v>
      </c>
      <c r="K582" s="81">
        <f t="shared" si="73"/>
        <v>5.2157878217200214E-3</v>
      </c>
      <c r="L582" s="57">
        <f t="shared" si="74"/>
        <v>2.2299382716049381E-3</v>
      </c>
      <c r="M582" s="29" t="s">
        <v>168</v>
      </c>
      <c r="N582" s="73">
        <f t="shared" si="70"/>
        <v>12</v>
      </c>
      <c r="O582" s="29">
        <f t="shared" si="71"/>
        <v>51</v>
      </c>
      <c r="P582" s="29" t="s">
        <v>355</v>
      </c>
      <c r="Q582" s="29" t="str">
        <f t="shared" si="72"/>
        <v>12月2W</v>
      </c>
      <c r="R582" s="57">
        <f t="shared" si="75"/>
        <v>6.5764281230382884E-3</v>
      </c>
    </row>
    <row r="583" spans="1:18" ht="24">
      <c r="A583" s="29" t="s">
        <v>271</v>
      </c>
      <c r="B583" s="29" t="s">
        <v>224</v>
      </c>
      <c r="C583" s="89">
        <v>44909</v>
      </c>
      <c r="D583" s="29" t="s">
        <v>34</v>
      </c>
      <c r="E583" s="29" t="s">
        <v>139</v>
      </c>
      <c r="F583" s="75" t="s">
        <v>35</v>
      </c>
      <c r="G583" s="66">
        <v>3</v>
      </c>
      <c r="H583" s="75">
        <v>7.4884259259259262E-3</v>
      </c>
      <c r="I583" s="29" t="s">
        <v>3</v>
      </c>
      <c r="J583" s="70" t="s">
        <v>149</v>
      </c>
      <c r="K583" s="81">
        <f t="shared" si="73"/>
        <v>5.8384337727558026E-3</v>
      </c>
      <c r="L583" s="57">
        <f t="shared" si="74"/>
        <v>2.4961419753086419E-3</v>
      </c>
      <c r="M583" s="29" t="s">
        <v>168</v>
      </c>
      <c r="N583" s="73">
        <f t="shared" si="70"/>
        <v>12</v>
      </c>
      <c r="O583" s="29">
        <f t="shared" si="71"/>
        <v>51</v>
      </c>
      <c r="P583" s="29" t="s">
        <v>355</v>
      </c>
      <c r="Q583" s="29" t="str">
        <f t="shared" si="72"/>
        <v>12月2W</v>
      </c>
      <c r="R583" s="57">
        <f t="shared" si="75"/>
        <v>7.3615034526051427E-3</v>
      </c>
    </row>
    <row r="584" spans="1:18" ht="24">
      <c r="A584" s="29" t="s">
        <v>204</v>
      </c>
      <c r="B584" s="29" t="s">
        <v>224</v>
      </c>
      <c r="C584" s="89">
        <v>44909</v>
      </c>
      <c r="D584" s="29" t="s">
        <v>34</v>
      </c>
      <c r="E584" s="29" t="s">
        <v>139</v>
      </c>
      <c r="F584" s="75" t="s">
        <v>35</v>
      </c>
      <c r="G584" s="66">
        <v>3</v>
      </c>
      <c r="H584" s="75">
        <v>7.4884259259259262E-3</v>
      </c>
      <c r="I584" s="29" t="s">
        <v>3</v>
      </c>
      <c r="J584" s="70" t="s">
        <v>149</v>
      </c>
      <c r="K584" s="81">
        <f t="shared" si="73"/>
        <v>5.8384337727558026E-3</v>
      </c>
      <c r="L584" s="57">
        <f t="shared" si="74"/>
        <v>2.4961419753086419E-3</v>
      </c>
      <c r="M584" s="29" t="s">
        <v>168</v>
      </c>
      <c r="N584" s="73">
        <f t="shared" si="70"/>
        <v>12</v>
      </c>
      <c r="O584" s="29">
        <f t="shared" si="71"/>
        <v>51</v>
      </c>
      <c r="P584" s="29" t="s">
        <v>355</v>
      </c>
      <c r="Q584" s="29" t="str">
        <f t="shared" si="72"/>
        <v>12月2W</v>
      </c>
      <c r="R584" s="57">
        <f t="shared" si="75"/>
        <v>7.3615034526051427E-3</v>
      </c>
    </row>
    <row r="585" spans="1:18" ht="24">
      <c r="A585" s="29" t="s">
        <v>356</v>
      </c>
      <c r="B585" s="29" t="s">
        <v>224</v>
      </c>
      <c r="C585" s="89">
        <v>44909</v>
      </c>
      <c r="D585" s="29" t="s">
        <v>34</v>
      </c>
      <c r="E585" s="29" t="s">
        <v>139</v>
      </c>
      <c r="F585" s="75" t="s">
        <v>35</v>
      </c>
      <c r="G585" s="66">
        <v>3</v>
      </c>
      <c r="H585" s="75">
        <v>7.6157407407407415E-3</v>
      </c>
      <c r="I585" s="29" t="s">
        <v>3</v>
      </c>
      <c r="J585" s="70" t="s">
        <v>149</v>
      </c>
      <c r="K585" s="81">
        <f t="shared" si="73"/>
        <v>5.9376961707470147E-3</v>
      </c>
      <c r="L585" s="57">
        <f t="shared" si="74"/>
        <v>2.5385802469135806E-3</v>
      </c>
      <c r="M585" s="29" t="s">
        <v>168</v>
      </c>
      <c r="N585" s="73">
        <f t="shared" si="70"/>
        <v>12</v>
      </c>
      <c r="O585" s="29">
        <f t="shared" si="71"/>
        <v>51</v>
      </c>
      <c r="P585" s="29" t="s">
        <v>355</v>
      </c>
      <c r="Q585" s="29" t="str">
        <f t="shared" si="72"/>
        <v>12月2W</v>
      </c>
      <c r="R585" s="57">
        <f t="shared" si="75"/>
        <v>7.4866603892027577E-3</v>
      </c>
    </row>
    <row r="586" spans="1:18" ht="24">
      <c r="A586" s="29" t="s">
        <v>357</v>
      </c>
      <c r="B586" s="29" t="s">
        <v>224</v>
      </c>
      <c r="C586" s="89">
        <v>44909</v>
      </c>
      <c r="D586" s="29" t="s">
        <v>34</v>
      </c>
      <c r="E586" s="29" t="s">
        <v>139</v>
      </c>
      <c r="F586" s="75" t="s">
        <v>35</v>
      </c>
      <c r="G586" s="66">
        <v>3</v>
      </c>
      <c r="H586" s="75">
        <v>8.6458333333333335E-3</v>
      </c>
      <c r="I586" s="29" t="s">
        <v>3</v>
      </c>
      <c r="J586" s="70" t="s">
        <v>149</v>
      </c>
      <c r="K586" s="81">
        <f t="shared" si="73"/>
        <v>6.7408192090395438E-3</v>
      </c>
      <c r="L586" s="57">
        <f t="shared" si="74"/>
        <v>2.8819444444444444E-3</v>
      </c>
      <c r="M586" s="29" t="s">
        <v>168</v>
      </c>
      <c r="N586" s="73">
        <f t="shared" si="70"/>
        <v>12</v>
      </c>
      <c r="O586" s="29">
        <f t="shared" si="71"/>
        <v>51</v>
      </c>
      <c r="P586" s="29" t="s">
        <v>355</v>
      </c>
      <c r="Q586" s="29" t="str">
        <f t="shared" si="72"/>
        <v>12月2W</v>
      </c>
      <c r="R586" s="57">
        <f t="shared" si="75"/>
        <v>8.4992937853107294E-3</v>
      </c>
    </row>
    <row r="587" spans="1:18" ht="24">
      <c r="A587" s="29" t="s">
        <v>316</v>
      </c>
      <c r="B587" s="29" t="s">
        <v>207</v>
      </c>
      <c r="C587" s="86">
        <v>44911</v>
      </c>
      <c r="D587" s="29" t="s">
        <v>359</v>
      </c>
      <c r="E587" s="29" t="s">
        <v>139</v>
      </c>
      <c r="F587" s="75" t="s">
        <v>358</v>
      </c>
      <c r="G587" s="66">
        <v>2.5099999999999998</v>
      </c>
      <c r="H587" s="75">
        <v>7.7083333333333335E-3</v>
      </c>
      <c r="I587" s="74" t="s">
        <v>353</v>
      </c>
      <c r="J587" s="29" t="s">
        <v>69</v>
      </c>
      <c r="K587" s="81">
        <f t="shared" ref="K587:K591" si="76">H587*2.39/G587</f>
        <v>7.3398074369189917E-3</v>
      </c>
      <c r="L587" s="57">
        <f t="shared" si="74"/>
        <v>3.0710491367861889E-3</v>
      </c>
      <c r="M587" s="29" t="s">
        <v>168</v>
      </c>
      <c r="N587" s="29">
        <f t="shared" si="70"/>
        <v>12</v>
      </c>
      <c r="O587" s="29">
        <f t="shared" si="71"/>
        <v>51</v>
      </c>
      <c r="P587" s="29" t="s">
        <v>304</v>
      </c>
      <c r="Q587" s="29" t="str">
        <f t="shared" si="72"/>
        <v>12月3W</v>
      </c>
      <c r="R587" s="57">
        <f t="shared" si="75"/>
        <v>9.254539811767425E-3</v>
      </c>
    </row>
    <row r="588" spans="1:18" ht="24">
      <c r="A588" s="29" t="s">
        <v>360</v>
      </c>
      <c r="B588" s="29" t="s">
        <v>207</v>
      </c>
      <c r="C588" s="86">
        <v>44911</v>
      </c>
      <c r="D588" s="29" t="s">
        <v>359</v>
      </c>
      <c r="E588" s="29" t="s">
        <v>139</v>
      </c>
      <c r="F588" s="75" t="s">
        <v>358</v>
      </c>
      <c r="G588" s="66">
        <v>2.4700000000000002</v>
      </c>
      <c r="H588" s="75">
        <v>7.7662037037037031E-3</v>
      </c>
      <c r="I588" s="74" t="s">
        <v>353</v>
      </c>
      <c r="J588" s="29" t="s">
        <v>69</v>
      </c>
      <c r="K588" s="81">
        <f t="shared" si="76"/>
        <v>7.5146667416404259E-3</v>
      </c>
      <c r="L588" s="57">
        <f t="shared" si="74"/>
        <v>3.1442120257909726E-3</v>
      </c>
      <c r="M588" s="29" t="s">
        <v>168</v>
      </c>
      <c r="N588" s="29">
        <f t="shared" si="70"/>
        <v>12</v>
      </c>
      <c r="O588" s="29">
        <f t="shared" si="71"/>
        <v>51</v>
      </c>
      <c r="P588" s="29" t="s">
        <v>304</v>
      </c>
      <c r="Q588" s="29" t="str">
        <f t="shared" si="72"/>
        <v>12月3W</v>
      </c>
      <c r="R588" s="57">
        <f t="shared" si="75"/>
        <v>9.4750145872857551E-3</v>
      </c>
    </row>
    <row r="589" spans="1:18" ht="24">
      <c r="A589" s="29" t="s">
        <v>324</v>
      </c>
      <c r="B589" s="29" t="s">
        <v>207</v>
      </c>
      <c r="C589" s="86">
        <v>44911</v>
      </c>
      <c r="D589" s="29" t="s">
        <v>359</v>
      </c>
      <c r="E589" s="29" t="s">
        <v>139</v>
      </c>
      <c r="F589" s="75" t="s">
        <v>358</v>
      </c>
      <c r="G589" s="66">
        <v>3</v>
      </c>
      <c r="H589" s="75">
        <v>8.9699074074074073E-3</v>
      </c>
      <c r="I589" s="74" t="s">
        <v>353</v>
      </c>
      <c r="J589" s="29" t="s">
        <v>68</v>
      </c>
      <c r="K589" s="81">
        <f t="shared" si="76"/>
        <v>7.1460262345679022E-3</v>
      </c>
      <c r="L589" s="57">
        <f t="shared" si="74"/>
        <v>2.989969135802469E-3</v>
      </c>
      <c r="M589" s="29" t="s">
        <v>168</v>
      </c>
      <c r="N589" s="29">
        <f t="shared" si="70"/>
        <v>12</v>
      </c>
      <c r="O589" s="29">
        <f t="shared" si="71"/>
        <v>51</v>
      </c>
      <c r="P589" s="29" t="s">
        <v>304</v>
      </c>
      <c r="Q589" s="29" t="str">
        <f t="shared" si="72"/>
        <v>12月3W</v>
      </c>
      <c r="R589" s="57">
        <f t="shared" si="75"/>
        <v>9.0102069914117025E-3</v>
      </c>
    </row>
    <row r="590" spans="1:18" ht="24">
      <c r="A590" s="29" t="s">
        <v>315</v>
      </c>
      <c r="B590" s="29" t="s">
        <v>224</v>
      </c>
      <c r="C590" s="86">
        <v>44911</v>
      </c>
      <c r="D590" s="29" t="s">
        <v>359</v>
      </c>
      <c r="E590" s="29" t="s">
        <v>139</v>
      </c>
      <c r="F590" s="75" t="s">
        <v>358</v>
      </c>
      <c r="G590" s="66">
        <v>2.5</v>
      </c>
      <c r="H590" s="75">
        <v>8.4375000000000006E-3</v>
      </c>
      <c r="I590" s="74" t="s">
        <v>353</v>
      </c>
      <c r="J590" s="29" t="s">
        <v>69</v>
      </c>
      <c r="K590" s="81">
        <f t="shared" si="76"/>
        <v>8.0662500000000005E-3</v>
      </c>
      <c r="L590" s="57">
        <f t="shared" si="74"/>
        <v>3.3750000000000004E-3</v>
      </c>
      <c r="M590" s="29" t="s">
        <v>168</v>
      </c>
      <c r="N590" s="29">
        <f t="shared" si="70"/>
        <v>12</v>
      </c>
      <c r="O590" s="29">
        <f t="shared" si="71"/>
        <v>51</v>
      </c>
      <c r="P590" s="29" t="s">
        <v>304</v>
      </c>
      <c r="Q590" s="29" t="str">
        <f t="shared" si="72"/>
        <v>12月3W</v>
      </c>
      <c r="R590" s="57">
        <f t="shared" si="75"/>
        <v>1.0170489130434784E-2</v>
      </c>
    </row>
    <row r="591" spans="1:18" ht="24">
      <c r="A591" s="29" t="s">
        <v>234</v>
      </c>
      <c r="B591" s="29" t="s">
        <v>224</v>
      </c>
      <c r="C591" s="86">
        <v>44911</v>
      </c>
      <c r="D591" s="29" t="s">
        <v>359</v>
      </c>
      <c r="E591" s="29" t="s">
        <v>139</v>
      </c>
      <c r="F591" s="75" t="s">
        <v>358</v>
      </c>
      <c r="G591" s="66">
        <v>2.5</v>
      </c>
      <c r="H591" s="75">
        <v>8.5532407407407415E-3</v>
      </c>
      <c r="I591" s="74" t="s">
        <v>353</v>
      </c>
      <c r="J591" s="29" t="s">
        <v>69</v>
      </c>
      <c r="K591" s="81">
        <f t="shared" si="76"/>
        <v>8.1768981481481501E-3</v>
      </c>
      <c r="L591" s="57">
        <f t="shared" si="74"/>
        <v>3.4212962962962964E-3</v>
      </c>
      <c r="M591" s="29" t="s">
        <v>168</v>
      </c>
      <c r="N591" s="29">
        <f t="shared" si="70"/>
        <v>12</v>
      </c>
      <c r="O591" s="29">
        <f t="shared" si="71"/>
        <v>51</v>
      </c>
      <c r="P591" s="29" t="s">
        <v>304</v>
      </c>
      <c r="Q591" s="29" t="str">
        <f t="shared" si="72"/>
        <v>12月3W</v>
      </c>
      <c r="R591" s="57">
        <f t="shared" si="75"/>
        <v>1.0310002012882451E-2</v>
      </c>
    </row>
    <row r="592" spans="1:18" ht="24">
      <c r="A592" s="29" t="s">
        <v>230</v>
      </c>
      <c r="B592" s="29" t="s">
        <v>207</v>
      </c>
      <c r="C592" s="86">
        <v>44911</v>
      </c>
      <c r="D592" s="29" t="s">
        <v>359</v>
      </c>
      <c r="E592" s="29" t="s">
        <v>139</v>
      </c>
      <c r="F592" s="75" t="s">
        <v>138</v>
      </c>
      <c r="G592" s="29">
        <v>2.35</v>
      </c>
      <c r="H592" s="75">
        <v>9.0046296296296298E-3</v>
      </c>
      <c r="I592" s="29" t="s">
        <v>112</v>
      </c>
      <c r="J592" s="29" t="s">
        <v>69</v>
      </c>
      <c r="K592" s="81">
        <v>9.0046296296296298E-3</v>
      </c>
      <c r="L592" s="57">
        <f t="shared" si="74"/>
        <v>3.8317572892040976E-3</v>
      </c>
      <c r="M592" s="29" t="s">
        <v>168</v>
      </c>
      <c r="N592" s="29">
        <f t="shared" si="70"/>
        <v>12</v>
      </c>
      <c r="O592" s="29">
        <f t="shared" si="71"/>
        <v>51</v>
      </c>
      <c r="P592" s="29" t="s">
        <v>304</v>
      </c>
      <c r="Q592" s="29" t="str">
        <f t="shared" si="72"/>
        <v>12月3W</v>
      </c>
      <c r="R592" s="57">
        <f t="shared" si="75"/>
        <v>1.135366344605475E-2</v>
      </c>
    </row>
    <row r="593" spans="1:18" ht="24">
      <c r="A593" s="29" t="s">
        <v>45</v>
      </c>
      <c r="B593" s="29" t="s">
        <v>224</v>
      </c>
      <c r="C593" s="86">
        <v>44911</v>
      </c>
      <c r="D593" s="29" t="s">
        <v>359</v>
      </c>
      <c r="E593" s="29" t="s">
        <v>139</v>
      </c>
      <c r="F593" s="75" t="s">
        <v>35</v>
      </c>
      <c r="G593" s="66">
        <v>3</v>
      </c>
      <c r="H593" s="75">
        <v>9.0856481481481483E-3</v>
      </c>
      <c r="I593" s="29" t="s">
        <v>3</v>
      </c>
      <c r="J593" s="70" t="s">
        <v>149</v>
      </c>
      <c r="K593" s="81">
        <f t="shared" ref="K593" si="77">0.779661016949152*H593</f>
        <v>7.0837256748273649E-3</v>
      </c>
      <c r="L593" s="57">
        <f t="shared" si="74"/>
        <v>3.0285493827160496E-3</v>
      </c>
      <c r="M593" s="29" t="s">
        <v>168</v>
      </c>
      <c r="N593" s="73">
        <f t="shared" si="70"/>
        <v>12</v>
      </c>
      <c r="O593" s="29">
        <f t="shared" si="71"/>
        <v>51</v>
      </c>
      <c r="P593" s="29" t="s">
        <v>304</v>
      </c>
      <c r="Q593" s="29" t="str">
        <f t="shared" si="72"/>
        <v>12月3W</v>
      </c>
      <c r="R593" s="57">
        <f t="shared" si="75"/>
        <v>8.9316541117388515E-3</v>
      </c>
    </row>
    <row r="594" spans="1:18" ht="24">
      <c r="A594" s="29" t="s">
        <v>45</v>
      </c>
      <c r="B594" s="29" t="s">
        <v>224</v>
      </c>
      <c r="C594" s="86">
        <v>44911</v>
      </c>
      <c r="D594" s="29" t="s">
        <v>359</v>
      </c>
      <c r="E594" s="29" t="s">
        <v>139</v>
      </c>
      <c r="F594" s="75" t="s">
        <v>358</v>
      </c>
      <c r="G594" s="66">
        <v>2.48</v>
      </c>
      <c r="H594" s="75">
        <v>8.0324074074074065E-3</v>
      </c>
      <c r="I594" s="74" t="s">
        <v>353</v>
      </c>
      <c r="J594" s="70" t="s">
        <v>149</v>
      </c>
      <c r="K594" s="81">
        <f t="shared" ref="K594:K597" si="78">H594*2.39/G594</f>
        <v>7.7409087514934286E-3</v>
      </c>
      <c r="L594" s="57">
        <f t="shared" si="74"/>
        <v>3.2388739545997605E-3</v>
      </c>
      <c r="M594" s="29" t="s">
        <v>168</v>
      </c>
      <c r="N594" s="73">
        <f t="shared" si="70"/>
        <v>12</v>
      </c>
      <c r="O594" s="29">
        <f t="shared" si="71"/>
        <v>51</v>
      </c>
      <c r="P594" s="29" t="s">
        <v>304</v>
      </c>
      <c r="Q594" s="29" t="str">
        <f t="shared" si="72"/>
        <v>12月3W</v>
      </c>
      <c r="R594" s="57">
        <f t="shared" si="75"/>
        <v>9.7602762518830197E-3</v>
      </c>
    </row>
    <row r="595" spans="1:18" ht="24">
      <c r="A595" s="29" t="s">
        <v>361</v>
      </c>
      <c r="B595" s="29" t="s">
        <v>224</v>
      </c>
      <c r="C595" s="86">
        <v>44911</v>
      </c>
      <c r="D595" s="29" t="s">
        <v>359</v>
      </c>
      <c r="E595" s="29" t="s">
        <v>139</v>
      </c>
      <c r="F595" s="75" t="s">
        <v>358</v>
      </c>
      <c r="G595" s="66">
        <v>2.4300000000000002</v>
      </c>
      <c r="H595" s="75">
        <v>7.8125E-3</v>
      </c>
      <c r="I595" s="74" t="s">
        <v>353</v>
      </c>
      <c r="J595" s="70" t="s">
        <v>149</v>
      </c>
      <c r="K595" s="81">
        <f t="shared" si="78"/>
        <v>7.6838991769547322E-3</v>
      </c>
      <c r="L595" s="57">
        <f t="shared" si="74"/>
        <v>3.2150205761316869E-3</v>
      </c>
      <c r="M595" s="29" t="s">
        <v>168</v>
      </c>
      <c r="N595" s="73">
        <f t="shared" si="70"/>
        <v>12</v>
      </c>
      <c r="O595" s="29">
        <f t="shared" si="71"/>
        <v>51</v>
      </c>
      <c r="P595" s="29" t="s">
        <v>304</v>
      </c>
      <c r="Q595" s="29" t="str">
        <f t="shared" si="72"/>
        <v>12月3W</v>
      </c>
      <c r="R595" s="57">
        <f t="shared" si="75"/>
        <v>9.6883946144211853E-3</v>
      </c>
    </row>
    <row r="596" spans="1:18" ht="24">
      <c r="A596" s="29" t="s">
        <v>362</v>
      </c>
      <c r="B596" s="29" t="s">
        <v>207</v>
      </c>
      <c r="C596" s="86">
        <v>44911</v>
      </c>
      <c r="D596" s="29" t="s">
        <v>359</v>
      </c>
      <c r="E596" s="29" t="s">
        <v>139</v>
      </c>
      <c r="F596" s="75" t="s">
        <v>358</v>
      </c>
      <c r="G596" s="66">
        <v>2.5299999999999998</v>
      </c>
      <c r="H596" s="75">
        <v>8.9236111111111113E-3</v>
      </c>
      <c r="I596" s="74" t="s">
        <v>353</v>
      </c>
      <c r="J596" s="70" t="s">
        <v>149</v>
      </c>
      <c r="K596" s="81">
        <f t="shared" si="78"/>
        <v>8.4298144488361895E-3</v>
      </c>
      <c r="L596" s="57">
        <f t="shared" si="74"/>
        <v>3.5271190162494514E-3</v>
      </c>
      <c r="M596" s="29" t="s">
        <v>168</v>
      </c>
      <c r="N596" s="73">
        <f t="shared" si="70"/>
        <v>12</v>
      </c>
      <c r="O596" s="29">
        <f t="shared" si="71"/>
        <v>51</v>
      </c>
      <c r="P596" s="29" t="s">
        <v>304</v>
      </c>
      <c r="Q596" s="29" t="str">
        <f t="shared" si="72"/>
        <v>12月3W</v>
      </c>
      <c r="R596" s="57">
        <f t="shared" si="75"/>
        <v>1.062889647896737E-2</v>
      </c>
    </row>
    <row r="597" spans="1:18" ht="24">
      <c r="A597" s="29" t="s">
        <v>215</v>
      </c>
      <c r="B597" s="29" t="s">
        <v>207</v>
      </c>
      <c r="C597" s="86">
        <v>44911</v>
      </c>
      <c r="D597" s="29" t="s">
        <v>359</v>
      </c>
      <c r="E597" s="29" t="s">
        <v>139</v>
      </c>
      <c r="F597" s="75" t="s">
        <v>358</v>
      </c>
      <c r="G597" s="66">
        <v>2.91</v>
      </c>
      <c r="H597" s="75">
        <v>9.4097222222222238E-3</v>
      </c>
      <c r="I597" s="74" t="s">
        <v>353</v>
      </c>
      <c r="J597" s="70" t="s">
        <v>149</v>
      </c>
      <c r="K597" s="81">
        <f t="shared" si="78"/>
        <v>7.7282598319969465E-3</v>
      </c>
      <c r="L597" s="57">
        <f t="shared" si="74"/>
        <v>3.2335815196639943E-3</v>
      </c>
      <c r="M597" s="29" t="s">
        <v>168</v>
      </c>
      <c r="N597" s="73">
        <f t="shared" si="70"/>
        <v>12</v>
      </c>
      <c r="O597" s="29">
        <f t="shared" si="71"/>
        <v>51</v>
      </c>
      <c r="P597" s="29" t="s">
        <v>304</v>
      </c>
      <c r="Q597" s="29" t="str">
        <f t="shared" si="72"/>
        <v>12月3W</v>
      </c>
      <c r="R597" s="57">
        <f t="shared" si="75"/>
        <v>9.7443276142570208E-3</v>
      </c>
    </row>
    <row r="598" spans="1:18" ht="24">
      <c r="A598" s="29" t="s">
        <v>236</v>
      </c>
      <c r="B598" s="29" t="s">
        <v>224</v>
      </c>
      <c r="C598" s="86">
        <v>44912</v>
      </c>
      <c r="D598" s="29" t="s">
        <v>363</v>
      </c>
      <c r="E598" s="29" t="s">
        <v>191</v>
      </c>
      <c r="F598" s="75" t="s">
        <v>138</v>
      </c>
      <c r="G598" s="66">
        <v>2.35</v>
      </c>
      <c r="H598" s="75">
        <v>7.7777777777777767E-3</v>
      </c>
      <c r="I598" s="29" t="s">
        <v>112</v>
      </c>
      <c r="J598" s="29" t="s">
        <v>69</v>
      </c>
      <c r="K598" s="81">
        <f t="shared" ref="K598:K619" si="79">H598</f>
        <v>7.7777777777777767E-3</v>
      </c>
      <c r="L598" s="57">
        <f t="shared" si="74"/>
        <v>3.3096926713947986E-3</v>
      </c>
      <c r="M598" s="29" t="s">
        <v>168</v>
      </c>
      <c r="N598" s="29">
        <f t="shared" si="70"/>
        <v>12</v>
      </c>
      <c r="O598" s="29">
        <f t="shared" si="71"/>
        <v>51</v>
      </c>
      <c r="P598" s="29" t="s">
        <v>304</v>
      </c>
      <c r="Q598" s="29" t="str">
        <f t="shared" si="72"/>
        <v>12月3W</v>
      </c>
      <c r="R598" s="57">
        <f t="shared" si="75"/>
        <v>9.8067632850241532E-3</v>
      </c>
    </row>
    <row r="599" spans="1:18" ht="24">
      <c r="A599" s="29" t="s">
        <v>337</v>
      </c>
      <c r="B599" s="29" t="s">
        <v>207</v>
      </c>
      <c r="C599" s="86">
        <v>44912</v>
      </c>
      <c r="D599" s="29" t="s">
        <v>363</v>
      </c>
      <c r="E599" s="29" t="s">
        <v>191</v>
      </c>
      <c r="F599" s="75" t="s">
        <v>138</v>
      </c>
      <c r="G599" s="66">
        <v>2.35</v>
      </c>
      <c r="H599" s="75">
        <v>8.0787037037037043E-3</v>
      </c>
      <c r="I599" s="29" t="s">
        <v>112</v>
      </c>
      <c r="J599" s="29" t="s">
        <v>69</v>
      </c>
      <c r="K599" s="81">
        <f t="shared" si="79"/>
        <v>8.0787037037037043E-3</v>
      </c>
      <c r="L599" s="57">
        <f t="shared" si="74"/>
        <v>3.4377462568951933E-3</v>
      </c>
      <c r="M599" s="29" t="s">
        <v>168</v>
      </c>
      <c r="N599" s="29">
        <f t="shared" si="70"/>
        <v>12</v>
      </c>
      <c r="O599" s="29">
        <f t="shared" si="71"/>
        <v>51</v>
      </c>
      <c r="P599" s="29" t="s">
        <v>304</v>
      </c>
      <c r="Q599" s="29" t="str">
        <f t="shared" si="72"/>
        <v>12月3W</v>
      </c>
      <c r="R599" s="57">
        <f t="shared" si="75"/>
        <v>1.0186191626409019E-2</v>
      </c>
    </row>
    <row r="600" spans="1:18" ht="24">
      <c r="A600" s="29" t="s">
        <v>320</v>
      </c>
      <c r="B600" s="29" t="s">
        <v>224</v>
      </c>
      <c r="C600" s="86">
        <v>44912</v>
      </c>
      <c r="D600" s="29" t="s">
        <v>363</v>
      </c>
      <c r="E600" s="29" t="s">
        <v>191</v>
      </c>
      <c r="F600" s="75" t="s">
        <v>138</v>
      </c>
      <c r="G600" s="66">
        <v>2.35</v>
      </c>
      <c r="H600" s="75">
        <v>7.2337962962962963E-3</v>
      </c>
      <c r="I600" s="29" t="s">
        <v>112</v>
      </c>
      <c r="J600" s="29" t="s">
        <v>69</v>
      </c>
      <c r="K600" s="81">
        <f t="shared" si="79"/>
        <v>7.2337962962962963E-3</v>
      </c>
      <c r="L600" s="57">
        <f t="shared" si="74"/>
        <v>3.0782111899133177E-3</v>
      </c>
      <c r="M600" s="29" t="s">
        <v>168</v>
      </c>
      <c r="N600" s="29">
        <f t="shared" si="70"/>
        <v>12</v>
      </c>
      <c r="O600" s="29">
        <f t="shared" si="71"/>
        <v>51</v>
      </c>
      <c r="P600" s="29" t="s">
        <v>304</v>
      </c>
      <c r="Q600" s="29" t="str">
        <f t="shared" si="72"/>
        <v>12月3W</v>
      </c>
      <c r="R600" s="57">
        <f t="shared" si="75"/>
        <v>9.1208735909822872E-3</v>
      </c>
    </row>
    <row r="601" spans="1:18" ht="24">
      <c r="A601" s="29" t="s">
        <v>268</v>
      </c>
      <c r="B601" s="29" t="s">
        <v>224</v>
      </c>
      <c r="C601" s="86">
        <v>44912</v>
      </c>
      <c r="D601" s="29" t="s">
        <v>363</v>
      </c>
      <c r="E601" s="29" t="s">
        <v>191</v>
      </c>
      <c r="F601" s="75" t="s">
        <v>138</v>
      </c>
      <c r="G601" s="66">
        <v>2.35</v>
      </c>
      <c r="H601" s="75">
        <v>5.1273148148148146E-3</v>
      </c>
      <c r="I601" s="29" t="s">
        <v>112</v>
      </c>
      <c r="J601" s="29" t="s">
        <v>69</v>
      </c>
      <c r="K601" s="81">
        <f t="shared" si="79"/>
        <v>5.1273148148148146E-3</v>
      </c>
      <c r="L601" s="57">
        <f t="shared" si="74"/>
        <v>2.1818360914105592E-3</v>
      </c>
      <c r="M601" s="29" t="s">
        <v>168</v>
      </c>
      <c r="N601" s="29">
        <f t="shared" si="70"/>
        <v>12</v>
      </c>
      <c r="O601" s="29">
        <f t="shared" si="71"/>
        <v>51</v>
      </c>
      <c r="P601" s="29" t="s">
        <v>304</v>
      </c>
      <c r="Q601" s="29" t="str">
        <f t="shared" si="72"/>
        <v>12月3W</v>
      </c>
      <c r="R601" s="57">
        <f t="shared" si="75"/>
        <v>6.4648752012882449E-3</v>
      </c>
    </row>
    <row r="602" spans="1:18" ht="24">
      <c r="A602" s="29" t="s">
        <v>206</v>
      </c>
      <c r="B602" s="29" t="s">
        <v>207</v>
      </c>
      <c r="C602" s="86">
        <v>44912</v>
      </c>
      <c r="D602" s="29" t="s">
        <v>363</v>
      </c>
      <c r="E602" s="29" t="s">
        <v>191</v>
      </c>
      <c r="F602" s="75" t="s">
        <v>138</v>
      </c>
      <c r="G602" s="66">
        <v>2.35</v>
      </c>
      <c r="H602" s="75">
        <v>7.9745370370370369E-3</v>
      </c>
      <c r="I602" s="29" t="s">
        <v>112</v>
      </c>
      <c r="J602" s="29" t="s">
        <v>69</v>
      </c>
      <c r="K602" s="81">
        <f t="shared" si="79"/>
        <v>7.9745370370370369E-3</v>
      </c>
      <c r="L602" s="57">
        <f t="shared" si="74"/>
        <v>3.393420015760441E-3</v>
      </c>
      <c r="M602" s="29" t="s">
        <v>168</v>
      </c>
      <c r="N602" s="29">
        <f t="shared" si="70"/>
        <v>12</v>
      </c>
      <c r="O602" s="29">
        <f t="shared" si="71"/>
        <v>51</v>
      </c>
      <c r="P602" s="29" t="s">
        <v>304</v>
      </c>
      <c r="Q602" s="29" t="str">
        <f t="shared" si="72"/>
        <v>12月3W</v>
      </c>
      <c r="R602" s="57">
        <f t="shared" si="75"/>
        <v>1.0054851046698874E-2</v>
      </c>
    </row>
    <row r="603" spans="1:18" ht="24">
      <c r="A603" s="29" t="s">
        <v>297</v>
      </c>
      <c r="B603" s="29" t="s">
        <v>224</v>
      </c>
      <c r="C603" s="86">
        <v>44912</v>
      </c>
      <c r="D603" s="29" t="s">
        <v>363</v>
      </c>
      <c r="E603" s="29" t="s">
        <v>191</v>
      </c>
      <c r="F603" s="75" t="s">
        <v>138</v>
      </c>
      <c r="G603" s="66">
        <v>2.35</v>
      </c>
      <c r="H603" s="75">
        <v>6.1921296296296299E-3</v>
      </c>
      <c r="I603" s="29" t="s">
        <v>112</v>
      </c>
      <c r="J603" s="29" t="s">
        <v>69</v>
      </c>
      <c r="K603" s="81">
        <f t="shared" si="79"/>
        <v>6.1921296296296299E-3</v>
      </c>
      <c r="L603" s="57">
        <f t="shared" si="74"/>
        <v>2.6349487785657997E-3</v>
      </c>
      <c r="M603" s="29" t="s">
        <v>168</v>
      </c>
      <c r="N603" s="29">
        <f t="shared" si="70"/>
        <v>12</v>
      </c>
      <c r="O603" s="29">
        <f t="shared" si="71"/>
        <v>51</v>
      </c>
      <c r="P603" s="29" t="s">
        <v>304</v>
      </c>
      <c r="Q603" s="29" t="str">
        <f t="shared" si="72"/>
        <v>12月3W</v>
      </c>
      <c r="R603" s="57">
        <f t="shared" si="75"/>
        <v>7.8074677938808372E-3</v>
      </c>
    </row>
    <row r="604" spans="1:18" ht="24">
      <c r="A604" s="29" t="s">
        <v>364</v>
      </c>
      <c r="B604" s="29" t="s">
        <v>224</v>
      </c>
      <c r="C604" s="86">
        <v>44912</v>
      </c>
      <c r="D604" s="29" t="s">
        <v>363</v>
      </c>
      <c r="E604" s="29" t="s">
        <v>191</v>
      </c>
      <c r="F604" s="75" t="s">
        <v>138</v>
      </c>
      <c r="G604" s="66">
        <v>2.35</v>
      </c>
      <c r="H604" s="75">
        <v>6.2731481481481484E-3</v>
      </c>
      <c r="I604" s="29" t="s">
        <v>112</v>
      </c>
      <c r="J604" s="29" t="s">
        <v>69</v>
      </c>
      <c r="K604" s="81">
        <f t="shared" si="79"/>
        <v>6.2731481481481484E-3</v>
      </c>
      <c r="L604" s="57">
        <f t="shared" si="74"/>
        <v>2.6694247438928289E-3</v>
      </c>
      <c r="M604" s="29" t="s">
        <v>168</v>
      </c>
      <c r="N604" s="29">
        <f t="shared" si="70"/>
        <v>12</v>
      </c>
      <c r="O604" s="29">
        <f t="shared" si="71"/>
        <v>51</v>
      </c>
      <c r="P604" s="29" t="s">
        <v>304</v>
      </c>
      <c r="Q604" s="29" t="str">
        <f t="shared" si="72"/>
        <v>12月3W</v>
      </c>
      <c r="R604" s="57">
        <f t="shared" si="75"/>
        <v>7.9096215780998409E-3</v>
      </c>
    </row>
    <row r="605" spans="1:18" ht="24">
      <c r="A605" s="29" t="s">
        <v>250</v>
      </c>
      <c r="B605" s="29" t="s">
        <v>260</v>
      </c>
      <c r="C605" s="86">
        <v>44912</v>
      </c>
      <c r="D605" s="29" t="s">
        <v>363</v>
      </c>
      <c r="E605" s="29" t="s">
        <v>191</v>
      </c>
      <c r="F605" s="75" t="s">
        <v>138</v>
      </c>
      <c r="G605" s="66">
        <v>2.35</v>
      </c>
      <c r="H605" s="75">
        <v>7.5578703703703702E-3</v>
      </c>
      <c r="I605" s="29" t="s">
        <v>112</v>
      </c>
      <c r="J605" s="29" t="s">
        <v>69</v>
      </c>
      <c r="K605" s="81">
        <f t="shared" si="79"/>
        <v>7.5578703703703702E-3</v>
      </c>
      <c r="L605" s="57">
        <f t="shared" si="74"/>
        <v>3.2161150512214341E-3</v>
      </c>
      <c r="M605" s="29" t="s">
        <v>168</v>
      </c>
      <c r="N605" s="29">
        <f t="shared" si="70"/>
        <v>12</v>
      </c>
      <c r="O605" s="29">
        <f t="shared" si="71"/>
        <v>51</v>
      </c>
      <c r="P605" s="29" t="s">
        <v>304</v>
      </c>
      <c r="Q605" s="29" t="str">
        <f t="shared" si="72"/>
        <v>12月3W</v>
      </c>
      <c r="R605" s="57">
        <f t="shared" si="75"/>
        <v>9.5294887278582936E-3</v>
      </c>
    </row>
    <row r="606" spans="1:18" ht="24">
      <c r="A606" s="29" t="s">
        <v>38</v>
      </c>
      <c r="B606" s="29" t="s">
        <v>224</v>
      </c>
      <c r="C606" s="86">
        <v>44912</v>
      </c>
      <c r="D606" s="29" t="s">
        <v>363</v>
      </c>
      <c r="E606" s="29" t="s">
        <v>191</v>
      </c>
      <c r="F606" s="75" t="s">
        <v>138</v>
      </c>
      <c r="G606" s="66">
        <v>2.35</v>
      </c>
      <c r="H606" s="75">
        <v>6.5624999999999998E-3</v>
      </c>
      <c r="I606" s="29" t="s">
        <v>112</v>
      </c>
      <c r="J606" s="29" t="s">
        <v>69</v>
      </c>
      <c r="K606" s="81">
        <f t="shared" si="79"/>
        <v>6.5624999999999998E-3</v>
      </c>
      <c r="L606" s="57">
        <f t="shared" si="74"/>
        <v>2.7925531914893614E-3</v>
      </c>
      <c r="M606" s="29" t="s">
        <v>168</v>
      </c>
      <c r="N606" s="29">
        <f t="shared" si="70"/>
        <v>12</v>
      </c>
      <c r="O606" s="29">
        <f t="shared" si="71"/>
        <v>51</v>
      </c>
      <c r="P606" s="29" t="s">
        <v>304</v>
      </c>
      <c r="Q606" s="29" t="str">
        <f t="shared" si="72"/>
        <v>12月3W</v>
      </c>
      <c r="R606" s="57">
        <f t="shared" si="75"/>
        <v>8.2744565217391305E-3</v>
      </c>
    </row>
    <row r="607" spans="1:18" ht="24">
      <c r="A607" s="29" t="s">
        <v>365</v>
      </c>
      <c r="B607" s="29" t="s">
        <v>207</v>
      </c>
      <c r="C607" s="86">
        <v>44912</v>
      </c>
      <c r="D607" s="29" t="s">
        <v>363</v>
      </c>
      <c r="E607" s="29" t="s">
        <v>191</v>
      </c>
      <c r="F607" s="75" t="s">
        <v>138</v>
      </c>
      <c r="G607" s="66">
        <v>2.35</v>
      </c>
      <c r="H607" s="75">
        <v>7.3148148148148148E-3</v>
      </c>
      <c r="I607" s="29" t="s">
        <v>112</v>
      </c>
      <c r="J607" s="29" t="s">
        <v>69</v>
      </c>
      <c r="K607" s="81">
        <f t="shared" si="79"/>
        <v>7.3148148148148148E-3</v>
      </c>
      <c r="L607" s="57">
        <f t="shared" si="74"/>
        <v>3.1126871552403465E-3</v>
      </c>
      <c r="M607" s="29" t="s">
        <v>168</v>
      </c>
      <c r="N607" s="29">
        <f t="shared" si="70"/>
        <v>12</v>
      </c>
      <c r="O607" s="29">
        <f t="shared" si="71"/>
        <v>51</v>
      </c>
      <c r="P607" s="29" t="s">
        <v>304</v>
      </c>
      <c r="Q607" s="29" t="str">
        <f t="shared" si="72"/>
        <v>12月3W</v>
      </c>
      <c r="R607" s="57">
        <f t="shared" si="75"/>
        <v>9.2230273752012884E-3</v>
      </c>
    </row>
    <row r="608" spans="1:18" ht="24">
      <c r="A608" s="29" t="s">
        <v>36</v>
      </c>
      <c r="B608" s="29" t="s">
        <v>224</v>
      </c>
      <c r="C608" s="86">
        <v>44912</v>
      </c>
      <c r="D608" s="29" t="s">
        <v>363</v>
      </c>
      <c r="E608" s="29" t="s">
        <v>191</v>
      </c>
      <c r="F608" s="75" t="s">
        <v>138</v>
      </c>
      <c r="G608" s="66">
        <v>2.35</v>
      </c>
      <c r="H608" s="75">
        <v>6.6435185185185182E-3</v>
      </c>
      <c r="I608" s="29" t="s">
        <v>112</v>
      </c>
      <c r="J608" s="29" t="s">
        <v>69</v>
      </c>
      <c r="K608" s="81">
        <f t="shared" si="79"/>
        <v>6.6435185185185182E-3</v>
      </c>
      <c r="L608" s="57">
        <f t="shared" si="74"/>
        <v>2.8270291568163906E-3</v>
      </c>
      <c r="M608" s="29" t="s">
        <v>168</v>
      </c>
      <c r="N608" s="29">
        <f t="shared" si="70"/>
        <v>12</v>
      </c>
      <c r="O608" s="29">
        <f t="shared" si="71"/>
        <v>51</v>
      </c>
      <c r="P608" s="29" t="s">
        <v>304</v>
      </c>
      <c r="Q608" s="29" t="str">
        <f t="shared" si="72"/>
        <v>12月3W</v>
      </c>
      <c r="R608" s="57">
        <f t="shared" si="75"/>
        <v>8.3766103059581317E-3</v>
      </c>
    </row>
    <row r="609" spans="1:18" ht="24">
      <c r="A609" s="29" t="s">
        <v>271</v>
      </c>
      <c r="B609" s="29" t="s">
        <v>224</v>
      </c>
      <c r="C609" s="86">
        <v>44912</v>
      </c>
      <c r="D609" s="29" t="s">
        <v>363</v>
      </c>
      <c r="E609" s="29" t="s">
        <v>191</v>
      </c>
      <c r="F609" s="75" t="s">
        <v>138</v>
      </c>
      <c r="G609" s="66">
        <v>2.35</v>
      </c>
      <c r="H609" s="75">
        <v>5.9027777777777776E-3</v>
      </c>
      <c r="I609" s="29" t="s">
        <v>112</v>
      </c>
      <c r="J609" s="29" t="s">
        <v>69</v>
      </c>
      <c r="K609" s="81">
        <f t="shared" si="79"/>
        <v>5.9027777777777776E-3</v>
      </c>
      <c r="L609" s="57">
        <f t="shared" si="74"/>
        <v>2.5118203309692669E-3</v>
      </c>
      <c r="M609" s="29" t="s">
        <v>168</v>
      </c>
      <c r="N609" s="29">
        <f t="shared" si="70"/>
        <v>12</v>
      </c>
      <c r="O609" s="29">
        <f t="shared" si="71"/>
        <v>51</v>
      </c>
      <c r="P609" s="29" t="s">
        <v>304</v>
      </c>
      <c r="Q609" s="29" t="str">
        <f t="shared" si="72"/>
        <v>12月3W</v>
      </c>
      <c r="R609" s="57">
        <f t="shared" si="75"/>
        <v>7.4426328502415449E-3</v>
      </c>
    </row>
    <row r="610" spans="1:18" ht="24">
      <c r="A610" s="29" t="s">
        <v>348</v>
      </c>
      <c r="B610" s="29" t="s">
        <v>224</v>
      </c>
      <c r="C610" s="86">
        <v>44912</v>
      </c>
      <c r="D610" s="29" t="s">
        <v>363</v>
      </c>
      <c r="E610" s="29" t="s">
        <v>191</v>
      </c>
      <c r="F610" s="75" t="s">
        <v>138</v>
      </c>
      <c r="G610" s="66">
        <v>2.35</v>
      </c>
      <c r="H610" s="75">
        <v>8.3449074074074085E-3</v>
      </c>
      <c r="I610" s="29" t="s">
        <v>112</v>
      </c>
      <c r="J610" s="29" t="s">
        <v>69</v>
      </c>
      <c r="K610" s="81">
        <f t="shared" si="79"/>
        <v>8.3449074074074085E-3</v>
      </c>
      <c r="L610" s="57">
        <f t="shared" si="74"/>
        <v>3.5510244286840035E-3</v>
      </c>
      <c r="M610" s="29" t="s">
        <v>168</v>
      </c>
      <c r="N610" s="29">
        <f t="shared" si="70"/>
        <v>12</v>
      </c>
      <c r="O610" s="29">
        <f t="shared" si="71"/>
        <v>51</v>
      </c>
      <c r="P610" s="29" t="s">
        <v>304</v>
      </c>
      <c r="Q610" s="29" t="str">
        <f t="shared" si="72"/>
        <v>12月3W</v>
      </c>
      <c r="R610" s="57">
        <f t="shared" si="75"/>
        <v>1.0521839774557167E-2</v>
      </c>
    </row>
    <row r="611" spans="1:18" ht="24">
      <c r="A611" s="29" t="s">
        <v>296</v>
      </c>
      <c r="B611" s="29" t="s">
        <v>224</v>
      </c>
      <c r="C611" s="86">
        <v>44912</v>
      </c>
      <c r="D611" s="29" t="s">
        <v>363</v>
      </c>
      <c r="E611" s="29" t="s">
        <v>191</v>
      </c>
      <c r="F611" s="75" t="s">
        <v>138</v>
      </c>
      <c r="G611" s="66">
        <v>2.35</v>
      </c>
      <c r="H611" s="75">
        <v>6.851851851851852E-3</v>
      </c>
      <c r="I611" s="29" t="s">
        <v>112</v>
      </c>
      <c r="J611" s="29" t="s">
        <v>69</v>
      </c>
      <c r="K611" s="81">
        <f t="shared" si="79"/>
        <v>6.851851851851852E-3</v>
      </c>
      <c r="L611" s="57">
        <f t="shared" si="74"/>
        <v>2.9156816390858943E-3</v>
      </c>
      <c r="M611" s="29" t="s">
        <v>168</v>
      </c>
      <c r="N611" s="29">
        <f t="shared" si="70"/>
        <v>12</v>
      </c>
      <c r="O611" s="29">
        <f t="shared" si="71"/>
        <v>51</v>
      </c>
      <c r="P611" s="29" t="s">
        <v>304</v>
      </c>
      <c r="Q611" s="29" t="str">
        <f t="shared" si="72"/>
        <v>12月3W</v>
      </c>
      <c r="R611" s="57">
        <f t="shared" si="75"/>
        <v>8.6392914653784236E-3</v>
      </c>
    </row>
    <row r="612" spans="1:18" ht="24">
      <c r="A612" s="29" t="s">
        <v>325</v>
      </c>
      <c r="B612" s="29" t="s">
        <v>224</v>
      </c>
      <c r="C612" s="86">
        <v>44912</v>
      </c>
      <c r="D612" s="29" t="s">
        <v>363</v>
      </c>
      <c r="E612" s="29" t="s">
        <v>191</v>
      </c>
      <c r="F612" s="75" t="s">
        <v>138</v>
      </c>
      <c r="G612" s="66">
        <v>2.35</v>
      </c>
      <c r="H612" s="75">
        <v>5.8449074074074072E-3</v>
      </c>
      <c r="I612" s="29" t="s">
        <v>112</v>
      </c>
      <c r="J612" s="29" t="s">
        <v>69</v>
      </c>
      <c r="K612" s="81">
        <f t="shared" si="79"/>
        <v>5.8449074074074072E-3</v>
      </c>
      <c r="L612" s="57">
        <f t="shared" si="74"/>
        <v>2.4871946414499603E-3</v>
      </c>
      <c r="M612" s="29" t="s">
        <v>168</v>
      </c>
      <c r="N612" s="29">
        <f t="shared" si="70"/>
        <v>12</v>
      </c>
      <c r="O612" s="29">
        <f t="shared" si="71"/>
        <v>51</v>
      </c>
      <c r="P612" s="29" t="s">
        <v>304</v>
      </c>
      <c r="Q612" s="29" t="str">
        <f t="shared" si="72"/>
        <v>12月3W</v>
      </c>
      <c r="R612" s="57">
        <f t="shared" si="75"/>
        <v>7.3696658615136868E-3</v>
      </c>
    </row>
    <row r="613" spans="1:18" ht="24">
      <c r="A613" s="29" t="s">
        <v>326</v>
      </c>
      <c r="B613" s="29" t="s">
        <v>224</v>
      </c>
      <c r="C613" s="86">
        <v>44912</v>
      </c>
      <c r="D613" s="29" t="s">
        <v>363</v>
      </c>
      <c r="E613" s="29" t="s">
        <v>191</v>
      </c>
      <c r="F613" s="75" t="s">
        <v>138</v>
      </c>
      <c r="G613" s="66">
        <v>2.35</v>
      </c>
      <c r="H613" s="75">
        <v>5.8101851851851856E-3</v>
      </c>
      <c r="I613" s="29" t="s">
        <v>112</v>
      </c>
      <c r="J613" s="29" t="s">
        <v>69</v>
      </c>
      <c r="K613" s="81">
        <f t="shared" si="79"/>
        <v>5.8101851851851856E-3</v>
      </c>
      <c r="L613" s="57">
        <f t="shared" si="74"/>
        <v>2.4724192277383768E-3</v>
      </c>
      <c r="M613" s="29" t="s">
        <v>168</v>
      </c>
      <c r="N613" s="29">
        <f t="shared" si="70"/>
        <v>12</v>
      </c>
      <c r="O613" s="29">
        <f t="shared" si="71"/>
        <v>51</v>
      </c>
      <c r="P613" s="29" t="s">
        <v>304</v>
      </c>
      <c r="Q613" s="29" t="str">
        <f t="shared" si="72"/>
        <v>12月3W</v>
      </c>
      <c r="R613" s="57">
        <f t="shared" si="75"/>
        <v>7.3258856682769736E-3</v>
      </c>
    </row>
    <row r="614" spans="1:18" ht="24">
      <c r="A614" s="29" t="s">
        <v>240</v>
      </c>
      <c r="B614" s="29" t="s">
        <v>224</v>
      </c>
      <c r="C614" s="86">
        <v>44912</v>
      </c>
      <c r="D614" s="29" t="s">
        <v>363</v>
      </c>
      <c r="E614" s="29" t="s">
        <v>191</v>
      </c>
      <c r="F614" s="75" t="s">
        <v>138</v>
      </c>
      <c r="G614" s="66">
        <v>2.35</v>
      </c>
      <c r="H614" s="75">
        <v>7.5231481481481477E-3</v>
      </c>
      <c r="I614" s="29" t="s">
        <v>112</v>
      </c>
      <c r="J614" s="29" t="s">
        <v>69</v>
      </c>
      <c r="K614" s="81">
        <f t="shared" si="79"/>
        <v>7.5231481481481477E-3</v>
      </c>
      <c r="L614" s="57">
        <f t="shared" si="74"/>
        <v>3.2013396375098501E-3</v>
      </c>
      <c r="M614" s="29" t="s">
        <v>168</v>
      </c>
      <c r="N614" s="29">
        <f t="shared" si="70"/>
        <v>12</v>
      </c>
      <c r="O614" s="29">
        <f t="shared" si="71"/>
        <v>51</v>
      </c>
      <c r="P614" s="29" t="s">
        <v>304</v>
      </c>
      <c r="Q614" s="29" t="str">
        <f t="shared" si="72"/>
        <v>12月3W</v>
      </c>
      <c r="R614" s="57">
        <f t="shared" si="75"/>
        <v>9.4857085346215786E-3</v>
      </c>
    </row>
    <row r="615" spans="1:18" ht="24">
      <c r="A615" s="29" t="s">
        <v>366</v>
      </c>
      <c r="B615" s="29" t="s">
        <v>224</v>
      </c>
      <c r="C615" s="86">
        <v>44912</v>
      </c>
      <c r="D615" s="29" t="s">
        <v>363</v>
      </c>
      <c r="E615" s="29" t="s">
        <v>191</v>
      </c>
      <c r="F615" s="75" t="s">
        <v>138</v>
      </c>
      <c r="G615" s="66">
        <v>2.35</v>
      </c>
      <c r="H615" s="75">
        <v>6.782407407407408E-3</v>
      </c>
      <c r="I615" s="29" t="s">
        <v>112</v>
      </c>
      <c r="J615" s="29" t="s">
        <v>69</v>
      </c>
      <c r="K615" s="81">
        <f t="shared" si="79"/>
        <v>6.782407407407408E-3</v>
      </c>
      <c r="L615" s="57">
        <f t="shared" si="74"/>
        <v>2.8861308116627268E-3</v>
      </c>
      <c r="M615" s="29" t="s">
        <v>168</v>
      </c>
      <c r="N615" s="29">
        <f t="shared" si="70"/>
        <v>12</v>
      </c>
      <c r="O615" s="29">
        <f t="shared" si="71"/>
        <v>51</v>
      </c>
      <c r="P615" s="29" t="s">
        <v>304</v>
      </c>
      <c r="Q615" s="29" t="str">
        <f t="shared" si="72"/>
        <v>12月3W</v>
      </c>
      <c r="R615" s="57">
        <f t="shared" si="75"/>
        <v>8.5517310789049936E-3</v>
      </c>
    </row>
    <row r="616" spans="1:18" ht="24">
      <c r="A616" s="29" t="s">
        <v>367</v>
      </c>
      <c r="B616" s="29" t="s">
        <v>224</v>
      </c>
      <c r="C616" s="86">
        <v>44912</v>
      </c>
      <c r="D616" s="29" t="s">
        <v>363</v>
      </c>
      <c r="E616" s="29" t="s">
        <v>191</v>
      </c>
      <c r="F616" s="75" t="s">
        <v>138</v>
      </c>
      <c r="G616" s="66">
        <v>2.35</v>
      </c>
      <c r="H616" s="75">
        <v>5.0694444444444441E-3</v>
      </c>
      <c r="I616" s="29" t="s">
        <v>112</v>
      </c>
      <c r="J616" s="29" t="s">
        <v>69</v>
      </c>
      <c r="K616" s="81">
        <f t="shared" si="79"/>
        <v>5.0694444444444441E-3</v>
      </c>
      <c r="L616" s="57">
        <f t="shared" si="74"/>
        <v>2.1572104018912526E-3</v>
      </c>
      <c r="M616" s="29" t="s">
        <v>168</v>
      </c>
      <c r="N616" s="29">
        <f t="shared" si="70"/>
        <v>12</v>
      </c>
      <c r="O616" s="29">
        <f t="shared" si="71"/>
        <v>51</v>
      </c>
      <c r="P616" s="29" t="s">
        <v>304</v>
      </c>
      <c r="Q616" s="29" t="str">
        <f t="shared" si="72"/>
        <v>12月3W</v>
      </c>
      <c r="R616" s="57">
        <f t="shared" si="75"/>
        <v>6.3919082125603859E-3</v>
      </c>
    </row>
    <row r="617" spans="1:18" ht="24">
      <c r="A617" s="29" t="s">
        <v>190</v>
      </c>
      <c r="B617" s="29" t="s">
        <v>224</v>
      </c>
      <c r="C617" s="86">
        <v>44912</v>
      </c>
      <c r="D617" s="29" t="s">
        <v>363</v>
      </c>
      <c r="E617" s="29" t="s">
        <v>191</v>
      </c>
      <c r="F617" s="75" t="s">
        <v>138</v>
      </c>
      <c r="G617" s="66">
        <v>2.35</v>
      </c>
      <c r="H617" s="75">
        <v>6.9444444444444441E-3</v>
      </c>
      <c r="I617" s="29" t="s">
        <v>112</v>
      </c>
      <c r="J617" s="29" t="s">
        <v>69</v>
      </c>
      <c r="K617" s="81">
        <f t="shared" si="79"/>
        <v>6.9444444444444441E-3</v>
      </c>
      <c r="L617" s="57">
        <f t="shared" si="74"/>
        <v>2.9550827423167848E-3</v>
      </c>
      <c r="M617" s="29" t="s">
        <v>168</v>
      </c>
      <c r="N617" s="29">
        <f t="shared" si="70"/>
        <v>12</v>
      </c>
      <c r="O617" s="29">
        <f t="shared" si="71"/>
        <v>51</v>
      </c>
      <c r="P617" s="29" t="s">
        <v>304</v>
      </c>
      <c r="Q617" s="29" t="str">
        <f t="shared" si="72"/>
        <v>12月3W</v>
      </c>
      <c r="R617" s="57">
        <f t="shared" si="75"/>
        <v>8.7560386473429942E-3</v>
      </c>
    </row>
    <row r="618" spans="1:18" ht="24">
      <c r="A618" s="29" t="s">
        <v>257</v>
      </c>
      <c r="B618" s="29" t="s">
        <v>224</v>
      </c>
      <c r="C618" s="86">
        <v>44912</v>
      </c>
      <c r="D618" s="29" t="s">
        <v>363</v>
      </c>
      <c r="E618" s="29" t="s">
        <v>191</v>
      </c>
      <c r="F618" s="75" t="s">
        <v>138</v>
      </c>
      <c r="G618" s="66">
        <v>2.35</v>
      </c>
      <c r="H618" s="75">
        <v>5.4166666666666669E-3</v>
      </c>
      <c r="I618" s="29" t="s">
        <v>112</v>
      </c>
      <c r="J618" s="29" t="s">
        <v>69</v>
      </c>
      <c r="K618" s="81">
        <f t="shared" si="79"/>
        <v>5.4166666666666669E-3</v>
      </c>
      <c r="L618" s="57">
        <f t="shared" si="74"/>
        <v>2.3049645390070921E-3</v>
      </c>
      <c r="M618" s="29" t="s">
        <v>168</v>
      </c>
      <c r="N618" s="29">
        <f t="shared" si="70"/>
        <v>12</v>
      </c>
      <c r="O618" s="29">
        <f t="shared" si="71"/>
        <v>51</v>
      </c>
      <c r="P618" s="29" t="s">
        <v>304</v>
      </c>
      <c r="Q618" s="29" t="str">
        <f t="shared" si="72"/>
        <v>12月3W</v>
      </c>
      <c r="R618" s="57">
        <f t="shared" si="75"/>
        <v>6.8297101449275371E-3</v>
      </c>
    </row>
    <row r="619" spans="1:18" ht="24">
      <c r="A619" s="29" t="s">
        <v>368</v>
      </c>
      <c r="B619" s="29" t="s">
        <v>224</v>
      </c>
      <c r="C619" s="86">
        <v>44912</v>
      </c>
      <c r="D619" s="29" t="s">
        <v>363</v>
      </c>
      <c r="E619" s="29" t="s">
        <v>191</v>
      </c>
      <c r="F619" s="75" t="s">
        <v>138</v>
      </c>
      <c r="G619" s="66">
        <v>2.35</v>
      </c>
      <c r="H619" s="75">
        <v>7.3495370370370372E-3</v>
      </c>
      <c r="I619" s="29" t="s">
        <v>112</v>
      </c>
      <c r="J619" s="29" t="s">
        <v>69</v>
      </c>
      <c r="K619" s="81">
        <f t="shared" si="79"/>
        <v>7.3495370370370372E-3</v>
      </c>
      <c r="L619" s="57">
        <f t="shared" si="74"/>
        <v>3.1274625689519308E-3</v>
      </c>
      <c r="M619" s="29" t="s">
        <v>168</v>
      </c>
      <c r="N619" s="29">
        <f t="shared" si="70"/>
        <v>12</v>
      </c>
      <c r="O619" s="29">
        <f t="shared" si="71"/>
        <v>51</v>
      </c>
      <c r="P619" s="29" t="s">
        <v>304</v>
      </c>
      <c r="Q619" s="29" t="str">
        <f t="shared" si="72"/>
        <v>12月3W</v>
      </c>
      <c r="R619" s="57">
        <f t="shared" si="75"/>
        <v>9.2668075684380034E-3</v>
      </c>
    </row>
  </sheetData>
  <autoFilter ref="A1:R619" xr:uid="{ADF67971-F127-8E4E-96D1-22C9430392AB}"/>
  <phoneticPr fontId="3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7174-7364-AA43-B42D-7684473E23DA}">
  <dimension ref="A1:C14"/>
  <sheetViews>
    <sheetView workbookViewId="0">
      <selection activeCell="D9" sqref="D9"/>
    </sheetView>
  </sheetViews>
  <sheetFormatPr defaultColWidth="11.5546875" defaultRowHeight="19.5"/>
  <cols>
    <col min="1" max="1" width="16.6640625" customWidth="1"/>
  </cols>
  <sheetData>
    <row r="1" spans="1:3">
      <c r="A1" s="91" t="s">
        <v>398</v>
      </c>
      <c r="B1" s="91" t="s">
        <v>399</v>
      </c>
      <c r="C1" s="92" t="s">
        <v>400</v>
      </c>
    </row>
    <row r="2" spans="1:3">
      <c r="A2" s="105" t="s">
        <v>401</v>
      </c>
      <c r="B2" s="106" t="s">
        <v>402</v>
      </c>
      <c r="C2" s="107">
        <v>2.39</v>
      </c>
    </row>
    <row r="3" spans="1:3">
      <c r="A3" s="105" t="s">
        <v>403</v>
      </c>
      <c r="B3" s="106" t="s">
        <v>402</v>
      </c>
      <c r="C3" s="107">
        <v>2.21</v>
      </c>
    </row>
    <row r="4" spans="1:3">
      <c r="A4" s="108" t="s">
        <v>404</v>
      </c>
      <c r="B4" s="109">
        <v>2.35</v>
      </c>
      <c r="C4" s="107">
        <v>2.35</v>
      </c>
    </row>
    <row r="5" spans="1:3">
      <c r="A5" s="108" t="s">
        <v>405</v>
      </c>
      <c r="B5" s="109">
        <v>4.7</v>
      </c>
      <c r="C5" s="107">
        <v>2.1480000000000001</v>
      </c>
    </row>
    <row r="6" spans="1:3">
      <c r="A6" s="105" t="s">
        <v>406</v>
      </c>
      <c r="B6" s="106">
        <v>3</v>
      </c>
      <c r="C6" s="107">
        <v>2.34</v>
      </c>
    </row>
    <row r="7" spans="1:3">
      <c r="A7" s="105" t="s">
        <v>407</v>
      </c>
      <c r="B7" s="106">
        <v>5</v>
      </c>
      <c r="C7" s="107">
        <v>2.19</v>
      </c>
    </row>
    <row r="8" spans="1:3">
      <c r="A8" s="105" t="s">
        <v>410</v>
      </c>
      <c r="B8" s="106">
        <v>3.1</v>
      </c>
      <c r="C8" s="107">
        <v>2.2879999999999998</v>
      </c>
    </row>
    <row r="9" spans="1:3">
      <c r="A9" s="105" t="s">
        <v>411</v>
      </c>
      <c r="B9" s="106">
        <v>6.2</v>
      </c>
      <c r="C9" s="107">
        <v>2.052</v>
      </c>
    </row>
    <row r="10" spans="1:3">
      <c r="A10" s="105" t="s">
        <v>412</v>
      </c>
      <c r="B10" s="106">
        <v>5</v>
      </c>
      <c r="C10" s="107">
        <v>1.585</v>
      </c>
    </row>
    <row r="11" spans="1:3">
      <c r="A11" s="105" t="s">
        <v>442</v>
      </c>
      <c r="B11" s="106">
        <v>2.2999999999999998</v>
      </c>
      <c r="C11" s="107">
        <v>2.2210000000000001</v>
      </c>
    </row>
    <row r="12" spans="1:3">
      <c r="A12" s="105" t="s">
        <v>443</v>
      </c>
      <c r="B12" s="106">
        <v>4.5999999999999996</v>
      </c>
      <c r="C12" s="107">
        <v>1.0149999999999999</v>
      </c>
    </row>
    <row r="13" spans="1:3">
      <c r="A13" s="105" t="s">
        <v>408</v>
      </c>
      <c r="B13" s="106">
        <v>2.8</v>
      </c>
      <c r="C13" s="107">
        <v>2.2210000000000001</v>
      </c>
    </row>
    <row r="14" spans="1:3">
      <c r="A14" s="105" t="s">
        <v>409</v>
      </c>
      <c r="B14" s="106">
        <v>5.2</v>
      </c>
      <c r="C14" s="107">
        <v>2.1480000000000001</v>
      </c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3CF5-E980-3C4A-AB85-BA53FE56F1CA}">
  <dimension ref="A1:N22"/>
  <sheetViews>
    <sheetView zoomScale="131" zoomScaleNormal="100" zoomScaleSheetLayoutView="125" workbookViewId="0">
      <selection activeCell="C9" sqref="C9"/>
    </sheetView>
  </sheetViews>
  <sheetFormatPr defaultColWidth="11.5546875" defaultRowHeight="19.5"/>
  <cols>
    <col min="1" max="1" width="9.33203125" customWidth="1"/>
    <col min="2" max="2" width="14.6640625" style="14" customWidth="1"/>
    <col min="3" max="3" width="11" style="111" customWidth="1"/>
    <col min="4" max="4" width="12" style="93" customWidth="1"/>
    <col min="5" max="5" width="7.44140625" style="111" customWidth="1"/>
    <col min="6" max="6" width="6.5546875" style="111" customWidth="1"/>
    <col min="7" max="7" width="24.6640625" style="111" customWidth="1"/>
  </cols>
  <sheetData>
    <row r="1" spans="1:14" ht="27.95" customHeight="1">
      <c r="A1" s="96" t="s">
        <v>499</v>
      </c>
      <c r="B1" s="124" t="s">
        <v>498</v>
      </c>
      <c r="C1" s="114" t="s">
        <v>573</v>
      </c>
      <c r="D1" s="122" t="s">
        <v>576</v>
      </c>
      <c r="E1" s="110" t="s">
        <v>506</v>
      </c>
      <c r="F1" s="110" t="s">
        <v>503</v>
      </c>
      <c r="G1" s="110" t="s">
        <v>504</v>
      </c>
      <c r="H1" s="113" t="s">
        <v>502</v>
      </c>
      <c r="I1" s="112" t="s">
        <v>501</v>
      </c>
      <c r="J1" s="112" t="s">
        <v>500</v>
      </c>
    </row>
    <row r="2" spans="1:14">
      <c r="A2" s="29" t="s">
        <v>481</v>
      </c>
      <c r="B2" s="30" t="s">
        <v>567</v>
      </c>
      <c r="C2" s="115">
        <v>1.1493055555555555E-2</v>
      </c>
      <c r="D2" s="123">
        <f>E2*2.21*2.9/2.3</f>
        <v>6.4051298309178743E-3</v>
      </c>
      <c r="E2" s="116">
        <f>C2/5</f>
        <v>2.2986111111111111E-3</v>
      </c>
      <c r="F2" s="116">
        <f>D2*2.3/2.9</f>
        <v>5.0799305555555554E-3</v>
      </c>
      <c r="G2" s="118" t="s">
        <v>505</v>
      </c>
      <c r="H2" s="55">
        <f>D2/3</f>
        <v>2.1350432769726246E-3</v>
      </c>
      <c r="I2" s="55">
        <f>E2/2</f>
        <v>1.1493055555555555E-3</v>
      </c>
      <c r="J2" s="55">
        <f>F2</f>
        <v>5.0799305555555554E-3</v>
      </c>
      <c r="K2" s="12">
        <f>SUM(D2:F2)</f>
        <v>1.378367149758454E-2</v>
      </c>
      <c r="L2" s="12">
        <v>4.0509259259259258E-4</v>
      </c>
      <c r="M2" s="12">
        <f>(K2-L2)/6</f>
        <v>2.2297631508319915E-3</v>
      </c>
      <c r="N2" s="12">
        <f>M2*2.9</f>
        <v>6.4663131374127752E-3</v>
      </c>
    </row>
    <row r="3" spans="1:14">
      <c r="A3" s="29" t="s">
        <v>268</v>
      </c>
      <c r="B3" s="30" t="s">
        <v>568</v>
      </c>
      <c r="C3" s="115">
        <v>6.851851851851852E-3</v>
      </c>
      <c r="D3" s="123">
        <f>C3*0.78*2.9/2.3</f>
        <v>6.73864734299517E-3</v>
      </c>
      <c r="E3" s="116">
        <f>C3/3</f>
        <v>2.2839506172839508E-3</v>
      </c>
      <c r="F3" s="116">
        <f t="shared" ref="F3:F13" si="0">D3*2.3/2.9</f>
        <v>5.3444444444444451E-3</v>
      </c>
      <c r="G3" s="118" t="s">
        <v>505</v>
      </c>
      <c r="H3" s="55">
        <f t="shared" ref="H3:H19" si="1">D3/3</f>
        <v>2.2462157809983898E-3</v>
      </c>
      <c r="I3" s="55">
        <f t="shared" ref="I3:I19" si="2">E3/2</f>
        <v>1.1419753086419754E-3</v>
      </c>
      <c r="J3" s="55">
        <f t="shared" ref="J3:J19" si="3">F3</f>
        <v>5.3444444444444451E-3</v>
      </c>
      <c r="K3" s="12">
        <f t="shared" ref="K3:K19" si="4">SUM(D3:F3)</f>
        <v>1.4367042404723565E-2</v>
      </c>
      <c r="L3" s="12">
        <v>4.0509259259259258E-4</v>
      </c>
      <c r="M3" s="12">
        <f t="shared" ref="M3:M19" si="5">(K3-L3)/6</f>
        <v>2.3269916353551622E-3</v>
      </c>
      <c r="N3" s="12">
        <f t="shared" ref="N3:N19" si="6">M3*2.9</f>
        <v>6.7482757425299704E-3</v>
      </c>
    </row>
    <row r="4" spans="1:14">
      <c r="A4" s="29" t="s">
        <v>464</v>
      </c>
      <c r="B4" s="30" t="s">
        <v>568</v>
      </c>
      <c r="C4" s="115">
        <v>7.3958333333333341E-3</v>
      </c>
      <c r="D4" s="123">
        <f t="shared" ref="D4:D10" si="7">C4*0.78*2.9/2.3</f>
        <v>7.2736413043478273E-3</v>
      </c>
      <c r="E4" s="116">
        <f t="shared" ref="E4:E10" si="8">C4/3</f>
        <v>2.465277777777778E-3</v>
      </c>
      <c r="F4" s="116">
        <f t="shared" si="0"/>
        <v>5.7687500000000004E-3</v>
      </c>
      <c r="G4" s="118" t="s">
        <v>505</v>
      </c>
      <c r="H4" s="55">
        <f t="shared" si="1"/>
        <v>2.4245471014492756E-3</v>
      </c>
      <c r="I4" s="55">
        <f t="shared" si="2"/>
        <v>1.232638888888889E-3</v>
      </c>
      <c r="J4" s="55">
        <f t="shared" si="3"/>
        <v>5.7687500000000004E-3</v>
      </c>
      <c r="K4" s="12">
        <f t="shared" si="4"/>
        <v>1.5507669082125607E-2</v>
      </c>
      <c r="L4" s="12">
        <v>4.0509259259259301E-4</v>
      </c>
      <c r="M4" s="12">
        <f t="shared" si="5"/>
        <v>2.5170960815888359E-3</v>
      </c>
      <c r="N4" s="12">
        <f t="shared" si="6"/>
        <v>7.2995786366076235E-3</v>
      </c>
    </row>
    <row r="5" spans="1:14">
      <c r="A5" s="29" t="s">
        <v>326</v>
      </c>
      <c r="B5" s="30" t="s">
        <v>568</v>
      </c>
      <c r="C5" s="115">
        <v>7.858796296296296E-3</v>
      </c>
      <c r="D5" s="123">
        <f t="shared" si="7"/>
        <v>7.728955314009662E-3</v>
      </c>
      <c r="E5" s="116">
        <f t="shared" si="8"/>
        <v>2.6195987654320987E-3</v>
      </c>
      <c r="F5" s="116">
        <f t="shared" si="0"/>
        <v>6.1298611111111111E-3</v>
      </c>
      <c r="G5" s="118" t="s">
        <v>505</v>
      </c>
      <c r="H5" s="55">
        <f t="shared" si="1"/>
        <v>2.5763184380032207E-3</v>
      </c>
      <c r="I5" s="55">
        <f t="shared" si="2"/>
        <v>1.3097993827160493E-3</v>
      </c>
      <c r="J5" s="55">
        <f t="shared" si="3"/>
        <v>6.1298611111111111E-3</v>
      </c>
      <c r="K5" s="12">
        <f t="shared" si="4"/>
        <v>1.6478415190552872E-2</v>
      </c>
      <c r="L5" s="12">
        <v>4.0509259259259301E-4</v>
      </c>
      <c r="M5" s="12">
        <f t="shared" si="5"/>
        <v>2.6788870996600467E-3</v>
      </c>
      <c r="N5" s="12">
        <f t="shared" si="6"/>
        <v>7.7687725890141354E-3</v>
      </c>
    </row>
    <row r="6" spans="1:14">
      <c r="A6" s="29" t="s">
        <v>463</v>
      </c>
      <c r="B6" s="30" t="s">
        <v>568</v>
      </c>
      <c r="C6" s="115">
        <v>7.9861111111111122E-3</v>
      </c>
      <c r="D6" s="123">
        <f t="shared" si="7"/>
        <v>7.8541666666666673E-3</v>
      </c>
      <c r="E6" s="116">
        <f t="shared" si="8"/>
        <v>2.6620370370370374E-3</v>
      </c>
      <c r="F6" s="116">
        <f t="shared" si="0"/>
        <v>6.2291666666666667E-3</v>
      </c>
      <c r="G6" s="118" t="s">
        <v>505</v>
      </c>
      <c r="H6" s="55">
        <f t="shared" si="1"/>
        <v>2.6180555555555558E-3</v>
      </c>
      <c r="I6" s="55">
        <f t="shared" si="2"/>
        <v>1.3310185185185187E-3</v>
      </c>
      <c r="J6" s="55">
        <f t="shared" si="3"/>
        <v>6.2291666666666667E-3</v>
      </c>
      <c r="K6" s="12">
        <f t="shared" si="4"/>
        <v>1.6745370370370372E-2</v>
      </c>
      <c r="L6" s="12">
        <v>4.0509259259259301E-4</v>
      </c>
      <c r="M6" s="12">
        <f t="shared" si="5"/>
        <v>2.7233796296296298E-3</v>
      </c>
      <c r="N6" s="12">
        <f t="shared" si="6"/>
        <v>7.8978009259259262E-3</v>
      </c>
    </row>
    <row r="7" spans="1:14">
      <c r="A7" s="29" t="s">
        <v>190</v>
      </c>
      <c r="B7" s="30" t="s">
        <v>568</v>
      </c>
      <c r="C7" s="115">
        <v>7.9861111111111122E-3</v>
      </c>
      <c r="D7" s="123">
        <f t="shared" si="7"/>
        <v>7.8541666666666673E-3</v>
      </c>
      <c r="E7" s="116">
        <f t="shared" si="8"/>
        <v>2.6620370370370374E-3</v>
      </c>
      <c r="F7" s="116">
        <f t="shared" si="0"/>
        <v>6.2291666666666667E-3</v>
      </c>
      <c r="G7" s="118" t="s">
        <v>505</v>
      </c>
      <c r="H7" s="55">
        <f t="shared" si="1"/>
        <v>2.6180555555555558E-3</v>
      </c>
      <c r="I7" s="55">
        <f t="shared" si="2"/>
        <v>1.3310185185185187E-3</v>
      </c>
      <c r="J7" s="55">
        <f t="shared" si="3"/>
        <v>6.2291666666666667E-3</v>
      </c>
      <c r="K7" s="12">
        <f t="shared" si="4"/>
        <v>1.6745370370370372E-2</v>
      </c>
      <c r="L7" s="12">
        <v>4.0509259259259301E-4</v>
      </c>
      <c r="M7" s="12">
        <f t="shared" si="5"/>
        <v>2.7233796296296298E-3</v>
      </c>
      <c r="N7" s="12">
        <f t="shared" si="6"/>
        <v>7.8978009259259262E-3</v>
      </c>
    </row>
    <row r="8" spans="1:14">
      <c r="A8" s="29" t="s">
        <v>385</v>
      </c>
      <c r="B8" s="30" t="s">
        <v>568</v>
      </c>
      <c r="C8" s="115">
        <v>8.0092592592592594E-3</v>
      </c>
      <c r="D8" s="123">
        <f t="shared" si="7"/>
        <v>7.8769323671497599E-3</v>
      </c>
      <c r="E8" s="116">
        <f t="shared" si="8"/>
        <v>2.6697530864197533E-3</v>
      </c>
      <c r="F8" s="116">
        <f t="shared" si="0"/>
        <v>6.2472222222222226E-3</v>
      </c>
      <c r="G8" s="116"/>
      <c r="H8" s="55">
        <f t="shared" si="1"/>
        <v>2.6256441223832532E-3</v>
      </c>
      <c r="I8" s="55">
        <f t="shared" si="2"/>
        <v>1.3348765432098766E-3</v>
      </c>
      <c r="J8" s="55">
        <f t="shared" si="3"/>
        <v>6.2472222222222226E-3</v>
      </c>
      <c r="K8" s="12">
        <f t="shared" si="4"/>
        <v>1.6793907675791735E-2</v>
      </c>
      <c r="L8" s="12">
        <v>4.0509259259259301E-4</v>
      </c>
      <c r="M8" s="12">
        <f t="shared" si="5"/>
        <v>2.7314691805331907E-3</v>
      </c>
      <c r="N8" s="12">
        <f t="shared" si="6"/>
        <v>7.9212606235462522E-3</v>
      </c>
    </row>
    <row r="9" spans="1:14">
      <c r="A9" s="29" t="s">
        <v>100</v>
      </c>
      <c r="B9" s="30" t="s">
        <v>568</v>
      </c>
      <c r="C9" s="115">
        <v>8.6921296296296312E-3</v>
      </c>
      <c r="D9" s="123">
        <f t="shared" si="7"/>
        <v>8.5485205314009688E-3</v>
      </c>
      <c r="E9" s="116">
        <f t="shared" si="8"/>
        <v>2.8973765432098769E-3</v>
      </c>
      <c r="F9" s="116">
        <f t="shared" si="0"/>
        <v>6.7798611111111124E-3</v>
      </c>
      <c r="G9" s="117" t="s">
        <v>507</v>
      </c>
      <c r="H9" s="55">
        <f t="shared" si="1"/>
        <v>2.8495068438003229E-3</v>
      </c>
      <c r="I9" s="55">
        <f t="shared" si="2"/>
        <v>1.4486882716049385E-3</v>
      </c>
      <c r="J9" s="55">
        <f t="shared" si="3"/>
        <v>6.7798611111111124E-3</v>
      </c>
      <c r="K9" s="12">
        <f t="shared" si="4"/>
        <v>1.8225758185721957E-2</v>
      </c>
      <c r="L9" s="12">
        <v>4.0509259259259301E-4</v>
      </c>
      <c r="M9" s="12">
        <f t="shared" si="5"/>
        <v>2.9701109321882274E-3</v>
      </c>
      <c r="N9" s="12">
        <f t="shared" si="6"/>
        <v>8.6133217033458592E-3</v>
      </c>
    </row>
    <row r="10" spans="1:14">
      <c r="A10" s="29" t="s">
        <v>390</v>
      </c>
      <c r="B10" s="30" t="s">
        <v>568</v>
      </c>
      <c r="C10" s="115">
        <v>9.5949074074074079E-3</v>
      </c>
      <c r="D10" s="123">
        <f t="shared" si="7"/>
        <v>9.4363828502415474E-3</v>
      </c>
      <c r="E10" s="116">
        <f t="shared" si="8"/>
        <v>3.1983024691358028E-3</v>
      </c>
      <c r="F10" s="116">
        <f t="shared" si="0"/>
        <v>7.4840277777777778E-3</v>
      </c>
      <c r="G10" s="117" t="s">
        <v>508</v>
      </c>
      <c r="H10" s="55">
        <f t="shared" si="1"/>
        <v>3.1454609500805157E-3</v>
      </c>
      <c r="I10" s="55">
        <f t="shared" si="2"/>
        <v>1.5991512345679014E-3</v>
      </c>
      <c r="J10" s="55">
        <f t="shared" si="3"/>
        <v>7.4840277777777778E-3</v>
      </c>
      <c r="K10" s="12">
        <f t="shared" si="4"/>
        <v>2.0118713097155128E-2</v>
      </c>
      <c r="L10" s="12">
        <v>4.0509259259259301E-4</v>
      </c>
      <c r="M10" s="12">
        <f t="shared" si="5"/>
        <v>3.2856034174270892E-3</v>
      </c>
      <c r="N10" s="12">
        <f t="shared" si="6"/>
        <v>9.5282499105385585E-3</v>
      </c>
    </row>
    <row r="11" spans="1:14">
      <c r="A11" s="29" t="s">
        <v>565</v>
      </c>
      <c r="B11" s="30" t="s">
        <v>568</v>
      </c>
      <c r="C11" s="120" t="s">
        <v>574</v>
      </c>
      <c r="D11" s="123">
        <v>8.1944444444444452E-3</v>
      </c>
      <c r="E11" s="116">
        <v>2.7777777777777779E-3</v>
      </c>
      <c r="F11" s="116">
        <f t="shared" si="0"/>
        <v>6.4990421455938703E-3</v>
      </c>
      <c r="G11" s="118" t="s">
        <v>505</v>
      </c>
      <c r="H11" s="55">
        <f t="shared" si="1"/>
        <v>2.7314814814814819E-3</v>
      </c>
      <c r="I11" s="55">
        <f t="shared" si="2"/>
        <v>1.3888888888888889E-3</v>
      </c>
      <c r="J11" s="55">
        <f t="shared" si="3"/>
        <v>6.4990421455938703E-3</v>
      </c>
      <c r="K11" s="12">
        <f t="shared" si="4"/>
        <v>1.7471264367816094E-2</v>
      </c>
      <c r="L11" s="12">
        <v>4.0509259259259301E-4</v>
      </c>
      <c r="M11" s="12">
        <f t="shared" si="5"/>
        <v>2.8443619625372501E-3</v>
      </c>
      <c r="N11" s="12">
        <f t="shared" si="6"/>
        <v>8.2486496913580249E-3</v>
      </c>
    </row>
    <row r="12" spans="1:14">
      <c r="A12" s="29" t="s">
        <v>387</v>
      </c>
      <c r="B12" s="30" t="s">
        <v>568</v>
      </c>
      <c r="C12" s="120" t="s">
        <v>574</v>
      </c>
      <c r="D12" s="123">
        <v>8.1944444444444452E-3</v>
      </c>
      <c r="E12" s="116">
        <v>2.7777777777777779E-3</v>
      </c>
      <c r="F12" s="116">
        <f t="shared" si="0"/>
        <v>6.4990421455938703E-3</v>
      </c>
      <c r="G12" s="118" t="s">
        <v>505</v>
      </c>
      <c r="H12" s="55">
        <f t="shared" si="1"/>
        <v>2.7314814814814819E-3</v>
      </c>
      <c r="I12" s="55">
        <f t="shared" si="2"/>
        <v>1.3888888888888889E-3</v>
      </c>
      <c r="J12" s="55">
        <f t="shared" si="3"/>
        <v>6.4990421455938703E-3</v>
      </c>
      <c r="K12" s="12">
        <f t="shared" si="4"/>
        <v>1.7471264367816094E-2</v>
      </c>
      <c r="L12" s="12">
        <v>4.0509259259259301E-4</v>
      </c>
      <c r="M12" s="12">
        <f t="shared" si="5"/>
        <v>2.8443619625372501E-3</v>
      </c>
      <c r="N12" s="12">
        <f t="shared" si="6"/>
        <v>8.2486496913580249E-3</v>
      </c>
    </row>
    <row r="13" spans="1:14" ht="39">
      <c r="A13" s="29" t="s">
        <v>564</v>
      </c>
      <c r="B13" s="30" t="s">
        <v>570</v>
      </c>
      <c r="C13" s="121" t="s">
        <v>575</v>
      </c>
      <c r="D13" s="123" t="s">
        <v>346</v>
      </c>
      <c r="E13" s="123" t="s">
        <v>346</v>
      </c>
      <c r="F13" s="116" t="e">
        <f t="shared" si="0"/>
        <v>#VALUE!</v>
      </c>
      <c r="G13" s="118" t="s">
        <v>505</v>
      </c>
      <c r="H13" s="55" t="e">
        <f t="shared" si="1"/>
        <v>#VALUE!</v>
      </c>
      <c r="I13" s="55" t="e">
        <f t="shared" si="2"/>
        <v>#VALUE!</v>
      </c>
      <c r="J13" s="55" t="e">
        <f t="shared" si="3"/>
        <v>#VALUE!</v>
      </c>
      <c r="K13" s="12" t="e">
        <f t="shared" si="4"/>
        <v>#VALUE!</v>
      </c>
      <c r="L13" s="12">
        <v>4.0509259259259301E-4</v>
      </c>
      <c r="M13" s="12" t="e">
        <f t="shared" si="5"/>
        <v>#VALUE!</v>
      </c>
      <c r="N13" s="12" t="e">
        <f t="shared" si="6"/>
        <v>#VALUE!</v>
      </c>
    </row>
    <row r="14" spans="1:14">
      <c r="A14" s="29" t="s">
        <v>466</v>
      </c>
      <c r="B14" s="30" t="s">
        <v>571</v>
      </c>
      <c r="C14" s="115" t="s">
        <v>346</v>
      </c>
      <c r="D14" s="123" t="s">
        <v>346</v>
      </c>
      <c r="E14" s="123" t="s">
        <v>346</v>
      </c>
      <c r="F14" s="116"/>
      <c r="G14" s="116"/>
      <c r="H14" s="55" t="e">
        <f t="shared" si="1"/>
        <v>#VALUE!</v>
      </c>
      <c r="I14" s="55" t="e">
        <f t="shared" si="2"/>
        <v>#VALUE!</v>
      </c>
      <c r="J14" s="55">
        <f t="shared" si="3"/>
        <v>0</v>
      </c>
      <c r="K14" s="12">
        <f t="shared" si="4"/>
        <v>0</v>
      </c>
      <c r="L14" s="12">
        <v>4.0509259259259301E-4</v>
      </c>
      <c r="M14" s="12">
        <f t="shared" si="5"/>
        <v>-6.7515432098765507E-5</v>
      </c>
      <c r="N14" s="12">
        <f t="shared" si="6"/>
        <v>-1.9579475308641997E-4</v>
      </c>
    </row>
    <row r="15" spans="1:14">
      <c r="A15" s="29" t="s">
        <v>465</v>
      </c>
      <c r="B15" s="30" t="s">
        <v>569</v>
      </c>
      <c r="C15" s="115" t="s">
        <v>346</v>
      </c>
      <c r="D15" s="123" t="s">
        <v>346</v>
      </c>
      <c r="E15" s="116" t="s">
        <v>95</v>
      </c>
      <c r="F15" s="116" t="e">
        <f>D15*2.3/2.9</f>
        <v>#VALUE!</v>
      </c>
      <c r="G15" s="117" t="s">
        <v>509</v>
      </c>
      <c r="H15" s="55" t="e">
        <f>D15/3</f>
        <v>#VALUE!</v>
      </c>
      <c r="I15" s="55" t="e">
        <f>E15/2</f>
        <v>#VALUE!</v>
      </c>
      <c r="J15" s="55" t="e">
        <f>F15</f>
        <v>#VALUE!</v>
      </c>
      <c r="K15" s="12" t="e">
        <f>SUM(D15:F15)</f>
        <v>#VALUE!</v>
      </c>
      <c r="L15" s="12">
        <v>4.0509259259259301E-4</v>
      </c>
      <c r="M15" s="12" t="e">
        <f>(K15-L15)/6</f>
        <v>#VALUE!</v>
      </c>
      <c r="N15" s="12" t="e">
        <f>M15*2.9</f>
        <v>#VALUE!</v>
      </c>
    </row>
    <row r="16" spans="1:14">
      <c r="A16" s="29" t="s">
        <v>467</v>
      </c>
      <c r="B16" s="30" t="s">
        <v>569</v>
      </c>
      <c r="C16" s="115" t="s">
        <v>346</v>
      </c>
      <c r="D16" s="123" t="s">
        <v>346</v>
      </c>
      <c r="E16" s="123" t="s">
        <v>346</v>
      </c>
      <c r="F16" s="116"/>
      <c r="G16" s="116"/>
      <c r="H16" s="55" t="e">
        <f t="shared" si="1"/>
        <v>#VALUE!</v>
      </c>
      <c r="I16" s="55" t="e">
        <f t="shared" si="2"/>
        <v>#VALUE!</v>
      </c>
      <c r="J16" s="55">
        <f t="shared" si="3"/>
        <v>0</v>
      </c>
      <c r="K16" s="12">
        <f t="shared" si="4"/>
        <v>0</v>
      </c>
      <c r="L16" s="12">
        <v>4.0509259259259301E-4</v>
      </c>
      <c r="M16" s="12">
        <f t="shared" si="5"/>
        <v>-6.7515432098765507E-5</v>
      </c>
      <c r="N16" s="12">
        <f t="shared" si="6"/>
        <v>-1.9579475308641997E-4</v>
      </c>
    </row>
    <row r="17" spans="1:14">
      <c r="A17" s="29" t="s">
        <v>272</v>
      </c>
      <c r="B17" s="30" t="s">
        <v>569</v>
      </c>
      <c r="C17" s="115" t="s">
        <v>346</v>
      </c>
      <c r="D17" s="123" t="s">
        <v>346</v>
      </c>
      <c r="E17" s="123" t="s">
        <v>346</v>
      </c>
      <c r="F17" s="116"/>
      <c r="G17" s="116"/>
      <c r="H17" s="55" t="e">
        <f t="shared" si="1"/>
        <v>#VALUE!</v>
      </c>
      <c r="I17" s="55" t="e">
        <f t="shared" si="2"/>
        <v>#VALUE!</v>
      </c>
      <c r="J17" s="55">
        <f t="shared" si="3"/>
        <v>0</v>
      </c>
      <c r="K17" s="12">
        <f t="shared" si="4"/>
        <v>0</v>
      </c>
      <c r="L17" s="12">
        <v>4.0509259259259301E-4</v>
      </c>
      <c r="M17" s="12">
        <f t="shared" si="5"/>
        <v>-6.7515432098765507E-5</v>
      </c>
      <c r="N17" s="12">
        <f t="shared" si="6"/>
        <v>-1.9579475308641997E-4</v>
      </c>
    </row>
    <row r="18" spans="1:14">
      <c r="A18" s="29" t="s">
        <v>417</v>
      </c>
      <c r="B18" s="30" t="s">
        <v>572</v>
      </c>
      <c r="C18" s="115" t="s">
        <v>346</v>
      </c>
      <c r="D18" s="123" t="s">
        <v>346</v>
      </c>
      <c r="E18" s="123" t="s">
        <v>346</v>
      </c>
      <c r="F18" s="116"/>
      <c r="G18" s="116"/>
      <c r="H18" s="55" t="e">
        <f t="shared" si="1"/>
        <v>#VALUE!</v>
      </c>
      <c r="I18" s="55" t="e">
        <f t="shared" si="2"/>
        <v>#VALUE!</v>
      </c>
      <c r="J18" s="55">
        <f t="shared" si="3"/>
        <v>0</v>
      </c>
      <c r="K18" s="12">
        <f t="shared" si="4"/>
        <v>0</v>
      </c>
      <c r="L18" s="12">
        <v>4.0509259259259301E-4</v>
      </c>
      <c r="M18" s="12">
        <f t="shared" si="5"/>
        <v>-6.7515432098765507E-5</v>
      </c>
      <c r="N18" s="12">
        <f t="shared" si="6"/>
        <v>-1.9579475308641997E-4</v>
      </c>
    </row>
    <row r="19" spans="1:14">
      <c r="A19" s="29" t="s">
        <v>388</v>
      </c>
      <c r="B19" s="30" t="s">
        <v>572</v>
      </c>
      <c r="C19" s="115" t="s">
        <v>346</v>
      </c>
      <c r="D19" s="123" t="s">
        <v>346</v>
      </c>
      <c r="E19" s="123" t="s">
        <v>346</v>
      </c>
      <c r="F19" s="116"/>
      <c r="G19" s="116"/>
      <c r="H19" s="55" t="e">
        <f t="shared" si="1"/>
        <v>#VALUE!</v>
      </c>
      <c r="I19" s="55" t="e">
        <f t="shared" si="2"/>
        <v>#VALUE!</v>
      </c>
      <c r="J19" s="55">
        <f t="shared" si="3"/>
        <v>0</v>
      </c>
      <c r="K19" s="12">
        <f t="shared" si="4"/>
        <v>0</v>
      </c>
      <c r="L19" s="12">
        <v>4.0509259259259301E-4</v>
      </c>
      <c r="M19" s="12">
        <f t="shared" si="5"/>
        <v>-6.7515432098765507E-5</v>
      </c>
      <c r="N19" s="12">
        <f t="shared" si="6"/>
        <v>-1.9579475308641997E-4</v>
      </c>
    </row>
    <row r="20" spans="1:14">
      <c r="A20" s="69" t="s">
        <v>566</v>
      </c>
      <c r="B20" s="30" t="s">
        <v>572</v>
      </c>
      <c r="C20" s="115" t="s">
        <v>346</v>
      </c>
      <c r="D20" s="123" t="s">
        <v>346</v>
      </c>
      <c r="E20" s="123" t="s">
        <v>346</v>
      </c>
    </row>
    <row r="21" spans="1:14">
      <c r="A21" s="69" t="s">
        <v>395</v>
      </c>
      <c r="B21" s="30" t="s">
        <v>572</v>
      </c>
      <c r="C21" s="115" t="s">
        <v>346</v>
      </c>
      <c r="D21" s="123" t="s">
        <v>346</v>
      </c>
      <c r="E21" s="123" t="s">
        <v>346</v>
      </c>
    </row>
    <row r="22" spans="1:14">
      <c r="A22" s="69" t="s">
        <v>389</v>
      </c>
      <c r="B22" s="30" t="s">
        <v>572</v>
      </c>
      <c r="C22" s="115" t="s">
        <v>346</v>
      </c>
      <c r="D22" s="123" t="s">
        <v>346</v>
      </c>
      <c r="E22" s="123" t="s">
        <v>346</v>
      </c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93AB-CF8A-5F42-8195-08A6CE1F536A}">
  <dimension ref="A1:R9"/>
  <sheetViews>
    <sheetView workbookViewId="0">
      <selection activeCell="A2" sqref="A2:R9"/>
    </sheetView>
  </sheetViews>
  <sheetFormatPr defaultColWidth="11.5546875" defaultRowHeight="19.5"/>
  <cols>
    <col min="11" max="11" width="10.6640625" style="65"/>
    <col min="12" max="12" width="10.6640625" style="1"/>
    <col min="13" max="13" width="5.88671875" customWidth="1"/>
    <col min="14" max="14" width="4.33203125" style="1" customWidth="1"/>
    <col min="15" max="15" width="4.109375" style="1" customWidth="1"/>
    <col min="16" max="16" width="5.109375" style="1" customWidth="1"/>
    <col min="17" max="17" width="9.5546875" style="1" customWidth="1"/>
    <col min="18" max="18" width="10.6640625" style="1"/>
  </cols>
  <sheetData>
    <row r="1" spans="1:18">
      <c r="A1" s="1" t="s">
        <v>57</v>
      </c>
      <c r="B1" s="1" t="s">
        <v>142</v>
      </c>
      <c r="C1" s="32" t="s">
        <v>58</v>
      </c>
      <c r="D1" s="1" t="s">
        <v>147</v>
      </c>
      <c r="E1" s="1" t="s">
        <v>141</v>
      </c>
      <c r="F1" s="1" t="s">
        <v>47</v>
      </c>
      <c r="G1" s="1" t="s">
        <v>59</v>
      </c>
      <c r="H1" s="13" t="s">
        <v>28</v>
      </c>
      <c r="I1" s="1" t="s">
        <v>62</v>
      </c>
      <c r="J1" s="1" t="s">
        <v>60</v>
      </c>
      <c r="K1" s="64" t="s">
        <v>61</v>
      </c>
      <c r="L1" s="13" t="s">
        <v>148</v>
      </c>
      <c r="M1" s="13" t="s">
        <v>166</v>
      </c>
      <c r="N1" s="13" t="s">
        <v>263</v>
      </c>
      <c r="O1" s="13" t="s">
        <v>301</v>
      </c>
      <c r="P1" s="13" t="s">
        <v>306</v>
      </c>
      <c r="Q1" s="13" t="s">
        <v>307</v>
      </c>
      <c r="R1" s="13" t="s">
        <v>319</v>
      </c>
    </row>
    <row r="2" spans="1:18">
      <c r="A2" t="s">
        <v>369</v>
      </c>
      <c r="B2" t="s">
        <v>375</v>
      </c>
      <c r="C2" s="48">
        <v>44940</v>
      </c>
      <c r="D2" t="s">
        <v>376</v>
      </c>
      <c r="E2" t="s">
        <v>140</v>
      </c>
      <c r="F2" t="s">
        <v>377</v>
      </c>
      <c r="G2">
        <v>2.35</v>
      </c>
      <c r="H2" s="55">
        <v>5.2199074074074066E-3</v>
      </c>
      <c r="I2" t="s">
        <v>138</v>
      </c>
      <c r="J2" t="s">
        <v>69</v>
      </c>
      <c r="K2" s="64">
        <f>H2</f>
        <v>5.2199074074074066E-3</v>
      </c>
      <c r="L2" s="13">
        <f>H2/G2</f>
        <v>2.2212371946414497E-3</v>
      </c>
      <c r="M2" t="s">
        <v>380</v>
      </c>
      <c r="N2" s="1">
        <v>1</v>
      </c>
      <c r="P2" s="1" t="s">
        <v>302</v>
      </c>
      <c r="Q2" s="1" t="str">
        <f>N2&amp;"月"&amp;P2</f>
        <v>1月1W</v>
      </c>
      <c r="R2" s="13">
        <f t="shared" ref="R2:R9" si="0">K2*2.9/2.3</f>
        <v>6.581622383252818E-3</v>
      </c>
    </row>
    <row r="3" spans="1:18">
      <c r="A3" t="s">
        <v>284</v>
      </c>
      <c r="B3" t="s">
        <v>375</v>
      </c>
      <c r="C3" s="48">
        <v>44940</v>
      </c>
      <c r="D3" t="s">
        <v>376</v>
      </c>
      <c r="E3" t="s">
        <v>140</v>
      </c>
      <c r="F3" t="s">
        <v>377</v>
      </c>
      <c r="G3">
        <v>2.35</v>
      </c>
      <c r="H3" s="55">
        <v>5.2546296296296299E-3</v>
      </c>
      <c r="I3" t="s">
        <v>138</v>
      </c>
      <c r="J3" t="s">
        <v>69</v>
      </c>
      <c r="K3" s="64">
        <f>H3</f>
        <v>5.2546296296296299E-3</v>
      </c>
      <c r="L3" s="13">
        <f t="shared" ref="L3:L9" si="1">H3/G3</f>
        <v>2.2360126083530341E-3</v>
      </c>
      <c r="M3" t="s">
        <v>380</v>
      </c>
      <c r="N3" s="1">
        <v>1</v>
      </c>
      <c r="P3" s="1" t="s">
        <v>302</v>
      </c>
      <c r="Q3" s="1" t="str">
        <f t="shared" ref="Q3:Q9" si="2">N3&amp;"月"&amp;P3</f>
        <v>1月1W</v>
      </c>
      <c r="R3" s="13">
        <f t="shared" si="0"/>
        <v>6.6254025764895339E-3</v>
      </c>
    </row>
    <row r="4" spans="1:18">
      <c r="A4" t="s">
        <v>370</v>
      </c>
      <c r="B4" t="s">
        <v>375</v>
      </c>
      <c r="C4" s="48">
        <v>44940</v>
      </c>
      <c r="D4" t="s">
        <v>376</v>
      </c>
      <c r="E4" t="s">
        <v>140</v>
      </c>
      <c r="F4" t="s">
        <v>377</v>
      </c>
      <c r="G4">
        <v>2.35</v>
      </c>
      <c r="H4" s="55">
        <v>6.9444444444444441E-3</v>
      </c>
      <c r="I4" t="s">
        <v>138</v>
      </c>
      <c r="J4" t="s">
        <v>69</v>
      </c>
      <c r="K4" s="64">
        <f>H4</f>
        <v>6.9444444444444441E-3</v>
      </c>
      <c r="L4" s="13">
        <f t="shared" si="1"/>
        <v>2.9550827423167848E-3</v>
      </c>
      <c r="M4" t="s">
        <v>380</v>
      </c>
      <c r="N4" s="1">
        <v>1</v>
      </c>
      <c r="P4" s="1" t="s">
        <v>302</v>
      </c>
      <c r="Q4" s="1" t="str">
        <f t="shared" si="2"/>
        <v>1月1W</v>
      </c>
      <c r="R4" s="13">
        <f t="shared" si="0"/>
        <v>8.7560386473429942E-3</v>
      </c>
    </row>
    <row r="5" spans="1:18">
      <c r="A5" t="s">
        <v>371</v>
      </c>
      <c r="B5" t="s">
        <v>375</v>
      </c>
      <c r="C5" s="48">
        <v>44940</v>
      </c>
      <c r="D5" t="s">
        <v>376</v>
      </c>
      <c r="E5" t="s">
        <v>139</v>
      </c>
      <c r="F5" t="s">
        <v>378</v>
      </c>
      <c r="G5">
        <v>5.1100000000000003</v>
      </c>
      <c r="H5" s="55">
        <v>1.8240740740740741E-2</v>
      </c>
      <c r="I5" t="s">
        <v>378</v>
      </c>
      <c r="J5" t="s">
        <v>67</v>
      </c>
      <c r="K5" s="64">
        <f>H5*2.21/G5</f>
        <v>7.8888526491266205E-3</v>
      </c>
      <c r="L5" s="13">
        <f t="shared" si="1"/>
        <v>3.5696165833152133E-3</v>
      </c>
      <c r="M5" t="s">
        <v>380</v>
      </c>
      <c r="N5" s="1">
        <v>1</v>
      </c>
      <c r="P5" s="1" t="s">
        <v>302</v>
      </c>
      <c r="Q5" s="1" t="str">
        <f t="shared" si="2"/>
        <v>1月1W</v>
      </c>
      <c r="R5" s="13">
        <f t="shared" si="0"/>
        <v>9.9468142097683485E-3</v>
      </c>
    </row>
    <row r="6" spans="1:18">
      <c r="A6" t="s">
        <v>372</v>
      </c>
      <c r="B6" t="s">
        <v>375</v>
      </c>
      <c r="C6" s="48">
        <v>44940</v>
      </c>
      <c r="D6" t="s">
        <v>376</v>
      </c>
      <c r="E6" t="s">
        <v>139</v>
      </c>
      <c r="F6" t="s">
        <v>378</v>
      </c>
      <c r="G6">
        <v>2.76</v>
      </c>
      <c r="H6" s="55">
        <v>8.0439814814814818E-3</v>
      </c>
      <c r="I6" t="s">
        <v>378</v>
      </c>
      <c r="J6" t="s">
        <v>69</v>
      </c>
      <c r="K6" s="64">
        <f>H6*2.39/G6</f>
        <v>6.9656216451959227E-3</v>
      </c>
      <c r="L6" s="13">
        <f t="shared" si="1"/>
        <v>2.9144860440150299E-3</v>
      </c>
      <c r="M6" t="s">
        <v>380</v>
      </c>
      <c r="N6" s="1">
        <v>1</v>
      </c>
      <c r="P6" s="1" t="s">
        <v>302</v>
      </c>
      <c r="Q6" s="1" t="str">
        <f t="shared" si="2"/>
        <v>1月1W</v>
      </c>
      <c r="R6" s="13">
        <f t="shared" si="0"/>
        <v>8.7827403352470322E-3</v>
      </c>
    </row>
    <row r="7" spans="1:18">
      <c r="A7" t="s">
        <v>373</v>
      </c>
      <c r="B7" t="s">
        <v>207</v>
      </c>
      <c r="C7" s="48">
        <v>44940</v>
      </c>
      <c r="D7" t="s">
        <v>376</v>
      </c>
      <c r="E7" t="s">
        <v>139</v>
      </c>
      <c r="F7" t="s">
        <v>379</v>
      </c>
      <c r="G7">
        <v>3.1</v>
      </c>
      <c r="H7" s="55">
        <v>9.7685185185185184E-3</v>
      </c>
      <c r="I7" t="s">
        <v>379</v>
      </c>
      <c r="J7" t="s">
        <v>68</v>
      </c>
      <c r="K7" s="64">
        <v>7.2106481481481475E-3</v>
      </c>
      <c r="L7" s="13">
        <f t="shared" si="1"/>
        <v>3.1511350059737157E-3</v>
      </c>
      <c r="M7" t="s">
        <v>380</v>
      </c>
      <c r="N7" s="1">
        <v>1</v>
      </c>
      <c r="P7" s="1" t="s">
        <v>302</v>
      </c>
      <c r="Q7" s="1" t="str">
        <f t="shared" si="2"/>
        <v>1月1W</v>
      </c>
      <c r="R7" s="13">
        <f t="shared" si="0"/>
        <v>9.0916867954911433E-3</v>
      </c>
    </row>
    <row r="8" spans="1:18">
      <c r="A8" t="s">
        <v>272</v>
      </c>
      <c r="B8" t="s">
        <v>375</v>
      </c>
      <c r="C8" s="48">
        <v>44940</v>
      </c>
      <c r="D8" t="s">
        <v>376</v>
      </c>
      <c r="E8" t="s">
        <v>140</v>
      </c>
      <c r="F8" t="s">
        <v>377</v>
      </c>
      <c r="G8">
        <v>2.35</v>
      </c>
      <c r="H8" s="55">
        <v>6.3888888888888884E-3</v>
      </c>
      <c r="I8" t="s">
        <v>138</v>
      </c>
      <c r="J8" t="s">
        <v>69</v>
      </c>
      <c r="K8" s="64">
        <f>H8</f>
        <v>6.3888888888888884E-3</v>
      </c>
      <c r="L8" s="13">
        <f t="shared" si="1"/>
        <v>2.7186761229314417E-3</v>
      </c>
      <c r="M8" t="s">
        <v>380</v>
      </c>
      <c r="N8" s="1">
        <v>1</v>
      </c>
      <c r="P8" s="1" t="s">
        <v>302</v>
      </c>
      <c r="Q8" s="1" t="str">
        <f t="shared" si="2"/>
        <v>1月1W</v>
      </c>
      <c r="R8" s="13">
        <f t="shared" si="0"/>
        <v>8.0555555555555554E-3</v>
      </c>
    </row>
    <row r="9" spans="1:18">
      <c r="A9" t="s">
        <v>374</v>
      </c>
      <c r="B9" t="s">
        <v>207</v>
      </c>
      <c r="C9" s="48">
        <v>44940</v>
      </c>
      <c r="D9" t="s">
        <v>376</v>
      </c>
      <c r="E9" t="s">
        <v>139</v>
      </c>
      <c r="F9" t="s">
        <v>378</v>
      </c>
      <c r="G9">
        <v>2.95</v>
      </c>
      <c r="H9" s="55">
        <v>9.4212962962962957E-3</v>
      </c>
      <c r="I9" t="s">
        <v>378</v>
      </c>
      <c r="J9" t="s">
        <v>68</v>
      </c>
      <c r="K9" s="64">
        <f>H9*2.39/G9</f>
        <v>7.6328468298807271E-3</v>
      </c>
      <c r="L9" s="13">
        <f t="shared" si="1"/>
        <v>3.1936597614563712E-3</v>
      </c>
      <c r="M9" t="s">
        <v>380</v>
      </c>
      <c r="N9" s="1">
        <v>1</v>
      </c>
      <c r="P9" s="1" t="s">
        <v>302</v>
      </c>
      <c r="Q9" s="1" t="str">
        <f t="shared" si="2"/>
        <v>1月1W</v>
      </c>
      <c r="R9" s="13">
        <f t="shared" si="0"/>
        <v>9.6240242637626559E-3</v>
      </c>
    </row>
  </sheetData>
  <autoFilter ref="A1:R9" xr:uid="{792E93AB-CF8A-5F42-8195-08A6CE1F536A}"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81F7-AD5A-E144-B077-7874FA800231}">
  <dimension ref="A1:AG77"/>
  <sheetViews>
    <sheetView view="pageBreakPreview" zoomScale="60" zoomScaleNormal="100" workbookViewId="0">
      <selection activeCell="P32" sqref="P32"/>
    </sheetView>
  </sheetViews>
  <sheetFormatPr defaultColWidth="11.5546875" defaultRowHeight="19.5"/>
  <cols>
    <col min="1" max="1" width="10.6640625" style="1"/>
    <col min="2" max="2" width="7" style="1" customWidth="1"/>
    <col min="3" max="3" width="1.5546875" style="1" customWidth="1"/>
    <col min="4" max="4" width="8" style="100" customWidth="1"/>
    <col min="5" max="5" width="6.88671875" style="100" customWidth="1"/>
    <col min="6" max="6" width="4" customWidth="1"/>
    <col min="7" max="7" width="9.5546875" customWidth="1"/>
    <col min="8" max="8" width="8.109375" customWidth="1"/>
    <col min="9" max="9" width="2.109375" customWidth="1"/>
    <col min="10" max="10" width="7.5546875" customWidth="1"/>
    <col min="11" max="11" width="5.6640625" customWidth="1"/>
    <col min="12" max="12" width="2.88671875" customWidth="1"/>
    <col min="14" max="14" width="12.33203125" customWidth="1"/>
    <col min="15" max="15" width="3" customWidth="1"/>
    <col min="16" max="16" width="8.5546875" customWidth="1"/>
    <col min="17" max="17" width="5.44140625" customWidth="1"/>
    <col min="21" max="21" width="10.6640625" style="55"/>
    <col min="25" max="25" width="10.6640625" style="55"/>
    <col min="32" max="32" width="10.6640625" style="55"/>
  </cols>
  <sheetData>
    <row r="1" spans="1:33" ht="25.5">
      <c r="A1" s="97" t="s">
        <v>451</v>
      </c>
      <c r="G1" s="98" t="s">
        <v>449</v>
      </c>
    </row>
    <row r="2" spans="1:33">
      <c r="D2" s="100" t="s">
        <v>460</v>
      </c>
    </row>
    <row r="3" spans="1:33" ht="17.100000000000001" customHeight="1">
      <c r="A3" s="96" t="s">
        <v>57</v>
      </c>
      <c r="B3" s="96" t="s">
        <v>461</v>
      </c>
      <c r="D3" s="101" t="s">
        <v>57</v>
      </c>
      <c r="E3" s="101" t="s">
        <v>461</v>
      </c>
      <c r="G3" s="96" t="s">
        <v>57</v>
      </c>
      <c r="H3" s="96" t="s">
        <v>461</v>
      </c>
      <c r="I3" s="99"/>
      <c r="J3" s="101" t="s">
        <v>57</v>
      </c>
      <c r="K3" s="101" t="s">
        <v>461</v>
      </c>
      <c r="R3" s="55"/>
      <c r="S3" t="s">
        <v>440</v>
      </c>
      <c r="T3" t="s">
        <v>441</v>
      </c>
      <c r="U3" s="55" t="s">
        <v>444</v>
      </c>
      <c r="W3" t="s">
        <v>440</v>
      </c>
      <c r="X3" t="s">
        <v>441</v>
      </c>
      <c r="Y3" s="55" t="s">
        <v>444</v>
      </c>
      <c r="AD3" t="s">
        <v>440</v>
      </c>
      <c r="AE3" t="s">
        <v>441</v>
      </c>
      <c r="AF3" s="55" t="s">
        <v>444</v>
      </c>
    </row>
    <row r="4" spans="1:33" ht="17.100000000000001" customHeight="1">
      <c r="A4" s="29" t="s">
        <v>54</v>
      </c>
      <c r="B4" s="57">
        <v>5.0578703703703706E-3</v>
      </c>
      <c r="C4" s="13"/>
      <c r="D4" s="102" t="s">
        <v>54</v>
      </c>
      <c r="E4" s="103">
        <v>4.9421296296296288E-3</v>
      </c>
      <c r="F4" s="55"/>
      <c r="G4" s="29" t="s">
        <v>445</v>
      </c>
      <c r="H4" s="57">
        <v>6.8865740740740736E-3</v>
      </c>
      <c r="I4" s="13"/>
      <c r="J4" s="102" t="s">
        <v>85</v>
      </c>
      <c r="K4" s="103">
        <v>6.5393518518518517E-3</v>
      </c>
      <c r="R4" s="55"/>
      <c r="S4" t="s">
        <v>445</v>
      </c>
      <c r="T4" t="s">
        <v>150</v>
      </c>
      <c r="U4" s="55">
        <v>6.8865740740740736E-3</v>
      </c>
      <c r="W4" t="s">
        <v>422</v>
      </c>
      <c r="X4" t="s">
        <v>145</v>
      </c>
      <c r="Y4" s="55">
        <v>9.0277777777777787E-3</v>
      </c>
      <c r="AD4" t="s">
        <v>85</v>
      </c>
      <c r="AE4" t="s">
        <v>150</v>
      </c>
      <c r="AF4"/>
      <c r="AG4" s="55">
        <v>6.5393518518518517E-3</v>
      </c>
    </row>
    <row r="5" spans="1:33" ht="17.100000000000001" customHeight="1">
      <c r="A5" s="29" t="s">
        <v>20</v>
      </c>
      <c r="B5" s="57">
        <v>5.185185185185185E-3</v>
      </c>
      <c r="C5" s="13"/>
      <c r="D5" s="102" t="s">
        <v>20</v>
      </c>
      <c r="E5" s="103">
        <v>5.0694444444444441E-3</v>
      </c>
      <c r="F5" s="55"/>
      <c r="G5" s="29" t="s">
        <v>18</v>
      </c>
      <c r="H5" s="57">
        <v>6.9907407407407409E-3</v>
      </c>
      <c r="I5" s="13"/>
      <c r="J5" s="102" t="s">
        <v>458</v>
      </c>
      <c r="K5" s="103">
        <v>6.6087962962962966E-3</v>
      </c>
      <c r="R5" s="55"/>
      <c r="S5" t="s">
        <v>18</v>
      </c>
      <c r="T5" t="s">
        <v>150</v>
      </c>
      <c r="U5" s="55">
        <v>6.9907407407407409E-3</v>
      </c>
      <c r="W5" t="s">
        <v>54</v>
      </c>
      <c r="X5" t="s">
        <v>145</v>
      </c>
      <c r="Y5" s="55">
        <v>5.0578703703703706E-3</v>
      </c>
      <c r="AD5" t="s">
        <v>458</v>
      </c>
      <c r="AE5" t="s">
        <v>150</v>
      </c>
      <c r="AF5"/>
      <c r="AG5" s="55">
        <v>6.6087962962962966E-3</v>
      </c>
    </row>
    <row r="6" spans="1:33" ht="17.100000000000001" customHeight="1">
      <c r="A6" s="29" t="s">
        <v>74</v>
      </c>
      <c r="B6" s="57">
        <v>5.2430555555555555E-3</v>
      </c>
      <c r="C6" s="13"/>
      <c r="D6" s="102" t="s">
        <v>74</v>
      </c>
      <c r="E6" s="103">
        <v>5.4166666666666669E-3</v>
      </c>
      <c r="F6" s="55"/>
      <c r="G6" s="29" t="s">
        <v>85</v>
      </c>
      <c r="H6" s="57">
        <v>7.0717592592592594E-3</v>
      </c>
      <c r="I6" s="13"/>
      <c r="J6" s="102" t="s">
        <v>86</v>
      </c>
      <c r="K6" s="103">
        <v>7.1412037037037043E-3</v>
      </c>
      <c r="R6" s="55"/>
      <c r="S6" t="s">
        <v>85</v>
      </c>
      <c r="T6" t="s">
        <v>150</v>
      </c>
      <c r="U6" s="55">
        <v>7.0717592592592594E-3</v>
      </c>
      <c r="W6" t="s">
        <v>423</v>
      </c>
      <c r="X6" t="s">
        <v>150</v>
      </c>
      <c r="Y6" s="55">
        <v>0</v>
      </c>
      <c r="AD6" t="s">
        <v>86</v>
      </c>
      <c r="AE6" t="s">
        <v>150</v>
      </c>
      <c r="AF6"/>
      <c r="AG6" s="55">
        <v>7.1412037037037043E-3</v>
      </c>
    </row>
    <row r="7" spans="1:33" ht="17.100000000000001" customHeight="1">
      <c r="A7" s="29" t="s">
        <v>91</v>
      </c>
      <c r="B7" s="57">
        <v>6.0416666666666665E-3</v>
      </c>
      <c r="C7" s="13"/>
      <c r="D7" s="102" t="s">
        <v>113</v>
      </c>
      <c r="E7" s="103">
        <v>5.6249999999999989E-3</v>
      </c>
      <c r="F7" s="55"/>
      <c r="G7" s="29" t="s">
        <v>15</v>
      </c>
      <c r="H7" s="57">
        <v>7.2222222222222228E-3</v>
      </c>
      <c r="I7" s="13"/>
      <c r="J7" s="102" t="s">
        <v>459</v>
      </c>
      <c r="K7" s="103">
        <v>7.1759259259259259E-3</v>
      </c>
      <c r="R7" s="55"/>
      <c r="S7" t="s">
        <v>15</v>
      </c>
      <c r="T7" t="s">
        <v>150</v>
      </c>
      <c r="U7" s="55">
        <v>7.2222222222222228E-3</v>
      </c>
      <c r="W7" t="s">
        <v>76</v>
      </c>
      <c r="X7" t="s">
        <v>150</v>
      </c>
      <c r="Y7" s="55">
        <v>8.1944444444444452E-3</v>
      </c>
      <c r="AD7" t="s">
        <v>459</v>
      </c>
      <c r="AE7" t="s">
        <v>150</v>
      </c>
      <c r="AF7"/>
      <c r="AG7" s="55">
        <v>7.1759259259259259E-3</v>
      </c>
    </row>
    <row r="8" spans="1:33" ht="17.100000000000001" customHeight="1">
      <c r="A8" s="29" t="s">
        <v>448</v>
      </c>
      <c r="B8" s="57">
        <v>6.0879629629629643E-3</v>
      </c>
      <c r="C8" s="13"/>
      <c r="D8" s="102" t="s">
        <v>92</v>
      </c>
      <c r="E8" s="103">
        <v>5.6365740740740742E-3</v>
      </c>
      <c r="F8" s="55"/>
      <c r="G8" s="29" t="s">
        <v>99</v>
      </c>
      <c r="H8" s="57">
        <v>7.4537037037037028E-3</v>
      </c>
      <c r="I8" s="13"/>
      <c r="J8" s="102" t="s">
        <v>88</v>
      </c>
      <c r="K8" s="103">
        <v>7.1874999999999994E-3</v>
      </c>
      <c r="R8" s="55"/>
      <c r="S8" t="s">
        <v>99</v>
      </c>
      <c r="T8" t="s">
        <v>150</v>
      </c>
      <c r="U8" s="55">
        <v>7.4537037037037028E-3</v>
      </c>
      <c r="W8" t="s">
        <v>384</v>
      </c>
      <c r="X8" t="s">
        <v>145</v>
      </c>
      <c r="Y8" s="55">
        <v>6.122685185185185E-3</v>
      </c>
      <c r="AD8" t="s">
        <v>88</v>
      </c>
      <c r="AE8" t="s">
        <v>150</v>
      </c>
      <c r="AF8"/>
      <c r="AG8" s="55">
        <v>7.1874999999999994E-3</v>
      </c>
    </row>
    <row r="9" spans="1:33" ht="17.100000000000001" customHeight="1">
      <c r="A9" s="29" t="s">
        <v>92</v>
      </c>
      <c r="B9" s="57">
        <v>6.0995370370370361E-3</v>
      </c>
      <c r="C9" s="13"/>
      <c r="D9" s="102" t="s">
        <v>91</v>
      </c>
      <c r="E9" s="103">
        <v>5.6597222222222222E-3</v>
      </c>
      <c r="F9" s="55"/>
      <c r="G9" s="29" t="s">
        <v>90</v>
      </c>
      <c r="H9" s="57">
        <v>7.4652777777777781E-3</v>
      </c>
      <c r="I9" s="13"/>
      <c r="J9" s="102" t="s">
        <v>99</v>
      </c>
      <c r="K9" s="103">
        <v>7.2453703703703708E-3</v>
      </c>
      <c r="R9" s="55"/>
      <c r="S9" t="s">
        <v>90</v>
      </c>
      <c r="T9" t="s">
        <v>150</v>
      </c>
      <c r="U9" s="55">
        <v>7.4652777777777781E-3</v>
      </c>
      <c r="W9" t="s">
        <v>75</v>
      </c>
      <c r="X9" t="s">
        <v>145</v>
      </c>
      <c r="Y9" s="55">
        <v>6.5740740740740733E-3</v>
      </c>
      <c r="AD9" t="s">
        <v>99</v>
      </c>
      <c r="AE9" t="s">
        <v>150</v>
      </c>
      <c r="AF9"/>
      <c r="AG9" s="55">
        <v>7.2453703703703708E-3</v>
      </c>
    </row>
    <row r="10" spans="1:33" ht="17.100000000000001" customHeight="1">
      <c r="A10" s="29" t="s">
        <v>384</v>
      </c>
      <c r="B10" s="57">
        <v>6.122685185185185E-3</v>
      </c>
      <c r="C10" s="13"/>
      <c r="D10" s="102" t="s">
        <v>11</v>
      </c>
      <c r="E10" s="103">
        <v>5.7986111111111112E-3</v>
      </c>
      <c r="F10" s="55"/>
      <c r="G10" s="29" t="s">
        <v>382</v>
      </c>
      <c r="H10" s="57">
        <v>7.7083333333333335E-3</v>
      </c>
      <c r="I10" s="13"/>
      <c r="J10" s="102" t="s">
        <v>18</v>
      </c>
      <c r="K10" s="103">
        <v>7.3379629629629628E-3</v>
      </c>
      <c r="R10" s="55"/>
      <c r="S10" t="s">
        <v>382</v>
      </c>
      <c r="T10" t="s">
        <v>150</v>
      </c>
      <c r="U10" s="55">
        <v>7.7083333333333335E-3</v>
      </c>
      <c r="W10" t="s">
        <v>424</v>
      </c>
      <c r="X10" t="s">
        <v>145</v>
      </c>
      <c r="Y10" s="55">
        <v>0</v>
      </c>
      <c r="AD10" t="s">
        <v>18</v>
      </c>
      <c r="AE10" t="s">
        <v>150</v>
      </c>
      <c r="AF10"/>
      <c r="AG10" s="55">
        <v>7.3379629629629628E-3</v>
      </c>
    </row>
    <row r="11" spans="1:33" ht="17.100000000000001" customHeight="1">
      <c r="A11" s="29" t="s">
        <v>392</v>
      </c>
      <c r="B11" s="57">
        <v>6.1574074074074074E-3</v>
      </c>
      <c r="C11" s="13"/>
      <c r="D11" s="102" t="s">
        <v>77</v>
      </c>
      <c r="E11" s="103">
        <v>6.0416666666666665E-3</v>
      </c>
      <c r="F11" s="55"/>
      <c r="G11" s="29" t="s">
        <v>84</v>
      </c>
      <c r="H11" s="57">
        <v>7.7662037037037031E-3</v>
      </c>
      <c r="I11" s="13"/>
      <c r="J11" s="102" t="s">
        <v>382</v>
      </c>
      <c r="K11" s="103">
        <v>7.3611111111111108E-3</v>
      </c>
      <c r="R11" s="55"/>
      <c r="S11" t="s">
        <v>84</v>
      </c>
      <c r="T11" t="s">
        <v>150</v>
      </c>
      <c r="U11" s="55">
        <v>7.7662037037037031E-3</v>
      </c>
      <c r="W11" t="s">
        <v>77</v>
      </c>
      <c r="X11" t="s">
        <v>145</v>
      </c>
      <c r="Y11" s="55">
        <v>6.4351851851851861E-3</v>
      </c>
      <c r="AD11" t="s">
        <v>382</v>
      </c>
      <c r="AE11" t="s">
        <v>150</v>
      </c>
      <c r="AF11"/>
      <c r="AG11" s="55">
        <v>7.3611111111111108E-3</v>
      </c>
    </row>
    <row r="12" spans="1:33" ht="17.100000000000001" customHeight="1">
      <c r="A12" s="29" t="s">
        <v>55</v>
      </c>
      <c r="B12" s="57">
        <v>6.3773148148148148E-3</v>
      </c>
      <c r="C12" s="13"/>
      <c r="D12" s="102" t="s">
        <v>14</v>
      </c>
      <c r="E12" s="103">
        <v>6.1342592592592594E-3</v>
      </c>
      <c r="F12" s="55"/>
      <c r="G12" s="29" t="s">
        <v>76</v>
      </c>
      <c r="H12" s="57">
        <v>8.1944444444444452E-3</v>
      </c>
      <c r="I12" s="13"/>
      <c r="J12" s="102" t="s">
        <v>90</v>
      </c>
      <c r="K12" s="103">
        <v>7.4768518518518526E-3</v>
      </c>
      <c r="R12" s="55"/>
      <c r="S12" t="s">
        <v>76</v>
      </c>
      <c r="T12" t="s">
        <v>150</v>
      </c>
      <c r="U12" s="55">
        <v>8.1944444444444452E-3</v>
      </c>
      <c r="W12" t="s">
        <v>78</v>
      </c>
      <c r="X12" t="s">
        <v>145</v>
      </c>
      <c r="Y12" s="55">
        <v>8.0555555555555554E-3</v>
      </c>
      <c r="AD12" t="s">
        <v>90</v>
      </c>
      <c r="AE12" t="s">
        <v>150</v>
      </c>
      <c r="AF12"/>
      <c r="AG12" s="55">
        <v>7.4768518518518526E-3</v>
      </c>
    </row>
    <row r="13" spans="1:33" ht="17.100000000000001" customHeight="1">
      <c r="A13" s="29" t="s">
        <v>14</v>
      </c>
      <c r="B13" s="57">
        <v>6.3888888888888884E-3</v>
      </c>
      <c r="C13" s="13"/>
      <c r="D13" s="102" t="s">
        <v>55</v>
      </c>
      <c r="E13" s="103">
        <v>6.2731481481481484E-3</v>
      </c>
      <c r="F13" s="55"/>
      <c r="G13" s="29" t="s">
        <v>397</v>
      </c>
      <c r="H13" s="57">
        <v>8.8078703703703704E-3</v>
      </c>
      <c r="I13" s="13"/>
      <c r="J13" s="102" t="s">
        <v>26</v>
      </c>
      <c r="K13" s="103">
        <v>7.5462962962962966E-3</v>
      </c>
      <c r="S13" t="s">
        <v>397</v>
      </c>
      <c r="T13" t="s">
        <v>150</v>
      </c>
      <c r="U13" s="55">
        <v>8.8078703703703704E-3</v>
      </c>
      <c r="W13" t="s">
        <v>93</v>
      </c>
      <c r="X13" t="s">
        <v>145</v>
      </c>
      <c r="Y13" s="55">
        <v>8.0092592592592594E-3</v>
      </c>
      <c r="AD13" t="s">
        <v>26</v>
      </c>
      <c r="AE13" t="s">
        <v>150</v>
      </c>
      <c r="AF13"/>
      <c r="AG13" s="55">
        <v>7.5462962962962966E-3</v>
      </c>
    </row>
    <row r="14" spans="1:33" ht="17.100000000000001" customHeight="1">
      <c r="A14" s="29" t="s">
        <v>426</v>
      </c>
      <c r="B14" s="57">
        <v>6.4120370370370364E-3</v>
      </c>
      <c r="C14" s="13"/>
      <c r="D14" s="102" t="s">
        <v>1</v>
      </c>
      <c r="E14" s="103">
        <v>6.5624999999999998E-3</v>
      </c>
      <c r="F14" s="55"/>
      <c r="G14" s="29" t="s">
        <v>128</v>
      </c>
      <c r="H14" s="57">
        <v>9.8842592592592576E-3</v>
      </c>
      <c r="I14" s="13"/>
      <c r="J14" s="102" t="s">
        <v>101</v>
      </c>
      <c r="K14" s="103">
        <v>7.7662037037037031E-3</v>
      </c>
      <c r="S14" t="s">
        <v>128</v>
      </c>
      <c r="T14" t="s">
        <v>150</v>
      </c>
      <c r="U14" s="55">
        <v>9.8842592592592576E-3</v>
      </c>
      <c r="W14" t="s">
        <v>92</v>
      </c>
      <c r="X14" t="s">
        <v>145</v>
      </c>
      <c r="Y14" s="55">
        <v>6.0995370370370361E-3</v>
      </c>
      <c r="AD14" t="s">
        <v>101</v>
      </c>
      <c r="AE14" t="s">
        <v>150</v>
      </c>
      <c r="AF14"/>
      <c r="AG14" s="55">
        <v>7.7662037037037031E-3</v>
      </c>
    </row>
    <row r="15" spans="1:33" ht="17.100000000000001" customHeight="1">
      <c r="A15" s="29" t="s">
        <v>77</v>
      </c>
      <c r="B15" s="57">
        <v>6.4351851851851861E-3</v>
      </c>
      <c r="C15" s="13"/>
      <c r="D15" s="102" t="s">
        <v>82</v>
      </c>
      <c r="E15" s="103">
        <v>6.5740740740740733E-3</v>
      </c>
      <c r="F15" s="55"/>
      <c r="G15" s="29" t="s">
        <v>29</v>
      </c>
      <c r="H15" s="57">
        <v>1.0266203703703703E-2</v>
      </c>
      <c r="I15" s="13"/>
      <c r="J15" s="102" t="s">
        <v>84</v>
      </c>
      <c r="K15" s="103">
        <v>7.7777777777777767E-3</v>
      </c>
      <c r="S15" t="s">
        <v>29</v>
      </c>
      <c r="T15" t="s">
        <v>150</v>
      </c>
      <c r="U15" s="55">
        <v>1.0266203703703703E-2</v>
      </c>
      <c r="W15" t="s">
        <v>81</v>
      </c>
      <c r="X15" t="s">
        <v>145</v>
      </c>
      <c r="Y15" s="55">
        <v>7.9282407407407409E-3</v>
      </c>
      <c r="AD15" t="s">
        <v>84</v>
      </c>
      <c r="AE15" t="s">
        <v>150</v>
      </c>
      <c r="AF15"/>
      <c r="AG15" s="55">
        <v>7.7777777777777767E-3</v>
      </c>
    </row>
    <row r="16" spans="1:33" ht="17.100000000000001" customHeight="1">
      <c r="A16" s="29" t="s">
        <v>75</v>
      </c>
      <c r="B16" s="57">
        <v>6.5740740740740733E-3</v>
      </c>
      <c r="C16" s="13"/>
      <c r="D16" s="102" t="s">
        <v>75</v>
      </c>
      <c r="E16" s="103">
        <v>6.6203703703703702E-3</v>
      </c>
      <c r="F16" s="55"/>
      <c r="G16" s="29" t="s">
        <v>394</v>
      </c>
      <c r="H16" s="57">
        <v>1.0462962962962964E-2</v>
      </c>
      <c r="I16" s="13"/>
      <c r="J16" s="102" t="s">
        <v>76</v>
      </c>
      <c r="K16" s="103">
        <v>7.8472222222222224E-3</v>
      </c>
      <c r="S16" t="s">
        <v>394</v>
      </c>
      <c r="T16" t="s">
        <v>150</v>
      </c>
      <c r="U16" s="55">
        <v>1.0462962962962964E-2</v>
      </c>
      <c r="W16" t="s">
        <v>82</v>
      </c>
      <c r="X16" t="s">
        <v>145</v>
      </c>
      <c r="Y16" s="55">
        <v>6.7361111111111103E-3</v>
      </c>
      <c r="AD16" t="s">
        <v>76</v>
      </c>
      <c r="AE16" t="s">
        <v>150</v>
      </c>
      <c r="AF16"/>
      <c r="AG16" s="55">
        <v>7.8472222222222224E-3</v>
      </c>
    </row>
    <row r="17" spans="1:33" ht="17.100000000000001" customHeight="1">
      <c r="A17" s="29" t="s">
        <v>86</v>
      </c>
      <c r="B17" s="57">
        <v>6.5740740740740733E-3</v>
      </c>
      <c r="C17" s="13"/>
      <c r="D17" s="102" t="s">
        <v>100</v>
      </c>
      <c r="E17" s="103">
        <v>6.6435185185185182E-3</v>
      </c>
      <c r="F17" s="55"/>
      <c r="G17" s="29" t="s">
        <v>429</v>
      </c>
      <c r="H17" s="57">
        <v>1.2881944444444446E-2</v>
      </c>
      <c r="I17" s="13"/>
      <c r="J17" s="102" t="s">
        <v>29</v>
      </c>
      <c r="K17" s="103">
        <v>8.3101851851851861E-3</v>
      </c>
      <c r="S17" t="s">
        <v>429</v>
      </c>
      <c r="T17" t="s">
        <v>150</v>
      </c>
      <c r="U17" s="55">
        <v>1.2881944444444446E-2</v>
      </c>
      <c r="W17" t="s">
        <v>425</v>
      </c>
      <c r="X17" t="s">
        <v>150</v>
      </c>
      <c r="Y17" s="55">
        <v>0</v>
      </c>
      <c r="AD17" t="s">
        <v>29</v>
      </c>
      <c r="AE17" t="s">
        <v>150</v>
      </c>
      <c r="AF17"/>
      <c r="AG17" s="55">
        <v>8.3101851851851861E-3</v>
      </c>
    </row>
    <row r="18" spans="1:33" ht="17.100000000000001" customHeight="1">
      <c r="A18" s="29" t="s">
        <v>414</v>
      </c>
      <c r="B18" s="57">
        <v>6.5856481481481469E-3</v>
      </c>
      <c r="C18" s="13"/>
      <c r="D18" s="102" t="s">
        <v>457</v>
      </c>
      <c r="E18" s="103">
        <v>6.6782407407407415E-3</v>
      </c>
      <c r="F18" s="55"/>
      <c r="J18" s="102" t="s">
        <v>128</v>
      </c>
      <c r="K18" s="103">
        <v>8.3217592592592596E-3</v>
      </c>
      <c r="W18" t="s">
        <v>18</v>
      </c>
      <c r="X18" t="s">
        <v>150</v>
      </c>
      <c r="Y18" s="55">
        <v>6.9907407407407409E-3</v>
      </c>
      <c r="AD18" t="s">
        <v>128</v>
      </c>
      <c r="AE18" t="s">
        <v>150</v>
      </c>
      <c r="AF18"/>
      <c r="AG18" s="55">
        <v>8.3217592592592596E-3</v>
      </c>
    </row>
    <row r="19" spans="1:33" ht="17.100000000000001" customHeight="1">
      <c r="A19" s="29" t="s">
        <v>11</v>
      </c>
      <c r="B19" s="57">
        <v>6.6898148148148142E-3</v>
      </c>
      <c r="C19" s="13"/>
      <c r="D19" s="102" t="s">
        <v>103</v>
      </c>
      <c r="E19" s="103">
        <v>6.782407407407408E-3</v>
      </c>
      <c r="F19" s="55"/>
      <c r="J19" s="102" t="s">
        <v>30</v>
      </c>
      <c r="K19" s="103">
        <v>8.5416666666666679E-3</v>
      </c>
      <c r="W19" t="s">
        <v>413</v>
      </c>
      <c r="X19" t="s">
        <v>145</v>
      </c>
      <c r="Y19" s="55">
        <v>0</v>
      </c>
      <c r="AD19" t="s">
        <v>30</v>
      </c>
      <c r="AE19" t="s">
        <v>150</v>
      </c>
      <c r="AF19"/>
      <c r="AG19" s="55">
        <v>8.5416666666666679E-3</v>
      </c>
    </row>
    <row r="20" spans="1:33" ht="17.100000000000001" customHeight="1">
      <c r="A20" s="29" t="s">
        <v>82</v>
      </c>
      <c r="B20" s="57">
        <v>6.7361111111111103E-3</v>
      </c>
      <c r="C20" s="13"/>
      <c r="D20" s="102" t="s">
        <v>5</v>
      </c>
      <c r="E20" s="103">
        <v>6.828703703703704E-3</v>
      </c>
      <c r="F20" s="55"/>
      <c r="J20" s="102" t="s">
        <v>121</v>
      </c>
      <c r="K20" s="103">
        <v>1.0532407407407407E-2</v>
      </c>
      <c r="W20" t="s">
        <v>83</v>
      </c>
      <c r="X20" t="s">
        <v>145</v>
      </c>
      <c r="Y20" s="55">
        <v>7.6388888888888886E-3</v>
      </c>
      <c r="AD20" t="s">
        <v>121</v>
      </c>
      <c r="AE20" t="s">
        <v>150</v>
      </c>
      <c r="AF20"/>
      <c r="AG20" s="55">
        <v>1.0532407407407407E-2</v>
      </c>
    </row>
    <row r="21" spans="1:33" ht="17.100000000000001" customHeight="1">
      <c r="A21" s="29" t="s">
        <v>420</v>
      </c>
      <c r="B21" s="57">
        <v>6.8055555555555569E-3</v>
      </c>
      <c r="C21" s="13"/>
      <c r="D21" s="102" t="s">
        <v>27</v>
      </c>
      <c r="E21" s="103">
        <v>7.0601851851851841E-3</v>
      </c>
      <c r="F21" s="55"/>
      <c r="W21" t="s">
        <v>393</v>
      </c>
      <c r="X21" t="s">
        <v>145</v>
      </c>
      <c r="Y21" s="55">
        <v>7.2800925925925915E-3</v>
      </c>
    </row>
    <row r="22" spans="1:33" ht="17.100000000000001" customHeight="1">
      <c r="A22" s="29" t="s">
        <v>96</v>
      </c>
      <c r="B22" s="57">
        <v>6.8981481481481489E-3</v>
      </c>
      <c r="C22" s="13"/>
      <c r="D22" s="102" t="s">
        <v>111</v>
      </c>
      <c r="E22" s="103">
        <v>7.083333333333333E-3</v>
      </c>
      <c r="F22" s="55"/>
      <c r="W22" t="s">
        <v>418</v>
      </c>
      <c r="X22" t="s">
        <v>152</v>
      </c>
      <c r="Y22" s="55">
        <v>0</v>
      </c>
    </row>
    <row r="23" spans="1:33" ht="17.100000000000001" customHeight="1">
      <c r="A23" s="29" t="s">
        <v>427</v>
      </c>
      <c r="B23" s="57">
        <v>6.9097222222222225E-3</v>
      </c>
      <c r="C23" s="13"/>
      <c r="D23" s="102" t="s">
        <v>96</v>
      </c>
      <c r="E23" s="103">
        <v>7.0949074074074074E-3</v>
      </c>
      <c r="F23" s="55"/>
      <c r="W23" t="s">
        <v>426</v>
      </c>
      <c r="X23" t="s">
        <v>145</v>
      </c>
      <c r="Y23" s="55">
        <v>6.4120370370370364E-3</v>
      </c>
    </row>
    <row r="24" spans="1:33" ht="17.100000000000001" customHeight="1">
      <c r="A24" s="29" t="s">
        <v>391</v>
      </c>
      <c r="B24" s="57">
        <v>7.083333333333333E-3</v>
      </c>
      <c r="C24" s="13"/>
      <c r="D24" s="102" t="s">
        <v>83</v>
      </c>
      <c r="E24" s="103">
        <v>7.1874999999999994E-3</v>
      </c>
      <c r="F24" s="55"/>
      <c r="G24" s="98" t="s">
        <v>450</v>
      </c>
      <c r="W24" t="s">
        <v>99</v>
      </c>
      <c r="X24" t="s">
        <v>150</v>
      </c>
      <c r="Y24" s="55">
        <v>7.4537037037037028E-3</v>
      </c>
    </row>
    <row r="25" spans="1:33" ht="17.100000000000001" customHeight="1">
      <c r="A25" s="29" t="s">
        <v>393</v>
      </c>
      <c r="B25" s="57">
        <v>7.2800925925925915E-3</v>
      </c>
      <c r="C25" s="13"/>
      <c r="D25" s="102" t="s">
        <v>89</v>
      </c>
      <c r="E25" s="103">
        <v>7.1874999999999994E-3</v>
      </c>
      <c r="F25" s="55"/>
      <c r="W25" t="s">
        <v>111</v>
      </c>
      <c r="X25" t="s">
        <v>145</v>
      </c>
      <c r="Y25" s="55">
        <v>0</v>
      </c>
    </row>
    <row r="26" spans="1:33" ht="17.100000000000001" customHeight="1">
      <c r="A26" s="29" t="s">
        <v>97</v>
      </c>
      <c r="B26" s="57">
        <v>7.3263888888888892E-3</v>
      </c>
      <c r="C26" s="13"/>
      <c r="D26" s="102" t="s">
        <v>15</v>
      </c>
      <c r="E26" s="103">
        <v>7.2337962962962963E-3</v>
      </c>
      <c r="F26" s="55"/>
      <c r="G26" s="96" t="s">
        <v>57</v>
      </c>
      <c r="H26" s="96" t="s">
        <v>461</v>
      </c>
      <c r="J26" s="101" t="s">
        <v>57</v>
      </c>
      <c r="K26" s="101" t="s">
        <v>461</v>
      </c>
      <c r="W26" t="s">
        <v>427</v>
      </c>
      <c r="X26" t="s">
        <v>145</v>
      </c>
      <c r="Y26" s="55">
        <v>6.9097222222222225E-3</v>
      </c>
    </row>
    <row r="27" spans="1:33" ht="17.100000000000001" customHeight="1">
      <c r="A27" s="29" t="s">
        <v>432</v>
      </c>
      <c r="B27" s="57">
        <v>7.3726851851851861E-3</v>
      </c>
      <c r="C27" s="13"/>
      <c r="D27" s="102" t="s">
        <v>78</v>
      </c>
      <c r="E27" s="103">
        <v>7.3263888888888892E-3</v>
      </c>
      <c r="F27" s="55"/>
      <c r="G27" s="29" t="s">
        <v>79</v>
      </c>
      <c r="H27" s="57">
        <v>7.4652777777777781E-3</v>
      </c>
      <c r="J27" s="102" t="s">
        <v>79</v>
      </c>
      <c r="K27" s="103">
        <v>7.1874999999999994E-3</v>
      </c>
      <c r="W27" t="s">
        <v>97</v>
      </c>
      <c r="X27" t="s">
        <v>145</v>
      </c>
      <c r="Y27" s="55">
        <v>7.3263888888888892E-3</v>
      </c>
    </row>
    <row r="28" spans="1:33" ht="17.100000000000001" customHeight="1">
      <c r="A28" s="29" t="s">
        <v>12</v>
      </c>
      <c r="B28" s="57">
        <v>7.5810185185185182E-3</v>
      </c>
      <c r="C28" s="13"/>
      <c r="D28" s="102" t="s">
        <v>97</v>
      </c>
      <c r="E28" s="103">
        <v>7.3495370370370372E-3</v>
      </c>
      <c r="F28" s="55"/>
      <c r="G28" s="29" t="s">
        <v>381</v>
      </c>
      <c r="H28" s="57">
        <v>7.8356481481481489E-3</v>
      </c>
      <c r="I28" s="13"/>
      <c r="J28" s="102" t="s">
        <v>381</v>
      </c>
      <c r="K28" s="103">
        <v>7.3495370370370372E-3</v>
      </c>
      <c r="W28" t="s">
        <v>428</v>
      </c>
      <c r="X28" t="s">
        <v>145</v>
      </c>
      <c r="Y28" s="55">
        <v>0</v>
      </c>
    </row>
    <row r="29" spans="1:33" ht="17.100000000000001" customHeight="1">
      <c r="A29" s="29" t="s">
        <v>83</v>
      </c>
      <c r="B29" s="57">
        <v>7.6388888888888886E-3</v>
      </c>
      <c r="C29" s="13"/>
      <c r="D29" s="102" t="s">
        <v>10</v>
      </c>
      <c r="E29" s="103">
        <v>7.5231481481481477E-3</v>
      </c>
      <c r="F29" s="55"/>
      <c r="J29" s="102" t="s">
        <v>80</v>
      </c>
      <c r="K29" s="103">
        <v>7.6041666666666662E-3</v>
      </c>
      <c r="W29" t="s">
        <v>419</v>
      </c>
      <c r="X29" t="s">
        <v>150</v>
      </c>
      <c r="Y29" s="55">
        <v>0</v>
      </c>
    </row>
    <row r="30" spans="1:33" ht="17.100000000000001" customHeight="1">
      <c r="A30" s="29" t="s">
        <v>10</v>
      </c>
      <c r="B30" s="57">
        <v>7.6851851851851847E-3</v>
      </c>
      <c r="C30" s="13"/>
      <c r="D30" s="102" t="s">
        <v>4</v>
      </c>
      <c r="E30" s="103">
        <v>7.5347222222222213E-3</v>
      </c>
      <c r="F30" s="55"/>
      <c r="J30" s="102" t="s">
        <v>125</v>
      </c>
      <c r="K30" s="103">
        <v>7.8356481481481489E-3</v>
      </c>
      <c r="W30" t="s">
        <v>128</v>
      </c>
      <c r="X30" t="s">
        <v>150</v>
      </c>
      <c r="Y30" s="55">
        <v>9.8842592592592576E-3</v>
      </c>
    </row>
    <row r="31" spans="1:33" ht="17.100000000000001" customHeight="1">
      <c r="A31" s="29" t="s">
        <v>1</v>
      </c>
      <c r="B31" s="57">
        <v>7.7083333333333335E-3</v>
      </c>
      <c r="C31" s="13"/>
      <c r="D31" s="102" t="s">
        <v>81</v>
      </c>
      <c r="E31" s="103">
        <v>7.5694444444444446E-3</v>
      </c>
      <c r="F31" s="55"/>
      <c r="J31" s="102" t="s">
        <v>454</v>
      </c>
      <c r="K31" s="103">
        <v>8.4837962962962966E-3</v>
      </c>
      <c r="W31" t="s">
        <v>84</v>
      </c>
      <c r="X31" t="s">
        <v>150</v>
      </c>
      <c r="Y31" s="55">
        <v>7.7662037037037031E-3</v>
      </c>
    </row>
    <row r="32" spans="1:33" ht="17.100000000000001" customHeight="1">
      <c r="A32" s="29" t="s">
        <v>100</v>
      </c>
      <c r="B32" s="57">
        <v>7.743055555555556E-3</v>
      </c>
      <c r="C32" s="13"/>
      <c r="D32" s="102" t="s">
        <v>94</v>
      </c>
      <c r="E32" s="103">
        <v>7.743055555555556E-3</v>
      </c>
      <c r="F32" s="55"/>
      <c r="J32" s="102" t="s">
        <v>455</v>
      </c>
      <c r="K32" s="103">
        <v>8.5416666666666679E-3</v>
      </c>
      <c r="W32" t="s">
        <v>125</v>
      </c>
      <c r="X32" t="s">
        <v>152</v>
      </c>
      <c r="Y32" s="55">
        <v>0</v>
      </c>
    </row>
    <row r="33" spans="1:25" ht="17.100000000000001" customHeight="1">
      <c r="A33" s="29" t="s">
        <v>396</v>
      </c>
      <c r="B33" s="57">
        <v>7.7546296296296287E-3</v>
      </c>
      <c r="C33" s="13"/>
      <c r="D33" s="102" t="s">
        <v>93</v>
      </c>
      <c r="E33" s="103">
        <v>7.7546296296296287E-3</v>
      </c>
      <c r="F33" s="55"/>
      <c r="J33" s="102" t="s">
        <v>446</v>
      </c>
      <c r="K33" s="103">
        <v>8.7962962962962968E-3</v>
      </c>
      <c r="W33" t="s">
        <v>4</v>
      </c>
      <c r="X33" t="s">
        <v>145</v>
      </c>
      <c r="Y33" s="55">
        <v>0</v>
      </c>
    </row>
    <row r="34" spans="1:25" ht="17.100000000000001" customHeight="1">
      <c r="A34" s="29" t="s">
        <v>81</v>
      </c>
      <c r="B34" s="57">
        <v>7.9282407407407409E-3</v>
      </c>
      <c r="C34" s="13"/>
      <c r="D34" s="102" t="s">
        <v>102</v>
      </c>
      <c r="E34" s="103">
        <v>7.7777777777777767E-3</v>
      </c>
      <c r="F34" s="55"/>
      <c r="J34" s="102" t="s">
        <v>308</v>
      </c>
      <c r="K34" s="103">
        <v>8.9004629629629625E-3</v>
      </c>
      <c r="W34" t="s">
        <v>448</v>
      </c>
      <c r="X34" t="s">
        <v>145</v>
      </c>
      <c r="Y34" s="55">
        <v>6.0879629629629643E-3</v>
      </c>
    </row>
    <row r="35" spans="1:25" ht="17.100000000000001" customHeight="1">
      <c r="A35" s="29" t="s">
        <v>93</v>
      </c>
      <c r="B35" s="57">
        <v>8.0092592592592594E-3</v>
      </c>
      <c r="C35" s="13"/>
      <c r="D35" s="102" t="s">
        <v>87</v>
      </c>
      <c r="E35" s="103">
        <v>7.8819444444444432E-3</v>
      </c>
      <c r="F35" s="55"/>
      <c r="J35" s="102" t="s">
        <v>452</v>
      </c>
      <c r="K35" s="103">
        <v>8.9814814814814809E-3</v>
      </c>
      <c r="W35" t="s">
        <v>12</v>
      </c>
      <c r="X35" t="s">
        <v>145</v>
      </c>
      <c r="Y35" s="55">
        <v>7.5810185185185182E-3</v>
      </c>
    </row>
    <row r="36" spans="1:25" ht="17.100000000000001" customHeight="1">
      <c r="A36" s="29" t="s">
        <v>78</v>
      </c>
      <c r="B36" s="57">
        <v>8.0555555555555554E-3</v>
      </c>
      <c r="C36" s="13"/>
      <c r="D36" s="102" t="s">
        <v>98</v>
      </c>
      <c r="E36" s="103">
        <v>7.9629629629629634E-3</v>
      </c>
      <c r="F36" s="55"/>
      <c r="J36" s="102" t="s">
        <v>462</v>
      </c>
      <c r="K36" s="103">
        <v>1.0208333333333333E-2</v>
      </c>
      <c r="W36" t="s">
        <v>11</v>
      </c>
      <c r="X36" t="s">
        <v>145</v>
      </c>
      <c r="Y36" s="55">
        <v>6.6898148148148142E-3</v>
      </c>
    </row>
    <row r="37" spans="1:25" ht="17.100000000000001" customHeight="1">
      <c r="A37" s="29" t="s">
        <v>94</v>
      </c>
      <c r="B37" s="57">
        <v>8.0555555555555554E-3</v>
      </c>
      <c r="C37" s="13"/>
      <c r="D37" s="102" t="s">
        <v>24</v>
      </c>
      <c r="E37" s="103">
        <v>7.9861111111111122E-3</v>
      </c>
      <c r="F37" s="55"/>
      <c r="W37" t="s">
        <v>429</v>
      </c>
      <c r="X37" t="s">
        <v>150</v>
      </c>
      <c r="Y37" s="55">
        <v>1.2881944444444446E-2</v>
      </c>
    </row>
    <row r="38" spans="1:25" ht="17.100000000000001" customHeight="1">
      <c r="A38" s="29" t="s">
        <v>102</v>
      </c>
      <c r="B38" s="57">
        <v>8.2407407407407412E-3</v>
      </c>
      <c r="C38" s="13"/>
      <c r="D38" s="102" t="s">
        <v>23</v>
      </c>
      <c r="E38" s="103">
        <v>8.1712962962962963E-3</v>
      </c>
      <c r="F38" s="55"/>
      <c r="W38" t="s">
        <v>430</v>
      </c>
      <c r="X38" t="s">
        <v>152</v>
      </c>
      <c r="Y38" s="55">
        <v>0</v>
      </c>
    </row>
    <row r="39" spans="1:25" ht="17.100000000000001" customHeight="1">
      <c r="A39" s="29" t="s">
        <v>103</v>
      </c>
      <c r="B39" s="57">
        <v>8.4259259259259253E-3</v>
      </c>
      <c r="C39" s="13"/>
      <c r="D39" s="102" t="s">
        <v>456</v>
      </c>
      <c r="E39" s="103">
        <v>8.3449074074074085E-3</v>
      </c>
      <c r="F39" s="55"/>
      <c r="W39" t="s">
        <v>431</v>
      </c>
      <c r="X39" t="s">
        <v>145</v>
      </c>
      <c r="Y39" s="55">
        <v>0</v>
      </c>
    </row>
    <row r="40" spans="1:25" ht="17.100000000000001" customHeight="1">
      <c r="A40" s="29" t="s">
        <v>422</v>
      </c>
      <c r="B40" s="57">
        <v>9.0277777777777787E-3</v>
      </c>
      <c r="C40" s="13"/>
      <c r="D40" s="102" t="s">
        <v>114</v>
      </c>
      <c r="E40" s="103">
        <v>8.4490740740740741E-3</v>
      </c>
      <c r="F40" s="55"/>
      <c r="W40" t="s">
        <v>102</v>
      </c>
      <c r="X40" t="s">
        <v>145</v>
      </c>
      <c r="Y40" s="55">
        <v>8.2407407407407412E-3</v>
      </c>
    </row>
    <row r="41" spans="1:25" ht="17.100000000000001" customHeight="1">
      <c r="D41" s="102" t="s">
        <v>19</v>
      </c>
      <c r="E41" s="103">
        <v>8.4606481481481494E-3</v>
      </c>
      <c r="W41" t="s">
        <v>15</v>
      </c>
      <c r="X41" t="s">
        <v>150</v>
      </c>
      <c r="Y41" s="55">
        <v>7.2222222222222228E-3</v>
      </c>
    </row>
    <row r="42" spans="1:25" ht="17.100000000000001" customHeight="1">
      <c r="D42" s="102" t="s">
        <v>453</v>
      </c>
      <c r="E42" s="103">
        <v>8.4953703703703701E-3</v>
      </c>
      <c r="W42" t="s">
        <v>381</v>
      </c>
      <c r="X42" t="s">
        <v>152</v>
      </c>
      <c r="Y42" s="55">
        <v>7.8356481481481489E-3</v>
      </c>
    </row>
    <row r="43" spans="1:25" ht="17.100000000000001" customHeight="1">
      <c r="D43" s="102" t="s">
        <v>12</v>
      </c>
      <c r="E43" s="103">
        <v>8.611111111111111E-3</v>
      </c>
      <c r="W43" t="s">
        <v>432</v>
      </c>
      <c r="X43" t="s">
        <v>145</v>
      </c>
      <c r="Y43" s="55">
        <v>7.3726851851851861E-3</v>
      </c>
    </row>
    <row r="44" spans="1:25" ht="17.100000000000001" customHeight="1">
      <c r="D44" s="102" t="s">
        <v>25</v>
      </c>
      <c r="E44" s="103">
        <v>9.4907407407407406E-3</v>
      </c>
      <c r="W44" t="s">
        <v>445</v>
      </c>
      <c r="X44" t="s">
        <v>150</v>
      </c>
      <c r="Y44" s="55">
        <v>6.8865740740740736E-3</v>
      </c>
    </row>
    <row r="45" spans="1:25">
      <c r="W45" t="s">
        <v>85</v>
      </c>
      <c r="X45" t="s">
        <v>150</v>
      </c>
      <c r="Y45" s="55">
        <v>7.0717592592592594E-3</v>
      </c>
    </row>
    <row r="46" spans="1:25">
      <c r="W46" t="s">
        <v>433</v>
      </c>
      <c r="X46" t="s">
        <v>145</v>
      </c>
      <c r="Y46" s="55">
        <v>0</v>
      </c>
    </row>
    <row r="47" spans="1:25">
      <c r="W47" t="s">
        <v>96</v>
      </c>
      <c r="X47" t="s">
        <v>145</v>
      </c>
      <c r="Y47" s="55">
        <v>6.8981481481481489E-3</v>
      </c>
    </row>
    <row r="48" spans="1:25">
      <c r="W48" t="s">
        <v>394</v>
      </c>
      <c r="X48" t="s">
        <v>150</v>
      </c>
      <c r="Y48" s="55">
        <v>1.0462962962962964E-2</v>
      </c>
    </row>
    <row r="49" spans="23:32">
      <c r="W49" t="s">
        <v>100</v>
      </c>
      <c r="X49" t="s">
        <v>145</v>
      </c>
      <c r="Y49" s="55">
        <v>7.743055555555556E-3</v>
      </c>
    </row>
    <row r="50" spans="23:32">
      <c r="W50" t="s">
        <v>94</v>
      </c>
      <c r="X50" t="s">
        <v>145</v>
      </c>
      <c r="Y50" s="55">
        <v>8.0555555555555554E-3</v>
      </c>
    </row>
    <row r="51" spans="23:32">
      <c r="W51" t="s">
        <v>1</v>
      </c>
      <c r="X51" t="s">
        <v>145</v>
      </c>
      <c r="Y51" s="55">
        <v>7.7083333333333335E-3</v>
      </c>
    </row>
    <row r="52" spans="23:32">
      <c r="W52" t="s">
        <v>86</v>
      </c>
      <c r="X52" t="s">
        <v>145</v>
      </c>
      <c r="Y52" s="55">
        <v>6.5740740740740733E-3</v>
      </c>
    </row>
    <row r="53" spans="23:32">
      <c r="W53" t="s">
        <v>414</v>
      </c>
      <c r="X53" t="s">
        <v>145</v>
      </c>
      <c r="Y53" s="55">
        <v>6.5856481481481469E-3</v>
      </c>
    </row>
    <row r="54" spans="23:32">
      <c r="W54" t="s">
        <v>79</v>
      </c>
      <c r="X54" t="s">
        <v>152</v>
      </c>
      <c r="Y54" s="55">
        <v>7.4652777777777781E-3</v>
      </c>
    </row>
    <row r="55" spans="23:32">
      <c r="W55" t="s">
        <v>382</v>
      </c>
      <c r="X55" t="s">
        <v>150</v>
      </c>
      <c r="Y55" s="55">
        <v>7.7083333333333335E-3</v>
      </c>
    </row>
    <row r="56" spans="23:32">
      <c r="W56" t="s">
        <v>415</v>
      </c>
      <c r="X56" t="s">
        <v>152</v>
      </c>
      <c r="Y56" s="55">
        <v>0</v>
      </c>
    </row>
    <row r="57" spans="23:32">
      <c r="W57" t="s">
        <v>91</v>
      </c>
      <c r="X57" t="s">
        <v>145</v>
      </c>
      <c r="Y57" s="55">
        <v>6.0416666666666665E-3</v>
      </c>
    </row>
    <row r="58" spans="23:32">
      <c r="W58" t="s">
        <v>397</v>
      </c>
      <c r="X58" t="s">
        <v>150</v>
      </c>
      <c r="Y58" s="55">
        <v>8.8078703703703704E-3</v>
      </c>
    </row>
    <row r="59" spans="23:32">
      <c r="W59" t="s">
        <v>74</v>
      </c>
      <c r="X59" t="s">
        <v>145</v>
      </c>
      <c r="Y59" s="55">
        <v>5.2430555555555555E-3</v>
      </c>
    </row>
    <row r="60" spans="23:32">
      <c r="W60" t="s">
        <v>434</v>
      </c>
      <c r="X60" t="s">
        <v>145</v>
      </c>
      <c r="Y60" s="55">
        <v>0</v>
      </c>
    </row>
    <row r="61" spans="23:32">
      <c r="W61" t="s">
        <v>90</v>
      </c>
      <c r="X61" t="s">
        <v>150</v>
      </c>
      <c r="Y61" s="55">
        <v>7.4652777777777781E-3</v>
      </c>
    </row>
    <row r="62" spans="23:32">
      <c r="W62" t="s">
        <v>420</v>
      </c>
      <c r="X62" t="s">
        <v>145</v>
      </c>
      <c r="Y62" s="55">
        <v>6.8055555555555569E-3</v>
      </c>
      <c r="AD62" t="s">
        <v>79</v>
      </c>
      <c r="AE62" t="s">
        <v>152</v>
      </c>
      <c r="AF62" s="55">
        <v>7.1874999999999994E-3</v>
      </c>
    </row>
    <row r="63" spans="23:32">
      <c r="W63" t="s">
        <v>391</v>
      </c>
      <c r="X63" t="s">
        <v>145</v>
      </c>
      <c r="Y63" s="55">
        <v>7.083333333333333E-3</v>
      </c>
      <c r="AD63" t="s">
        <v>381</v>
      </c>
      <c r="AE63" t="s">
        <v>152</v>
      </c>
      <c r="AF63" s="55">
        <v>7.3495370370370372E-3</v>
      </c>
    </row>
    <row r="64" spans="23:32">
      <c r="W64" t="s">
        <v>435</v>
      </c>
      <c r="X64" t="s">
        <v>145</v>
      </c>
      <c r="Y64" s="55">
        <v>0</v>
      </c>
      <c r="AD64" t="s">
        <v>80</v>
      </c>
      <c r="AE64" t="s">
        <v>152</v>
      </c>
      <c r="AF64" s="55">
        <v>7.6041666666666662E-3</v>
      </c>
    </row>
    <row r="65" spans="23:32">
      <c r="W65" t="s">
        <v>392</v>
      </c>
      <c r="X65" t="s">
        <v>145</v>
      </c>
      <c r="Y65" s="55">
        <v>6.1574074074074074E-3</v>
      </c>
      <c r="AD65" t="s">
        <v>125</v>
      </c>
      <c r="AE65" t="s">
        <v>152</v>
      </c>
      <c r="AF65" s="55">
        <v>7.8356481481481489E-3</v>
      </c>
    </row>
    <row r="66" spans="23:32">
      <c r="W66" t="s">
        <v>55</v>
      </c>
      <c r="X66" t="s">
        <v>145</v>
      </c>
      <c r="Y66" s="55">
        <v>6.3773148148148148E-3</v>
      </c>
      <c r="AD66" t="s">
        <v>454</v>
      </c>
      <c r="AE66" t="s">
        <v>152</v>
      </c>
      <c r="AF66" s="55">
        <v>8.4837962962962966E-3</v>
      </c>
    </row>
    <row r="67" spans="23:32">
      <c r="W67" t="s">
        <v>396</v>
      </c>
      <c r="X67" t="s">
        <v>145</v>
      </c>
      <c r="Y67" s="55">
        <v>7.7546296296296287E-3</v>
      </c>
      <c r="AD67" t="s">
        <v>455</v>
      </c>
      <c r="AE67" t="s">
        <v>152</v>
      </c>
      <c r="AF67" s="55">
        <v>8.5416666666666679E-3</v>
      </c>
    </row>
    <row r="68" spans="23:32">
      <c r="W68" t="s">
        <v>14</v>
      </c>
      <c r="X68" t="s">
        <v>145</v>
      </c>
      <c r="Y68" s="55">
        <v>6.3888888888888884E-3</v>
      </c>
      <c r="AD68" t="s">
        <v>446</v>
      </c>
      <c r="AE68" t="s">
        <v>152</v>
      </c>
      <c r="AF68" s="55">
        <v>8.7962962962962968E-3</v>
      </c>
    </row>
    <row r="69" spans="23:32">
      <c r="W69" t="s">
        <v>103</v>
      </c>
      <c r="X69" t="s">
        <v>145</v>
      </c>
      <c r="Y69" s="55">
        <v>8.4259259259259253E-3</v>
      </c>
      <c r="AD69" t="s">
        <v>308</v>
      </c>
      <c r="AE69" t="s">
        <v>152</v>
      </c>
      <c r="AF69" s="55">
        <v>8.9004629629629625E-3</v>
      </c>
    </row>
    <row r="70" spans="23:32">
      <c r="W70" t="s">
        <v>436</v>
      </c>
      <c r="X70" t="s">
        <v>145</v>
      </c>
      <c r="Y70" s="55">
        <v>0</v>
      </c>
      <c r="AD70" t="s">
        <v>452</v>
      </c>
      <c r="AE70" t="s">
        <v>152</v>
      </c>
      <c r="AF70" s="55">
        <v>8.9814814814814809E-3</v>
      </c>
    </row>
    <row r="71" spans="23:32">
      <c r="W71" t="s">
        <v>421</v>
      </c>
      <c r="X71" t="s">
        <v>145</v>
      </c>
      <c r="Y71" s="55">
        <v>0</v>
      </c>
      <c r="AD71" t="s">
        <v>418</v>
      </c>
      <c r="AE71" t="s">
        <v>152</v>
      </c>
      <c r="AF71" s="55">
        <v>1.0208333333333333E-2</v>
      </c>
    </row>
    <row r="72" spans="23:32">
      <c r="W72" t="s">
        <v>20</v>
      </c>
      <c r="X72" t="s">
        <v>145</v>
      </c>
      <c r="Y72" s="55">
        <v>5.185185185185185E-3</v>
      </c>
    </row>
    <row r="73" spans="23:32">
      <c r="W73" t="s">
        <v>29</v>
      </c>
      <c r="X73" t="s">
        <v>150</v>
      </c>
      <c r="Y73" s="55">
        <v>1.0266203703703703E-2</v>
      </c>
    </row>
    <row r="74" spans="23:32">
      <c r="W74" t="s">
        <v>437</v>
      </c>
      <c r="X74" t="s">
        <v>145</v>
      </c>
      <c r="Y74" s="55">
        <v>0</v>
      </c>
    </row>
    <row r="75" spans="23:32">
      <c r="W75" t="s">
        <v>10</v>
      </c>
      <c r="X75" t="s">
        <v>145</v>
      </c>
      <c r="Y75" s="55">
        <v>7.6851851851851847E-3</v>
      </c>
    </row>
    <row r="76" spans="23:32">
      <c r="W76" t="s">
        <v>438</v>
      </c>
      <c r="X76" t="s">
        <v>438</v>
      </c>
    </row>
    <row r="77" spans="23:32">
      <c r="W77" t="s">
        <v>439</v>
      </c>
      <c r="Y77" s="55">
        <v>5.0578703703703706E-3</v>
      </c>
    </row>
  </sheetData>
  <autoFilter ref="AD3:AF71" xr:uid="{F12781F7-AD5A-E144-B077-7874FA800231}">
    <sortState xmlns:xlrd2="http://schemas.microsoft.com/office/spreadsheetml/2017/richdata2" ref="AD4:AF71">
      <sortCondition ref="AE3:AE71"/>
    </sortState>
  </autoFilter>
  <phoneticPr fontId="3"/>
  <pageMargins left="0" right="0" top="0" bottom="0" header="0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5954-0309-3B4D-BDB3-4EF39C822E86}">
  <dimension ref="A3:C371"/>
  <sheetViews>
    <sheetView workbookViewId="0">
      <selection activeCell="C8" sqref="C8"/>
    </sheetView>
  </sheetViews>
  <sheetFormatPr defaultColWidth="11.5546875" defaultRowHeight="19.5"/>
  <cols>
    <col min="1" max="1" width="12.109375" bestFit="1" customWidth="1"/>
    <col min="2" max="2" width="5.33203125" bestFit="1" customWidth="1"/>
    <col min="3" max="3" width="14.44140625" style="55" bestFit="1" customWidth="1"/>
  </cols>
  <sheetData>
    <row r="3" spans="1:3">
      <c r="A3" s="94" t="s">
        <v>440</v>
      </c>
      <c r="B3" s="94" t="s">
        <v>447</v>
      </c>
      <c r="C3" s="55" t="s">
        <v>495</v>
      </c>
    </row>
    <row r="4" spans="1:3">
      <c r="A4" t="s">
        <v>381</v>
      </c>
      <c r="B4" t="s">
        <v>484</v>
      </c>
      <c r="C4" s="55">
        <v>1.0601851851851854E-2</v>
      </c>
    </row>
    <row r="5" spans="1:3">
      <c r="A5" t="s">
        <v>381</v>
      </c>
      <c r="B5" t="s">
        <v>485</v>
      </c>
      <c r="C5" s="55">
        <v>1.0590277777777777E-2</v>
      </c>
    </row>
    <row r="6" spans="1:3">
      <c r="A6" t="s">
        <v>381</v>
      </c>
      <c r="B6" t="s">
        <v>489</v>
      </c>
      <c r="C6" s="55">
        <v>1.0092592592592592E-2</v>
      </c>
    </row>
    <row r="7" spans="1:3">
      <c r="A7" t="s">
        <v>381</v>
      </c>
      <c r="B7" t="s">
        <v>490</v>
      </c>
      <c r="C7" s="55">
        <v>9.8726851851851857E-3</v>
      </c>
    </row>
    <row r="8" spans="1:3">
      <c r="A8" t="s">
        <v>381</v>
      </c>
      <c r="B8" t="s">
        <v>491</v>
      </c>
      <c r="C8" s="55">
        <v>9.6064814814814815E-3</v>
      </c>
    </row>
    <row r="9" spans="1:3">
      <c r="A9" t="s">
        <v>381</v>
      </c>
      <c r="B9" t="s">
        <v>492</v>
      </c>
      <c r="C9" s="55">
        <v>8.8078703703703704E-3</v>
      </c>
    </row>
    <row r="10" spans="1:3">
      <c r="A10" t="s">
        <v>381</v>
      </c>
      <c r="B10" t="s">
        <v>493</v>
      </c>
      <c r="C10" s="55">
        <v>8.4259259259259253E-3</v>
      </c>
    </row>
    <row r="11" spans="1:3">
      <c r="A11" t="s">
        <v>439</v>
      </c>
      <c r="C11" s="55">
        <v>8.4259259259259253E-3</v>
      </c>
    </row>
    <row r="12" spans="1:3">
      <c r="C12"/>
    </row>
    <row r="13" spans="1:3">
      <c r="C13"/>
    </row>
    <row r="14" spans="1:3">
      <c r="C14"/>
    </row>
    <row r="15" spans="1:3">
      <c r="C15"/>
    </row>
    <row r="16" spans="1: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2194-9885-504A-AEA6-CC3169641209}">
  <dimension ref="A3:C41"/>
  <sheetViews>
    <sheetView workbookViewId="0">
      <selection activeCell="B4" sqref="B4:C40"/>
    </sheetView>
  </sheetViews>
  <sheetFormatPr defaultColWidth="11.5546875" defaultRowHeight="19.5"/>
  <cols>
    <col min="1" max="1" width="7.88671875" bestFit="1" customWidth="1"/>
    <col min="2" max="2" width="8" bestFit="1" customWidth="1"/>
    <col min="3" max="3" width="14.44140625" bestFit="1" customWidth="1"/>
  </cols>
  <sheetData>
    <row r="3" spans="1:3">
      <c r="A3" s="94" t="s">
        <v>440</v>
      </c>
      <c r="B3" s="94" t="s">
        <v>549</v>
      </c>
      <c r="C3" t="s">
        <v>495</v>
      </c>
    </row>
    <row r="4" spans="1:3">
      <c r="A4" t="s">
        <v>20</v>
      </c>
      <c r="B4" t="s">
        <v>511</v>
      </c>
      <c r="C4" s="125">
        <v>0</v>
      </c>
    </row>
    <row r="5" spans="1:3">
      <c r="A5" t="s">
        <v>20</v>
      </c>
      <c r="B5" t="s">
        <v>512</v>
      </c>
      <c r="C5" s="125">
        <v>6.9907407407407409E-3</v>
      </c>
    </row>
    <row r="6" spans="1:3">
      <c r="A6" t="s">
        <v>20</v>
      </c>
      <c r="B6" t="s">
        <v>513</v>
      </c>
      <c r="C6" s="125">
        <v>6.7476851851851856E-3</v>
      </c>
    </row>
    <row r="7" spans="1:3">
      <c r="A7" t="s">
        <v>20</v>
      </c>
      <c r="B7" t="s">
        <v>514</v>
      </c>
      <c r="C7" s="125">
        <v>6.5624999999999998E-3</v>
      </c>
    </row>
    <row r="8" spans="1:3">
      <c r="A8" t="s">
        <v>20</v>
      </c>
      <c r="B8" t="s">
        <v>515</v>
      </c>
      <c r="C8" s="125">
        <v>6.5162037037037037E-3</v>
      </c>
    </row>
    <row r="9" spans="1:3">
      <c r="A9" t="s">
        <v>20</v>
      </c>
      <c r="B9" t="s">
        <v>516</v>
      </c>
      <c r="C9" s="125">
        <v>6.5740740740740733E-3</v>
      </c>
    </row>
    <row r="10" spans="1:3">
      <c r="A10" t="s">
        <v>20</v>
      </c>
      <c r="B10" t="s">
        <v>517</v>
      </c>
      <c r="C10" s="125">
        <v>0</v>
      </c>
    </row>
    <row r="11" spans="1:3">
      <c r="A11" t="s">
        <v>20</v>
      </c>
      <c r="B11" t="s">
        <v>518</v>
      </c>
      <c r="C11" s="125">
        <v>6.4120370370370364E-3</v>
      </c>
    </row>
    <row r="12" spans="1:3">
      <c r="A12" t="s">
        <v>20</v>
      </c>
      <c r="B12" t="s">
        <v>510</v>
      </c>
      <c r="C12" s="125">
        <v>0</v>
      </c>
    </row>
    <row r="13" spans="1:3">
      <c r="A13" t="s">
        <v>20</v>
      </c>
      <c r="B13" t="s">
        <v>519</v>
      </c>
      <c r="C13" s="125">
        <v>6.6203703703703702E-3</v>
      </c>
    </row>
    <row r="14" spans="1:3">
      <c r="A14" t="s">
        <v>20</v>
      </c>
      <c r="B14" t="s">
        <v>520</v>
      </c>
      <c r="C14" s="125">
        <v>6.9444444444444441E-3</v>
      </c>
    </row>
    <row r="15" spans="1:3">
      <c r="A15" t="s">
        <v>20</v>
      </c>
      <c r="B15" t="s">
        <v>521</v>
      </c>
      <c r="C15" s="125">
        <v>6.5393518518518517E-3</v>
      </c>
    </row>
    <row r="16" spans="1:3">
      <c r="A16" t="s">
        <v>20</v>
      </c>
      <c r="B16" t="s">
        <v>522</v>
      </c>
      <c r="C16" s="125">
        <v>0</v>
      </c>
    </row>
    <row r="17" spans="1:3">
      <c r="A17" t="s">
        <v>20</v>
      </c>
      <c r="B17" t="s">
        <v>523</v>
      </c>
      <c r="C17" s="125">
        <v>7.8356481481481489E-3</v>
      </c>
    </row>
    <row r="18" spans="1:3">
      <c r="A18" t="s">
        <v>20</v>
      </c>
      <c r="B18" t="s">
        <v>524</v>
      </c>
      <c r="C18" s="125">
        <v>0</v>
      </c>
    </row>
    <row r="19" spans="1:3">
      <c r="A19" t="s">
        <v>20</v>
      </c>
      <c r="B19" t="s">
        <v>525</v>
      </c>
      <c r="C19" s="125">
        <v>6.6666666666666671E-3</v>
      </c>
    </row>
    <row r="20" spans="1:3">
      <c r="A20" t="s">
        <v>20</v>
      </c>
      <c r="B20" t="s">
        <v>526</v>
      </c>
      <c r="C20" s="125">
        <v>0</v>
      </c>
    </row>
    <row r="21" spans="1:3">
      <c r="A21" t="s">
        <v>20</v>
      </c>
      <c r="B21" t="s">
        <v>527</v>
      </c>
      <c r="C21" s="125">
        <v>6.7708333333333336E-3</v>
      </c>
    </row>
    <row r="22" spans="1:3">
      <c r="A22" t="s">
        <v>20</v>
      </c>
      <c r="B22" t="s">
        <v>529</v>
      </c>
      <c r="C22" s="125">
        <v>0</v>
      </c>
    </row>
    <row r="23" spans="1:3">
      <c r="A23" t="s">
        <v>20</v>
      </c>
      <c r="B23" t="s">
        <v>530</v>
      </c>
      <c r="C23" s="125">
        <v>0</v>
      </c>
    </row>
    <row r="24" spans="1:3">
      <c r="A24" t="s">
        <v>20</v>
      </c>
      <c r="B24" t="s">
        <v>531</v>
      </c>
      <c r="C24" s="125">
        <v>0</v>
      </c>
    </row>
    <row r="25" spans="1:3">
      <c r="A25" t="s">
        <v>20</v>
      </c>
      <c r="B25" t="s">
        <v>532</v>
      </c>
      <c r="C25" s="125">
        <v>0</v>
      </c>
    </row>
    <row r="26" spans="1:3">
      <c r="A26" t="s">
        <v>20</v>
      </c>
      <c r="B26" t="s">
        <v>533</v>
      </c>
      <c r="C26" s="125">
        <v>6.8055555555555569E-3</v>
      </c>
    </row>
    <row r="27" spans="1:3">
      <c r="A27" t="s">
        <v>20</v>
      </c>
      <c r="B27" t="s">
        <v>534</v>
      </c>
      <c r="C27" s="125">
        <v>6.6319444444444446E-3</v>
      </c>
    </row>
    <row r="28" spans="1:3">
      <c r="A28" t="s">
        <v>20</v>
      </c>
      <c r="B28" t="s">
        <v>535</v>
      </c>
      <c r="C28" s="125">
        <v>7.0949074074074074E-3</v>
      </c>
    </row>
    <row r="29" spans="1:3">
      <c r="A29" t="s">
        <v>20</v>
      </c>
      <c r="B29" t="s">
        <v>536</v>
      </c>
      <c r="C29" s="125">
        <v>6.6550925925925935E-3</v>
      </c>
    </row>
    <row r="30" spans="1:3">
      <c r="A30" t="s">
        <v>20</v>
      </c>
      <c r="B30" t="s">
        <v>537</v>
      </c>
      <c r="C30" s="125">
        <v>0</v>
      </c>
    </row>
    <row r="31" spans="1:3">
      <c r="A31" t="s">
        <v>20</v>
      </c>
      <c r="B31" t="s">
        <v>538</v>
      </c>
      <c r="C31" s="125">
        <v>6.9444444444444441E-3</v>
      </c>
    </row>
    <row r="32" spans="1:3">
      <c r="A32" t="s">
        <v>20</v>
      </c>
      <c r="B32" t="s">
        <v>539</v>
      </c>
      <c r="C32" s="125">
        <v>7.1180555555555554E-3</v>
      </c>
    </row>
    <row r="33" spans="1:3">
      <c r="A33" t="s">
        <v>20</v>
      </c>
      <c r="B33" t="s">
        <v>540</v>
      </c>
      <c r="C33" s="125">
        <v>6.7708333333333336E-3</v>
      </c>
    </row>
    <row r="34" spans="1:3">
      <c r="A34" t="s">
        <v>20</v>
      </c>
      <c r="B34" t="s">
        <v>541</v>
      </c>
      <c r="C34" s="125">
        <v>0</v>
      </c>
    </row>
    <row r="35" spans="1:3">
      <c r="A35" t="s">
        <v>20</v>
      </c>
      <c r="B35" t="s">
        <v>543</v>
      </c>
      <c r="C35" s="125">
        <v>6.7013888888888887E-3</v>
      </c>
    </row>
    <row r="36" spans="1:3">
      <c r="A36" t="s">
        <v>20</v>
      </c>
      <c r="B36" t="s">
        <v>544</v>
      </c>
      <c r="C36" s="125">
        <v>0</v>
      </c>
    </row>
    <row r="37" spans="1:3">
      <c r="A37" t="s">
        <v>20</v>
      </c>
      <c r="B37" t="s">
        <v>545</v>
      </c>
      <c r="C37" s="125">
        <v>6.9097222222222225E-3</v>
      </c>
    </row>
    <row r="38" spans="1:3">
      <c r="A38" t="s">
        <v>20</v>
      </c>
      <c r="B38" t="s">
        <v>546</v>
      </c>
      <c r="C38" s="125">
        <v>6.9097222222222225E-3</v>
      </c>
    </row>
    <row r="39" spans="1:3">
      <c r="A39" t="s">
        <v>20</v>
      </c>
      <c r="B39" t="s">
        <v>547</v>
      </c>
      <c r="C39" s="125">
        <v>7.5694444444444446E-3</v>
      </c>
    </row>
    <row r="40" spans="1:3">
      <c r="A40" t="s">
        <v>20</v>
      </c>
      <c r="B40" t="s">
        <v>548</v>
      </c>
      <c r="C40" s="125">
        <v>6.8171296296296287E-3</v>
      </c>
    </row>
    <row r="41" spans="1:3">
      <c r="A41" t="s">
        <v>439</v>
      </c>
      <c r="C41" s="125">
        <v>6.4120370370370364E-3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34A7-03B1-9545-BD94-B0DC2B8C4635}">
  <dimension ref="A2:S51"/>
  <sheetViews>
    <sheetView topLeftCell="I1" workbookViewId="0">
      <selection activeCell="T10" sqref="T10"/>
    </sheetView>
  </sheetViews>
  <sheetFormatPr defaultColWidth="11.5546875" defaultRowHeight="19.5"/>
  <cols>
    <col min="3" max="3" width="10.6640625" style="55"/>
    <col min="16" max="17" width="10.6640625" style="55"/>
    <col min="18" max="18" width="10.6640625" style="10"/>
    <col min="19" max="19" width="10.6640625" style="119"/>
  </cols>
  <sheetData>
    <row r="2" spans="1:19">
      <c r="N2" t="s">
        <v>416</v>
      </c>
      <c r="O2" t="str">
        <f>N2&amp;"2.8k推移"</f>
        <v>和田龍太2.8k推移</v>
      </c>
    </row>
    <row r="3" spans="1:19">
      <c r="A3" t="s">
        <v>440</v>
      </c>
      <c r="B3" t="s">
        <v>447</v>
      </c>
      <c r="C3" s="55" t="s">
        <v>497</v>
      </c>
      <c r="D3" t="s">
        <v>496</v>
      </c>
      <c r="E3" t="s">
        <v>497</v>
      </c>
      <c r="N3" t="s">
        <v>440</v>
      </c>
      <c r="O3" t="s">
        <v>562</v>
      </c>
      <c r="P3" s="55" t="s">
        <v>561</v>
      </c>
      <c r="Q3" s="55" t="s">
        <v>563</v>
      </c>
      <c r="R3" s="10" t="s">
        <v>447</v>
      </c>
      <c r="S3" s="119" t="s">
        <v>497</v>
      </c>
    </row>
    <row r="4" spans="1:19">
      <c r="A4" t="s">
        <v>20</v>
      </c>
      <c r="B4" t="s">
        <v>482</v>
      </c>
      <c r="D4" t="s">
        <v>483</v>
      </c>
      <c r="E4" s="55" t="str">
        <f>IF(C4=0,"-",C4)</f>
        <v>-</v>
      </c>
      <c r="N4" t="s">
        <v>20</v>
      </c>
      <c r="O4" t="s">
        <v>510</v>
      </c>
      <c r="P4" s="55" t="e">
        <f>IF(Q4=0,NA(),Q4)</f>
        <v>#N/A</v>
      </c>
      <c r="Q4" s="55">
        <f t="shared" ref="Q4:Q51" si="0">VLOOKUP(O4,R:S,2,)</f>
        <v>0</v>
      </c>
      <c r="R4" s="10" t="s">
        <v>511</v>
      </c>
      <c r="S4" s="119">
        <v>0</v>
      </c>
    </row>
    <row r="5" spans="1:19">
      <c r="A5" t="s">
        <v>20</v>
      </c>
      <c r="B5" t="s">
        <v>484</v>
      </c>
      <c r="D5" t="s">
        <v>484</v>
      </c>
      <c r="E5" s="55" t="str">
        <f t="shared" ref="E5:E14" si="1">IF(C5=0,"-",C5)</f>
        <v>-</v>
      </c>
      <c r="N5" t="s">
        <v>20</v>
      </c>
      <c r="O5" t="s">
        <v>519</v>
      </c>
      <c r="P5" s="55">
        <f t="shared" ref="P5:P51" si="2">IF(Q5=0,NA(),Q5)</f>
        <v>6.6203703703703702E-3</v>
      </c>
      <c r="Q5" s="55">
        <f t="shared" si="0"/>
        <v>6.6203703703703702E-3</v>
      </c>
      <c r="R5" s="10" t="s">
        <v>512</v>
      </c>
      <c r="S5" s="119">
        <v>6.9907407407407409E-3</v>
      </c>
    </row>
    <row r="6" spans="1:19">
      <c r="A6" t="s">
        <v>20</v>
      </c>
      <c r="B6" t="s">
        <v>485</v>
      </c>
      <c r="D6" t="s">
        <v>485</v>
      </c>
      <c r="E6" s="55" t="str">
        <f t="shared" si="1"/>
        <v>-</v>
      </c>
      <c r="N6" t="s">
        <v>20</v>
      </c>
      <c r="O6" t="s">
        <v>550</v>
      </c>
      <c r="P6" s="55" t="e">
        <f t="shared" si="2"/>
        <v>#N/A</v>
      </c>
      <c r="Q6" s="55" t="e">
        <f t="shared" si="0"/>
        <v>#N/A</v>
      </c>
      <c r="R6" s="10" t="s">
        <v>513</v>
      </c>
      <c r="S6" s="119">
        <v>6.7476851851851856E-3</v>
      </c>
    </row>
    <row r="7" spans="1:19">
      <c r="A7" t="s">
        <v>20</v>
      </c>
      <c r="B7" t="s">
        <v>486</v>
      </c>
      <c r="D7" t="s">
        <v>486</v>
      </c>
      <c r="E7" s="55" t="str">
        <f t="shared" si="1"/>
        <v>-</v>
      </c>
      <c r="N7" t="s">
        <v>20</v>
      </c>
      <c r="O7" t="s">
        <v>551</v>
      </c>
      <c r="P7" s="55" t="e">
        <f t="shared" si="2"/>
        <v>#N/A</v>
      </c>
      <c r="Q7" s="55" t="e">
        <f t="shared" si="0"/>
        <v>#N/A</v>
      </c>
      <c r="R7" s="10" t="s">
        <v>514</v>
      </c>
      <c r="S7" s="119">
        <v>6.5624999999999998E-3</v>
      </c>
    </row>
    <row r="8" spans="1:19">
      <c r="A8" t="s">
        <v>20</v>
      </c>
      <c r="B8" t="s">
        <v>487</v>
      </c>
      <c r="D8" t="s">
        <v>487</v>
      </c>
      <c r="E8" s="55" t="str">
        <f t="shared" si="1"/>
        <v>-</v>
      </c>
      <c r="N8" t="s">
        <v>20</v>
      </c>
      <c r="O8" t="s">
        <v>552</v>
      </c>
      <c r="P8" s="55" t="e">
        <f t="shared" si="2"/>
        <v>#N/A</v>
      </c>
      <c r="Q8" s="55" t="e">
        <f t="shared" si="0"/>
        <v>#N/A</v>
      </c>
      <c r="R8" s="10" t="s">
        <v>515</v>
      </c>
      <c r="S8" s="119">
        <v>6.5162037037037037E-3</v>
      </c>
    </row>
    <row r="9" spans="1:19">
      <c r="A9" t="s">
        <v>20</v>
      </c>
      <c r="B9" t="s">
        <v>488</v>
      </c>
      <c r="D9" t="s">
        <v>488</v>
      </c>
      <c r="E9" s="55" t="str">
        <f t="shared" si="1"/>
        <v>-</v>
      </c>
      <c r="N9" t="s">
        <v>20</v>
      </c>
      <c r="O9" t="s">
        <v>520</v>
      </c>
      <c r="P9" s="55">
        <f t="shared" si="2"/>
        <v>6.9444444444444441E-3</v>
      </c>
      <c r="Q9" s="55">
        <f t="shared" si="0"/>
        <v>6.9444444444444441E-3</v>
      </c>
      <c r="R9" s="10" t="s">
        <v>516</v>
      </c>
      <c r="S9" s="119">
        <v>6.5740740740740733E-3</v>
      </c>
    </row>
    <row r="10" spans="1:19">
      <c r="A10" t="s">
        <v>20</v>
      </c>
      <c r="B10" t="s">
        <v>489</v>
      </c>
      <c r="C10" s="55">
        <v>1.0092592592592592E-2</v>
      </c>
      <c r="D10" t="s">
        <v>489</v>
      </c>
      <c r="E10" s="55">
        <f t="shared" si="1"/>
        <v>1.0092592592592592E-2</v>
      </c>
      <c r="N10" t="s">
        <v>20</v>
      </c>
      <c r="O10" t="s">
        <v>521</v>
      </c>
      <c r="P10" s="55">
        <f t="shared" si="2"/>
        <v>6.5393518518518517E-3</v>
      </c>
      <c r="Q10" s="55">
        <f t="shared" si="0"/>
        <v>6.5393518518518517E-3</v>
      </c>
      <c r="R10" s="10" t="s">
        <v>517</v>
      </c>
      <c r="S10" s="119">
        <v>0</v>
      </c>
    </row>
    <row r="11" spans="1:19">
      <c r="A11" t="s">
        <v>20</v>
      </c>
      <c r="B11" t="s">
        <v>490</v>
      </c>
      <c r="C11" s="55">
        <v>9.8726851851851857E-3</v>
      </c>
      <c r="D11" t="s">
        <v>490</v>
      </c>
      <c r="E11" s="55">
        <f t="shared" si="1"/>
        <v>9.8726851851851857E-3</v>
      </c>
      <c r="N11" t="s">
        <v>20</v>
      </c>
      <c r="O11" t="s">
        <v>522</v>
      </c>
      <c r="P11" s="55" t="e">
        <f t="shared" si="2"/>
        <v>#N/A</v>
      </c>
      <c r="Q11" s="55">
        <f t="shared" si="0"/>
        <v>0</v>
      </c>
      <c r="R11" s="10" t="s">
        <v>518</v>
      </c>
      <c r="S11" s="119">
        <v>6.4120370370370364E-3</v>
      </c>
    </row>
    <row r="12" spans="1:19">
      <c r="A12" t="s">
        <v>20</v>
      </c>
      <c r="B12" t="s">
        <v>491</v>
      </c>
      <c r="C12" s="55">
        <v>9.6064814814814815E-3</v>
      </c>
      <c r="D12" t="s">
        <v>491</v>
      </c>
      <c r="E12" s="55">
        <f t="shared" si="1"/>
        <v>9.6064814814814815E-3</v>
      </c>
      <c r="N12" t="s">
        <v>20</v>
      </c>
      <c r="O12" t="s">
        <v>553</v>
      </c>
      <c r="P12" s="55" t="e">
        <f t="shared" si="2"/>
        <v>#N/A</v>
      </c>
      <c r="Q12" s="55" t="e">
        <f t="shared" si="0"/>
        <v>#N/A</v>
      </c>
      <c r="R12" s="10" t="s">
        <v>510</v>
      </c>
      <c r="S12" s="119">
        <v>0</v>
      </c>
    </row>
    <row r="13" spans="1:19">
      <c r="A13" t="s">
        <v>20</v>
      </c>
      <c r="B13" t="s">
        <v>492</v>
      </c>
      <c r="C13" s="55">
        <v>8.8078703703703704E-3</v>
      </c>
      <c r="D13" t="s">
        <v>492</v>
      </c>
      <c r="E13" s="55">
        <f t="shared" si="1"/>
        <v>8.8078703703703704E-3</v>
      </c>
      <c r="N13" t="s">
        <v>20</v>
      </c>
      <c r="O13" t="s">
        <v>554</v>
      </c>
      <c r="P13" s="55" t="e">
        <f t="shared" si="2"/>
        <v>#N/A</v>
      </c>
      <c r="Q13" s="55" t="e">
        <f t="shared" si="0"/>
        <v>#N/A</v>
      </c>
      <c r="R13" s="10" t="s">
        <v>519</v>
      </c>
      <c r="S13" s="119">
        <v>6.6203703703703702E-3</v>
      </c>
    </row>
    <row r="14" spans="1:19">
      <c r="A14" t="s">
        <v>20</v>
      </c>
      <c r="B14" t="s">
        <v>493</v>
      </c>
      <c r="C14" s="55">
        <v>8.4259259259259253E-3</v>
      </c>
      <c r="D14" t="s">
        <v>493</v>
      </c>
      <c r="E14" s="55">
        <f t="shared" si="1"/>
        <v>8.4259259259259253E-3</v>
      </c>
      <c r="N14" t="s">
        <v>20</v>
      </c>
      <c r="O14" t="s">
        <v>523</v>
      </c>
      <c r="P14" s="55">
        <f t="shared" si="2"/>
        <v>7.8356481481481489E-3</v>
      </c>
      <c r="Q14" s="55">
        <f t="shared" si="0"/>
        <v>7.8356481481481489E-3</v>
      </c>
      <c r="R14" s="10" t="s">
        <v>520</v>
      </c>
      <c r="S14" s="119">
        <v>6.9444444444444441E-3</v>
      </c>
    </row>
    <row r="15" spans="1:19">
      <c r="A15" t="s">
        <v>54</v>
      </c>
      <c r="B15" t="s">
        <v>494</v>
      </c>
      <c r="D15" t="s">
        <v>494</v>
      </c>
      <c r="E15" s="55" t="str">
        <f>IF(C15=0,"",C15)</f>
        <v/>
      </c>
      <c r="N15" t="s">
        <v>54</v>
      </c>
      <c r="O15" t="s">
        <v>555</v>
      </c>
      <c r="P15" s="55" t="e">
        <f t="shared" si="2"/>
        <v>#N/A</v>
      </c>
      <c r="Q15" s="55" t="e">
        <f t="shared" si="0"/>
        <v>#N/A</v>
      </c>
      <c r="R15" s="10" t="s">
        <v>521</v>
      </c>
      <c r="S15" s="119">
        <v>6.5393518518518517E-3</v>
      </c>
    </row>
    <row r="16" spans="1:19">
      <c r="O16" t="s">
        <v>524</v>
      </c>
      <c r="P16" s="55" t="e">
        <f t="shared" si="2"/>
        <v>#N/A</v>
      </c>
      <c r="Q16" s="55">
        <f t="shared" si="0"/>
        <v>0</v>
      </c>
      <c r="R16" s="10" t="s">
        <v>522</v>
      </c>
      <c r="S16" s="119">
        <v>0</v>
      </c>
    </row>
    <row r="17" spans="15:19">
      <c r="O17" t="s">
        <v>525</v>
      </c>
      <c r="P17" s="55">
        <f t="shared" si="2"/>
        <v>6.6666666666666671E-3</v>
      </c>
      <c r="Q17" s="55">
        <f t="shared" si="0"/>
        <v>6.6666666666666671E-3</v>
      </c>
      <c r="R17" s="10" t="s">
        <v>523</v>
      </c>
      <c r="S17" s="119">
        <v>7.8356481481481489E-3</v>
      </c>
    </row>
    <row r="18" spans="15:19">
      <c r="O18" t="s">
        <v>526</v>
      </c>
      <c r="P18" s="55" t="e">
        <f t="shared" si="2"/>
        <v>#N/A</v>
      </c>
      <c r="Q18" s="55">
        <f t="shared" si="0"/>
        <v>0</v>
      </c>
      <c r="R18" s="10" t="s">
        <v>524</v>
      </c>
      <c r="S18" s="119">
        <v>0</v>
      </c>
    </row>
    <row r="19" spans="15:19">
      <c r="O19" t="s">
        <v>527</v>
      </c>
      <c r="P19" s="55">
        <f t="shared" si="2"/>
        <v>6.7708333333333336E-3</v>
      </c>
      <c r="Q19" s="55">
        <f t="shared" si="0"/>
        <v>6.7708333333333336E-3</v>
      </c>
      <c r="R19" s="10" t="s">
        <v>525</v>
      </c>
      <c r="S19" s="119">
        <v>6.6666666666666671E-3</v>
      </c>
    </row>
    <row r="20" spans="15:19">
      <c r="O20" t="s">
        <v>528</v>
      </c>
      <c r="P20" s="55" t="e">
        <f t="shared" si="2"/>
        <v>#N/A</v>
      </c>
      <c r="Q20" s="55" t="e">
        <f t="shared" si="0"/>
        <v>#N/A</v>
      </c>
      <c r="R20" s="10" t="s">
        <v>526</v>
      </c>
      <c r="S20" s="119">
        <v>0</v>
      </c>
    </row>
    <row r="21" spans="15:19">
      <c r="O21" t="s">
        <v>529</v>
      </c>
      <c r="P21" s="55" t="e">
        <f t="shared" si="2"/>
        <v>#N/A</v>
      </c>
      <c r="Q21" s="55">
        <f t="shared" si="0"/>
        <v>0</v>
      </c>
      <c r="R21" s="10" t="s">
        <v>527</v>
      </c>
      <c r="S21" s="119">
        <v>6.7708333333333336E-3</v>
      </c>
    </row>
    <row r="22" spans="15:19">
      <c r="O22" t="s">
        <v>530</v>
      </c>
      <c r="P22" s="55" t="e">
        <f t="shared" si="2"/>
        <v>#N/A</v>
      </c>
      <c r="Q22" s="55">
        <f t="shared" si="0"/>
        <v>0</v>
      </c>
      <c r="R22" s="10" t="s">
        <v>529</v>
      </c>
      <c r="S22" s="119">
        <v>0</v>
      </c>
    </row>
    <row r="23" spans="15:19">
      <c r="O23" t="s">
        <v>531</v>
      </c>
      <c r="P23" s="55" t="e">
        <f t="shared" si="2"/>
        <v>#N/A</v>
      </c>
      <c r="Q23" s="55">
        <f t="shared" si="0"/>
        <v>0</v>
      </c>
      <c r="R23" s="10" t="s">
        <v>530</v>
      </c>
      <c r="S23" s="119">
        <v>0</v>
      </c>
    </row>
    <row r="24" spans="15:19">
      <c r="O24" t="s">
        <v>532</v>
      </c>
      <c r="P24" s="55" t="e">
        <f t="shared" si="2"/>
        <v>#N/A</v>
      </c>
      <c r="Q24" s="55">
        <f t="shared" si="0"/>
        <v>0</v>
      </c>
      <c r="R24" s="10" t="s">
        <v>531</v>
      </c>
      <c r="S24" s="119">
        <v>0</v>
      </c>
    </row>
    <row r="25" spans="15:19">
      <c r="O25" t="s">
        <v>533</v>
      </c>
      <c r="P25" s="55">
        <f t="shared" si="2"/>
        <v>6.8055555555555569E-3</v>
      </c>
      <c r="Q25" s="55">
        <f t="shared" si="0"/>
        <v>6.8055555555555569E-3</v>
      </c>
      <c r="R25" s="10" t="s">
        <v>532</v>
      </c>
      <c r="S25" s="119">
        <v>0</v>
      </c>
    </row>
    <row r="26" spans="15:19">
      <c r="O26" t="s">
        <v>534</v>
      </c>
      <c r="P26" s="55">
        <f t="shared" si="2"/>
        <v>6.6319444444444446E-3</v>
      </c>
      <c r="Q26" s="55">
        <f t="shared" si="0"/>
        <v>6.6319444444444446E-3</v>
      </c>
      <c r="R26" s="10" t="s">
        <v>533</v>
      </c>
      <c r="S26" s="119">
        <v>6.8055555555555569E-3</v>
      </c>
    </row>
    <row r="27" spans="15:19">
      <c r="O27" t="s">
        <v>535</v>
      </c>
      <c r="P27" s="55">
        <f t="shared" si="2"/>
        <v>7.0949074074074074E-3</v>
      </c>
      <c r="Q27" s="55">
        <f t="shared" si="0"/>
        <v>7.0949074074074074E-3</v>
      </c>
      <c r="R27" s="10" t="s">
        <v>534</v>
      </c>
      <c r="S27" s="119">
        <v>6.6319444444444446E-3</v>
      </c>
    </row>
    <row r="28" spans="15:19">
      <c r="O28" t="s">
        <v>536</v>
      </c>
      <c r="P28" s="55">
        <f t="shared" si="2"/>
        <v>6.6550925925925935E-3</v>
      </c>
      <c r="Q28" s="55">
        <f t="shared" si="0"/>
        <v>6.6550925925925935E-3</v>
      </c>
      <c r="R28" s="10" t="s">
        <v>535</v>
      </c>
      <c r="S28" s="119">
        <v>7.0949074074074074E-3</v>
      </c>
    </row>
    <row r="29" spans="15:19">
      <c r="O29" t="s">
        <v>537</v>
      </c>
      <c r="P29" s="55" t="e">
        <f t="shared" si="2"/>
        <v>#N/A</v>
      </c>
      <c r="Q29" s="55">
        <f t="shared" si="0"/>
        <v>0</v>
      </c>
      <c r="R29" s="10" t="s">
        <v>536</v>
      </c>
      <c r="S29" s="119">
        <v>6.6550925925925935E-3</v>
      </c>
    </row>
    <row r="30" spans="15:19">
      <c r="O30" t="s">
        <v>538</v>
      </c>
      <c r="P30" s="55">
        <f t="shared" si="2"/>
        <v>6.9444444444444441E-3</v>
      </c>
      <c r="Q30" s="55">
        <f t="shared" si="0"/>
        <v>6.9444444444444441E-3</v>
      </c>
      <c r="R30" s="10" t="s">
        <v>537</v>
      </c>
      <c r="S30" s="119">
        <v>0</v>
      </c>
    </row>
    <row r="31" spans="15:19">
      <c r="O31" t="s">
        <v>539</v>
      </c>
      <c r="P31" s="55">
        <f t="shared" si="2"/>
        <v>7.1180555555555554E-3</v>
      </c>
      <c r="Q31" s="55">
        <f t="shared" si="0"/>
        <v>7.1180555555555554E-3</v>
      </c>
      <c r="R31" s="10" t="s">
        <v>538</v>
      </c>
      <c r="S31" s="119">
        <v>6.9444444444444441E-3</v>
      </c>
    </row>
    <row r="32" spans="15:19">
      <c r="O32" t="s">
        <v>541</v>
      </c>
      <c r="P32" s="55" t="e">
        <f t="shared" si="2"/>
        <v>#N/A</v>
      </c>
      <c r="Q32" s="55">
        <f t="shared" si="0"/>
        <v>0</v>
      </c>
      <c r="R32" s="10" t="s">
        <v>539</v>
      </c>
      <c r="S32" s="119">
        <v>7.1180555555555554E-3</v>
      </c>
    </row>
    <row r="33" spans="15:19">
      <c r="O33" t="s">
        <v>556</v>
      </c>
      <c r="P33" s="55" t="e">
        <f t="shared" si="2"/>
        <v>#N/A</v>
      </c>
      <c r="Q33" s="55" t="e">
        <f t="shared" si="0"/>
        <v>#N/A</v>
      </c>
      <c r="R33" s="10" t="s">
        <v>540</v>
      </c>
      <c r="S33" s="119">
        <v>6.7708333333333336E-3</v>
      </c>
    </row>
    <row r="34" spans="15:19">
      <c r="O34" t="s">
        <v>542</v>
      </c>
      <c r="P34" s="55" t="e">
        <f t="shared" si="2"/>
        <v>#N/A</v>
      </c>
      <c r="Q34" s="55" t="e">
        <f t="shared" si="0"/>
        <v>#N/A</v>
      </c>
      <c r="R34" s="10" t="s">
        <v>541</v>
      </c>
      <c r="S34" s="119">
        <v>0</v>
      </c>
    </row>
    <row r="35" spans="15:19">
      <c r="O35" t="s">
        <v>543</v>
      </c>
      <c r="P35" s="55">
        <f t="shared" si="2"/>
        <v>6.7013888888888887E-3</v>
      </c>
      <c r="Q35" s="55">
        <f t="shared" si="0"/>
        <v>6.7013888888888887E-3</v>
      </c>
      <c r="R35" s="10" t="s">
        <v>543</v>
      </c>
      <c r="S35" s="119">
        <v>6.7013888888888887E-3</v>
      </c>
    </row>
    <row r="36" spans="15:19">
      <c r="O36" t="s">
        <v>544</v>
      </c>
      <c r="P36" s="55" t="e">
        <f t="shared" si="2"/>
        <v>#N/A</v>
      </c>
      <c r="Q36" s="55">
        <f t="shared" si="0"/>
        <v>0</v>
      </c>
      <c r="R36" s="10" t="s">
        <v>544</v>
      </c>
      <c r="S36" s="119">
        <v>0</v>
      </c>
    </row>
    <row r="37" spans="15:19">
      <c r="O37" t="s">
        <v>545</v>
      </c>
      <c r="P37" s="55">
        <f t="shared" si="2"/>
        <v>6.9097222222222225E-3</v>
      </c>
      <c r="Q37" s="55">
        <f t="shared" si="0"/>
        <v>6.9097222222222225E-3</v>
      </c>
      <c r="R37" s="10" t="s">
        <v>545</v>
      </c>
      <c r="S37" s="119">
        <v>6.9097222222222225E-3</v>
      </c>
    </row>
    <row r="38" spans="15:19">
      <c r="O38" t="s">
        <v>546</v>
      </c>
      <c r="P38" s="55">
        <f t="shared" si="2"/>
        <v>6.9097222222222225E-3</v>
      </c>
      <c r="Q38" s="55">
        <f t="shared" si="0"/>
        <v>6.9097222222222225E-3</v>
      </c>
      <c r="R38" s="10" t="s">
        <v>546</v>
      </c>
      <c r="S38" s="119">
        <v>6.9097222222222225E-3</v>
      </c>
    </row>
    <row r="39" spans="15:19">
      <c r="O39" t="s">
        <v>547</v>
      </c>
      <c r="P39" s="55">
        <f t="shared" si="2"/>
        <v>7.5694444444444446E-3</v>
      </c>
      <c r="Q39" s="55">
        <f t="shared" si="0"/>
        <v>7.5694444444444446E-3</v>
      </c>
      <c r="R39" s="10" t="s">
        <v>547</v>
      </c>
      <c r="S39" s="119">
        <v>7.5694444444444446E-3</v>
      </c>
    </row>
    <row r="40" spans="15:19">
      <c r="O40" t="s">
        <v>511</v>
      </c>
      <c r="P40" s="55" t="e">
        <f t="shared" si="2"/>
        <v>#N/A</v>
      </c>
      <c r="Q40" s="55">
        <f t="shared" si="0"/>
        <v>0</v>
      </c>
      <c r="R40" s="10" t="s">
        <v>548</v>
      </c>
      <c r="S40" s="119">
        <v>6.8171296296296287E-3</v>
      </c>
    </row>
    <row r="41" spans="15:19">
      <c r="O41" t="s">
        <v>512</v>
      </c>
      <c r="P41" s="55">
        <f t="shared" si="2"/>
        <v>6.9907407407407409E-3</v>
      </c>
      <c r="Q41" s="55">
        <f t="shared" si="0"/>
        <v>6.9907407407407409E-3</v>
      </c>
    </row>
    <row r="42" spans="15:19">
      <c r="O42" t="s">
        <v>513</v>
      </c>
      <c r="P42" s="55">
        <f t="shared" si="2"/>
        <v>6.7476851851851856E-3</v>
      </c>
      <c r="Q42" s="55">
        <f t="shared" si="0"/>
        <v>6.7476851851851856E-3</v>
      </c>
    </row>
    <row r="43" spans="15:19">
      <c r="O43" t="s">
        <v>514</v>
      </c>
      <c r="P43" s="55">
        <f t="shared" si="2"/>
        <v>6.5624999999999998E-3</v>
      </c>
      <c r="Q43" s="55">
        <f t="shared" si="0"/>
        <v>6.5624999999999998E-3</v>
      </c>
    </row>
    <row r="44" spans="15:19">
      <c r="O44" t="s">
        <v>515</v>
      </c>
      <c r="P44" s="55">
        <f t="shared" si="2"/>
        <v>6.5162037037037037E-3</v>
      </c>
      <c r="Q44" s="55">
        <f t="shared" si="0"/>
        <v>6.5162037037037037E-3</v>
      </c>
    </row>
    <row r="45" spans="15:19">
      <c r="O45" t="s">
        <v>516</v>
      </c>
      <c r="P45" s="55">
        <f t="shared" si="2"/>
        <v>6.5740740740740733E-3</v>
      </c>
      <c r="Q45" s="55">
        <f t="shared" si="0"/>
        <v>6.5740740740740733E-3</v>
      </c>
    </row>
    <row r="46" spans="15:19">
      <c r="O46" t="s">
        <v>517</v>
      </c>
      <c r="P46" s="55" t="e">
        <f t="shared" si="2"/>
        <v>#N/A</v>
      </c>
      <c r="Q46" s="55">
        <f t="shared" si="0"/>
        <v>0</v>
      </c>
    </row>
    <row r="47" spans="15:19">
      <c r="O47" t="s">
        <v>518</v>
      </c>
      <c r="P47" s="55">
        <f t="shared" si="2"/>
        <v>6.4120370370370364E-3</v>
      </c>
      <c r="Q47" s="55">
        <f t="shared" si="0"/>
        <v>6.4120370370370364E-3</v>
      </c>
    </row>
    <row r="48" spans="15:19">
      <c r="O48" t="s">
        <v>557</v>
      </c>
      <c r="P48" s="55" t="e">
        <f t="shared" si="2"/>
        <v>#N/A</v>
      </c>
      <c r="Q48" s="55" t="e">
        <f t="shared" si="0"/>
        <v>#N/A</v>
      </c>
    </row>
    <row r="49" spans="15:17">
      <c r="O49" t="s">
        <v>558</v>
      </c>
      <c r="P49" s="55" t="e">
        <f t="shared" si="2"/>
        <v>#N/A</v>
      </c>
      <c r="Q49" s="55" t="e">
        <f t="shared" si="0"/>
        <v>#N/A</v>
      </c>
    </row>
    <row r="50" spans="15:17">
      <c r="O50" t="s">
        <v>559</v>
      </c>
      <c r="P50" s="55" t="e">
        <f t="shared" si="2"/>
        <v>#N/A</v>
      </c>
      <c r="Q50" s="55" t="e">
        <f t="shared" si="0"/>
        <v>#N/A</v>
      </c>
    </row>
    <row r="51" spans="15:17">
      <c r="O51" t="s">
        <v>560</v>
      </c>
      <c r="P51" s="55" t="e">
        <f t="shared" si="2"/>
        <v>#N/A</v>
      </c>
      <c r="Q51" s="55" t="e">
        <f t="shared" si="0"/>
        <v>#N/A</v>
      </c>
    </row>
  </sheetData>
  <autoFilter ref="N3:S51" xr:uid="{CFF934A7-03B1-9545-BD94-B0DC2B8C4635}"/>
  <phoneticPr fontId="3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6699-C631-4D5E-B9CE-5D2C8027406D}">
  <dimension ref="A1:H38"/>
  <sheetViews>
    <sheetView workbookViewId="0">
      <selection activeCell="E10" sqref="E10"/>
    </sheetView>
  </sheetViews>
  <sheetFormatPr defaultRowHeight="19.5"/>
  <cols>
    <col min="1" max="1" width="12.6640625" bestFit="1" customWidth="1"/>
    <col min="2" max="2" width="17.6640625" style="55" bestFit="1" customWidth="1"/>
    <col min="3" max="3" width="6.109375" style="55" bestFit="1" customWidth="1"/>
    <col min="4" max="4" width="8.109375" bestFit="1" customWidth="1"/>
    <col min="5" max="6" width="9.109375" bestFit="1" customWidth="1"/>
    <col min="7" max="7" width="18.6640625" bestFit="1" customWidth="1"/>
    <col min="8" max="8" width="6.109375" bestFit="1" customWidth="1"/>
    <col min="9" max="9" width="18.6640625" bestFit="1" customWidth="1"/>
    <col min="10" max="10" width="6.109375" bestFit="1" customWidth="1"/>
    <col min="11" max="11" width="12.44140625" bestFit="1" customWidth="1"/>
    <col min="12" max="13" width="11.5546875" bestFit="1" customWidth="1"/>
    <col min="14" max="14" width="14.33203125" bestFit="1" customWidth="1"/>
    <col min="15" max="15" width="5.109375" bestFit="1" customWidth="1"/>
    <col min="16" max="16" width="9.88671875" bestFit="1" customWidth="1"/>
    <col min="17" max="19" width="10.44140625" bestFit="1" customWidth="1"/>
    <col min="20" max="20" width="8.77734375" bestFit="1" customWidth="1"/>
    <col min="21" max="21" width="6.88671875" bestFit="1" customWidth="1"/>
    <col min="22" max="22" width="5.109375" bestFit="1" customWidth="1"/>
    <col min="23" max="23" width="10.44140625" bestFit="1" customWidth="1"/>
    <col min="24" max="24" width="12.21875" bestFit="1" customWidth="1"/>
    <col min="25" max="25" width="3.33203125" bestFit="1" customWidth="1"/>
    <col min="26" max="26" width="11.33203125" bestFit="1" customWidth="1"/>
    <col min="27" max="27" width="10.21875" bestFit="1" customWidth="1"/>
    <col min="28" max="28" width="8.6640625" bestFit="1" customWidth="1"/>
    <col min="29" max="29" width="17.88671875" bestFit="1" customWidth="1"/>
    <col min="31" max="31" width="7.88671875" bestFit="1" customWidth="1"/>
    <col min="32" max="32" width="8.109375" bestFit="1" customWidth="1"/>
    <col min="33" max="33" width="11.5546875" bestFit="1" customWidth="1"/>
    <col min="34" max="44" width="10.21875" bestFit="1" customWidth="1"/>
    <col min="45" max="45" width="9.21875" bestFit="1" customWidth="1"/>
    <col min="46" max="46" width="10.21875" bestFit="1" customWidth="1"/>
    <col min="47" max="49" width="9.21875" bestFit="1" customWidth="1"/>
    <col min="50" max="50" width="3.33203125" bestFit="1" customWidth="1"/>
    <col min="51" max="51" width="6.44140625" bestFit="1" customWidth="1"/>
    <col min="52" max="52" width="5.109375" bestFit="1" customWidth="1"/>
  </cols>
  <sheetData>
    <row r="1" spans="1:3">
      <c r="A1" s="94" t="s">
        <v>447</v>
      </c>
      <c r="B1" t="s">
        <v>584</v>
      </c>
    </row>
    <row r="3" spans="1:3">
      <c r="A3" s="94" t="s">
        <v>583</v>
      </c>
      <c r="B3" s="126" t="s">
        <v>582</v>
      </c>
      <c r="C3"/>
    </row>
    <row r="4" spans="1:3">
      <c r="A4" s="94" t="s">
        <v>577</v>
      </c>
      <c r="B4" s="55" t="s">
        <v>285</v>
      </c>
      <c r="C4"/>
    </row>
    <row r="5" spans="1:3">
      <c r="A5" s="95" t="s">
        <v>54</v>
      </c>
      <c r="B5" s="55">
        <v>6.215277777777777E-3</v>
      </c>
      <c r="C5"/>
    </row>
    <row r="6" spans="1:3">
      <c r="A6" s="95" t="s">
        <v>20</v>
      </c>
      <c r="B6" s="55">
        <v>6.4120370370370364E-3</v>
      </c>
      <c r="C6"/>
    </row>
    <row r="7" spans="1:3">
      <c r="A7" s="95" t="s">
        <v>74</v>
      </c>
      <c r="B7" s="55">
        <v>6.5162037037037037E-3</v>
      </c>
      <c r="C7"/>
    </row>
    <row r="8" spans="1:3">
      <c r="A8" s="95" t="s">
        <v>91</v>
      </c>
      <c r="B8" s="55">
        <v>7.106481481481481E-3</v>
      </c>
      <c r="C8"/>
    </row>
    <row r="9" spans="1:3">
      <c r="A9" s="95" t="s">
        <v>92</v>
      </c>
      <c r="B9" s="55">
        <v>7.1643518518518514E-3</v>
      </c>
      <c r="C9"/>
    </row>
    <row r="10" spans="1:3">
      <c r="A10" s="95" t="s">
        <v>113</v>
      </c>
      <c r="B10" s="55">
        <v>7.1874999999999994E-3</v>
      </c>
      <c r="C10"/>
    </row>
    <row r="11" spans="1:3">
      <c r="A11" s="95" t="s">
        <v>427</v>
      </c>
      <c r="B11" s="55">
        <v>7.2916666666666659E-3</v>
      </c>
      <c r="C11"/>
    </row>
    <row r="12" spans="1:3">
      <c r="A12" s="95" t="s">
        <v>579</v>
      </c>
      <c r="B12" s="55">
        <v>7.3495370370370372E-3</v>
      </c>
      <c r="C12"/>
    </row>
    <row r="13" spans="1:3">
      <c r="A13" s="95" t="s">
        <v>392</v>
      </c>
      <c r="B13" s="55">
        <v>7.4652777777777781E-3</v>
      </c>
      <c r="C13"/>
    </row>
    <row r="14" spans="1:3">
      <c r="A14" s="95" t="s">
        <v>77</v>
      </c>
      <c r="B14" s="55">
        <v>7.5231481481481477E-3</v>
      </c>
      <c r="C14"/>
    </row>
    <row r="15" spans="1:3">
      <c r="A15" s="95" t="s">
        <v>55</v>
      </c>
      <c r="B15" s="55">
        <v>7.6157407407407415E-3</v>
      </c>
      <c r="C15"/>
    </row>
    <row r="16" spans="1:3">
      <c r="A16" s="95" t="s">
        <v>75</v>
      </c>
      <c r="B16" s="55">
        <v>7.789351851851852E-3</v>
      </c>
      <c r="C16"/>
    </row>
    <row r="17" spans="1:8">
      <c r="A17" s="95" t="s">
        <v>414</v>
      </c>
      <c r="B17" s="55">
        <v>8.0439814814814818E-3</v>
      </c>
      <c r="C17"/>
    </row>
    <row r="18" spans="1:8">
      <c r="A18" s="95" t="s">
        <v>11</v>
      </c>
      <c r="B18" s="55">
        <v>8.3101851851851861E-3</v>
      </c>
      <c r="C18"/>
    </row>
    <row r="19" spans="1:8">
      <c r="A19" s="95" t="s">
        <v>381</v>
      </c>
      <c r="B19" s="55">
        <v>8.4259259259259253E-3</v>
      </c>
      <c r="C19"/>
    </row>
    <row r="20" spans="1:8">
      <c r="A20" s="95" t="s">
        <v>445</v>
      </c>
      <c r="B20" s="55">
        <v>8.4375000000000006E-3</v>
      </c>
      <c r="C20"/>
    </row>
    <row r="21" spans="1:8">
      <c r="A21" s="95" t="s">
        <v>458</v>
      </c>
      <c r="B21" s="55">
        <v>8.5300925925925926E-3</v>
      </c>
      <c r="C21"/>
    </row>
    <row r="22" spans="1:8">
      <c r="A22" s="95" t="s">
        <v>96</v>
      </c>
      <c r="B22" s="55">
        <v>8.6805555555555559E-3</v>
      </c>
      <c r="C22"/>
    </row>
    <row r="23" spans="1:8">
      <c r="A23" s="95" t="s">
        <v>397</v>
      </c>
      <c r="B23" s="55">
        <v>8.7384259259259255E-3</v>
      </c>
      <c r="C23"/>
    </row>
    <row r="24" spans="1:8">
      <c r="A24" s="95" t="s">
        <v>581</v>
      </c>
      <c r="B24" s="55">
        <v>8.8310185185185176E-3</v>
      </c>
      <c r="C24"/>
    </row>
    <row r="25" spans="1:8">
      <c r="A25" s="127" t="s">
        <v>14</v>
      </c>
      <c r="B25" s="128">
        <v>8.8310185185185176E-3</v>
      </c>
      <c r="C25"/>
    </row>
    <row r="26" spans="1:8" s="129" customFormat="1">
      <c r="A26" s="95" t="s">
        <v>459</v>
      </c>
      <c r="B26" s="55">
        <v>8.9236111111111113E-3</v>
      </c>
      <c r="C26"/>
      <c r="D26"/>
      <c r="E26"/>
      <c r="F26"/>
      <c r="G26"/>
      <c r="H26"/>
    </row>
    <row r="27" spans="1:8">
      <c r="A27" s="95" t="s">
        <v>79</v>
      </c>
      <c r="B27" s="55">
        <v>9.0162037037037034E-3</v>
      </c>
      <c r="C27"/>
    </row>
    <row r="28" spans="1:8">
      <c r="A28" s="95" t="s">
        <v>580</v>
      </c>
      <c r="B28" s="55">
        <v>9.4097222222222238E-3</v>
      </c>
      <c r="C28"/>
    </row>
    <row r="29" spans="1:8">
      <c r="A29" s="95" t="s">
        <v>382</v>
      </c>
      <c r="B29" s="55">
        <v>9.4212962962962957E-3</v>
      </c>
      <c r="C29"/>
    </row>
    <row r="30" spans="1:8">
      <c r="A30" s="95" t="s">
        <v>15</v>
      </c>
      <c r="B30" s="55">
        <v>9.5023148148148159E-3</v>
      </c>
      <c r="C30"/>
    </row>
    <row r="31" spans="1:8">
      <c r="A31" s="95" t="s">
        <v>125</v>
      </c>
      <c r="B31" s="55">
        <v>9.6874999999999999E-3</v>
      </c>
      <c r="C31"/>
    </row>
    <row r="32" spans="1:8">
      <c r="A32" s="95" t="s">
        <v>80</v>
      </c>
      <c r="B32" s="55">
        <v>1.042824074074074E-2</v>
      </c>
      <c r="C32"/>
    </row>
    <row r="33" spans="1:8">
      <c r="A33" s="95" t="s">
        <v>578</v>
      </c>
      <c r="B33" s="55">
        <v>1.0486111111111111E-2</v>
      </c>
      <c r="C33"/>
    </row>
    <row r="34" spans="1:8">
      <c r="A34" s="95" t="s">
        <v>128</v>
      </c>
      <c r="B34" s="55">
        <v>1.0636574074074074E-2</v>
      </c>
      <c r="C34"/>
    </row>
    <row r="35" spans="1:8">
      <c r="A35" s="127" t="s">
        <v>10</v>
      </c>
      <c r="B35" s="128">
        <v>1.2581018518518519E-2</v>
      </c>
      <c r="C35"/>
    </row>
    <row r="36" spans="1:8" s="129" customFormat="1">
      <c r="A36"/>
      <c r="B36"/>
      <c r="C36"/>
      <c r="D36"/>
      <c r="E36"/>
      <c r="F36"/>
      <c r="G36"/>
      <c r="H36"/>
    </row>
    <row r="37" spans="1:8">
      <c r="B37"/>
      <c r="C37"/>
    </row>
    <row r="38" spans="1:8">
      <c r="B38"/>
      <c r="C38"/>
    </row>
  </sheetData>
  <phoneticPr fontId="3"/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9FC9-C84E-D44E-B158-CD798D474FB3}">
  <dimension ref="A1:AC49"/>
  <sheetViews>
    <sheetView tabSelected="1"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11.5546875" defaultRowHeight="24"/>
  <cols>
    <col min="1" max="1" width="10.6640625" style="1"/>
    <col min="3" max="3" width="11.44140625" style="90" bestFit="1" customWidth="1"/>
    <col min="4" max="4" width="25.88671875" customWidth="1"/>
    <col min="5" max="5" width="6.6640625" customWidth="1"/>
    <col min="6" max="6" width="15.44140625" customWidth="1"/>
    <col min="7" max="7" width="10.88671875" style="1" bestFit="1" customWidth="1"/>
    <col min="8" max="8" width="10.88671875" style="11" bestFit="1" customWidth="1"/>
    <col min="9" max="9" width="12.88671875" style="1" customWidth="1"/>
    <col min="10" max="10" width="8.33203125" style="1" customWidth="1"/>
    <col min="11" max="11" width="10.88671875" style="84" bestFit="1" customWidth="1"/>
    <col min="12" max="12" width="10.88671875" style="55" bestFit="1" customWidth="1"/>
    <col min="13" max="13" width="10.6640625" style="1"/>
    <col min="14" max="14" width="4.109375" style="1" customWidth="1"/>
    <col min="15" max="15" width="4.88671875" style="1" customWidth="1"/>
    <col min="16" max="16" width="7" style="1" customWidth="1"/>
    <col min="17" max="18" width="10.6640625" style="1"/>
    <col min="19" max="19" width="22.109375" customWidth="1"/>
  </cols>
  <sheetData>
    <row r="1" spans="1:29">
      <c r="A1" s="29" t="s">
        <v>57</v>
      </c>
      <c r="B1" s="29" t="s">
        <v>142</v>
      </c>
      <c r="C1" s="86" t="s">
        <v>58</v>
      </c>
      <c r="D1" s="29" t="s">
        <v>147</v>
      </c>
      <c r="E1" s="29" t="s">
        <v>141</v>
      </c>
      <c r="F1" s="29" t="s">
        <v>47</v>
      </c>
      <c r="G1" s="29" t="s">
        <v>59</v>
      </c>
      <c r="H1" s="75" t="s">
        <v>28</v>
      </c>
      <c r="I1" s="29" t="s">
        <v>62</v>
      </c>
      <c r="J1" s="29" t="s">
        <v>60</v>
      </c>
      <c r="K1" s="81" t="s">
        <v>61</v>
      </c>
      <c r="L1" s="57" t="s">
        <v>148</v>
      </c>
      <c r="M1" s="57" t="s">
        <v>166</v>
      </c>
      <c r="N1" s="57" t="s">
        <v>263</v>
      </c>
      <c r="O1" s="57" t="s">
        <v>301</v>
      </c>
      <c r="P1" s="57" t="s">
        <v>306</v>
      </c>
      <c r="Q1" s="57" t="s">
        <v>307</v>
      </c>
      <c r="R1" s="57" t="s">
        <v>319</v>
      </c>
      <c r="S1" s="104" t="s">
        <v>470</v>
      </c>
      <c r="T1" s="104" t="s">
        <v>471</v>
      </c>
      <c r="U1" s="104" t="s">
        <v>472</v>
      </c>
      <c r="V1" s="104" t="s">
        <v>473</v>
      </c>
      <c r="W1" s="104" t="s">
        <v>474</v>
      </c>
      <c r="X1" s="104" t="s">
        <v>475</v>
      </c>
      <c r="Y1" s="104" t="s">
        <v>476</v>
      </c>
      <c r="Z1" s="104" t="s">
        <v>477</v>
      </c>
      <c r="AA1" s="104" t="s">
        <v>478</v>
      </c>
      <c r="AB1" s="104" t="s">
        <v>479</v>
      </c>
      <c r="AC1" s="104" t="s">
        <v>480</v>
      </c>
    </row>
    <row r="2" spans="1:29" s="141" customFormat="1" ht="19.5">
      <c r="A2" s="130" t="s">
        <v>15</v>
      </c>
      <c r="B2" s="131" t="s">
        <v>207</v>
      </c>
      <c r="C2" s="132">
        <v>45226</v>
      </c>
      <c r="D2" s="133" t="s">
        <v>587</v>
      </c>
      <c r="E2" s="133"/>
      <c r="F2" s="134" t="s">
        <v>468</v>
      </c>
      <c r="G2" s="130">
        <v>2.63</v>
      </c>
      <c r="H2" s="135">
        <v>8.7152777777777784E-3</v>
      </c>
      <c r="I2" s="133"/>
      <c r="J2" s="134"/>
      <c r="K2" s="136">
        <v>7.9199672581326576E-3</v>
      </c>
      <c r="L2" s="135">
        <v>3.3137938318546687E-3</v>
      </c>
      <c r="M2" s="137" t="s">
        <v>386</v>
      </c>
      <c r="N2" s="138" t="str">
        <f t="shared" ref="N2:N3" si="0">MONTH(C2)&amp;"月"</f>
        <v>10月</v>
      </c>
      <c r="O2" s="138">
        <f t="shared" ref="O2:O3" si="1">WEEKNUM(C2)</f>
        <v>43</v>
      </c>
      <c r="P2" s="138" t="str">
        <f t="shared" ref="P2:P3" si="2">IF(DAY(C2)&gt;25,"4W",ROUNDUP(DAY(C2)/7,0)&amp;"W")</f>
        <v>4W</v>
      </c>
      <c r="Q2" s="138" t="str">
        <f t="shared" ref="Q2:Q3" si="3">N2&amp;P2</f>
        <v>10月4W</v>
      </c>
      <c r="R2" s="139">
        <f t="shared" ref="R2:R3" si="4">IFERROR(K2*2.9/2.3,"-")</f>
        <v>9.9860456732976995E-3</v>
      </c>
      <c r="S2" s="140">
        <v>2.39</v>
      </c>
    </row>
    <row r="3" spans="1:29" s="141" customFormat="1" ht="19.5">
      <c r="A3" s="135" t="s">
        <v>86</v>
      </c>
      <c r="B3" s="142" t="s">
        <v>588</v>
      </c>
      <c r="C3" s="132">
        <v>45226</v>
      </c>
      <c r="D3" s="133" t="s">
        <v>587</v>
      </c>
      <c r="E3" s="143"/>
      <c r="F3" s="135" t="s">
        <v>469</v>
      </c>
      <c r="G3" s="144">
        <v>17.350000000000001</v>
      </c>
      <c r="H3" s="145">
        <v>6.1921296296296301E-2</v>
      </c>
      <c r="I3" s="143"/>
      <c r="J3" s="143"/>
      <c r="K3" s="136">
        <v>7.88738125733803E-3</v>
      </c>
      <c r="L3" s="135">
        <v>3.568950795175579E-3</v>
      </c>
      <c r="M3" s="137" t="s">
        <v>386</v>
      </c>
      <c r="N3" s="138" t="str">
        <f t="shared" si="0"/>
        <v>10月</v>
      </c>
      <c r="O3" s="138">
        <f t="shared" si="1"/>
        <v>43</v>
      </c>
      <c r="P3" s="138" t="str">
        <f t="shared" si="2"/>
        <v>4W</v>
      </c>
      <c r="Q3" s="138" t="str">
        <f t="shared" si="3"/>
        <v>10月4W</v>
      </c>
      <c r="R3" s="139">
        <f t="shared" si="4"/>
        <v>9.9449589766436031E-3</v>
      </c>
      <c r="S3" s="140">
        <v>2.21</v>
      </c>
    </row>
    <row r="4" spans="1:29" s="141" customFormat="1" ht="19.5">
      <c r="A4" s="135" t="s">
        <v>128</v>
      </c>
      <c r="B4" s="131" t="s">
        <v>207</v>
      </c>
      <c r="C4" s="132">
        <v>45226</v>
      </c>
      <c r="D4" s="133" t="s">
        <v>587</v>
      </c>
      <c r="E4" s="143"/>
      <c r="F4" s="135" t="s">
        <v>112</v>
      </c>
      <c r="G4" s="144">
        <v>2.35</v>
      </c>
      <c r="H4" s="145">
        <v>9.8611111111111104E-3</v>
      </c>
      <c r="I4" s="143"/>
      <c r="J4" s="143"/>
      <c r="K4" s="136">
        <v>9.8611111111111104E-3</v>
      </c>
      <c r="L4" s="135">
        <v>4.1962174940898336E-3</v>
      </c>
      <c r="M4" s="137" t="s">
        <v>386</v>
      </c>
      <c r="N4" s="138" t="str">
        <f t="shared" ref="N4:N20" si="5">MONTH(C4)&amp;"月"</f>
        <v>10月</v>
      </c>
      <c r="O4" s="138">
        <f t="shared" ref="O4:O20" si="6">WEEKNUM(C4)</f>
        <v>43</v>
      </c>
      <c r="P4" s="138" t="str">
        <f t="shared" ref="P4:P20" si="7">IF(DAY(C4)&gt;25,"4W",ROUNDUP(DAY(C4)/7,0)&amp;"W")</f>
        <v>4W</v>
      </c>
      <c r="Q4" s="138" t="str">
        <f t="shared" ref="Q4:Q20" si="8">N4&amp;P4</f>
        <v>10月4W</v>
      </c>
      <c r="R4" s="139">
        <f t="shared" ref="R4:R20" si="9">IFERROR(K4*2.9/2.3,"-")</f>
        <v>1.2433574879227052E-2</v>
      </c>
      <c r="S4" s="146">
        <v>2.35</v>
      </c>
    </row>
    <row r="5" spans="1:29" s="141" customFormat="1" ht="19.5">
      <c r="A5" s="135" t="s">
        <v>396</v>
      </c>
      <c r="B5" s="142" t="s">
        <v>588</v>
      </c>
      <c r="C5" s="132">
        <v>45226</v>
      </c>
      <c r="D5" s="133" t="s">
        <v>587</v>
      </c>
      <c r="E5" s="143"/>
      <c r="F5" s="135" t="s">
        <v>468</v>
      </c>
      <c r="G5" s="144">
        <v>2.3199999999999998</v>
      </c>
      <c r="H5" s="145">
        <v>7.5231481481481477E-3</v>
      </c>
      <c r="I5" s="143"/>
      <c r="J5" s="143"/>
      <c r="K5" s="136">
        <v>7.7501396871008949E-3</v>
      </c>
      <c r="L5" s="135">
        <v>3.242736270753512E-3</v>
      </c>
      <c r="M5" s="137" t="s">
        <v>386</v>
      </c>
      <c r="N5" s="138" t="str">
        <f t="shared" si="5"/>
        <v>10月</v>
      </c>
      <c r="O5" s="138">
        <f t="shared" si="6"/>
        <v>43</v>
      </c>
      <c r="P5" s="138" t="str">
        <f t="shared" si="7"/>
        <v>4W</v>
      </c>
      <c r="Q5" s="138" t="str">
        <f t="shared" si="8"/>
        <v>10月4W</v>
      </c>
      <c r="R5" s="139">
        <f t="shared" si="9"/>
        <v>9.7719152576489551E-3</v>
      </c>
      <c r="S5" s="140">
        <v>2.39</v>
      </c>
    </row>
    <row r="6" spans="1:29" s="141" customFormat="1" ht="19.5">
      <c r="A6" s="135" t="s">
        <v>397</v>
      </c>
      <c r="B6" s="142" t="s">
        <v>207</v>
      </c>
      <c r="C6" s="132">
        <v>45226</v>
      </c>
      <c r="D6" s="133" t="s">
        <v>587</v>
      </c>
      <c r="E6" s="143"/>
      <c r="F6" s="135" t="s">
        <v>468</v>
      </c>
      <c r="G6" s="144">
        <v>2.44</v>
      </c>
      <c r="H6" s="145">
        <v>7.743055555555556E-3</v>
      </c>
      <c r="I6" s="143"/>
      <c r="J6" s="143"/>
      <c r="K6" s="136">
        <v>7.584386384335156E-3</v>
      </c>
      <c r="L6" s="135">
        <v>3.1733834244080149E-3</v>
      </c>
      <c r="M6" s="137" t="s">
        <v>386</v>
      </c>
      <c r="N6" s="138" t="str">
        <f t="shared" si="5"/>
        <v>10月</v>
      </c>
      <c r="O6" s="138">
        <f t="shared" si="6"/>
        <v>43</v>
      </c>
      <c r="P6" s="138" t="str">
        <f t="shared" si="7"/>
        <v>4W</v>
      </c>
      <c r="Q6" s="138" t="str">
        <f t="shared" si="8"/>
        <v>10月4W</v>
      </c>
      <c r="R6" s="139">
        <f t="shared" si="9"/>
        <v>9.5629219628573722E-3</v>
      </c>
      <c r="S6" s="140">
        <v>2.39</v>
      </c>
    </row>
    <row r="7" spans="1:29" s="141" customFormat="1" ht="19.5">
      <c r="A7" s="135" t="s">
        <v>392</v>
      </c>
      <c r="B7" s="142" t="s">
        <v>588</v>
      </c>
      <c r="C7" s="132">
        <v>45226</v>
      </c>
      <c r="D7" s="133" t="s">
        <v>587</v>
      </c>
      <c r="E7" s="143"/>
      <c r="F7" s="135" t="s">
        <v>468</v>
      </c>
      <c r="G7" s="144">
        <v>2.31</v>
      </c>
      <c r="H7" s="145">
        <v>6.0995370370370361E-3</v>
      </c>
      <c r="I7" s="143"/>
      <c r="J7" s="143"/>
      <c r="K7" s="136">
        <v>6.3107764149430813E-3</v>
      </c>
      <c r="L7" s="135">
        <v>2.6404922238255565E-3</v>
      </c>
      <c r="M7" s="137" t="s">
        <v>386</v>
      </c>
      <c r="N7" s="138" t="str">
        <f t="shared" si="5"/>
        <v>10月</v>
      </c>
      <c r="O7" s="138">
        <f t="shared" si="6"/>
        <v>43</v>
      </c>
      <c r="P7" s="138" t="str">
        <f t="shared" si="7"/>
        <v>4W</v>
      </c>
      <c r="Q7" s="138" t="str">
        <f t="shared" si="8"/>
        <v>10月4W</v>
      </c>
      <c r="R7" s="139">
        <f t="shared" si="9"/>
        <v>7.9570659144934507E-3</v>
      </c>
      <c r="S7" s="140">
        <v>2.39</v>
      </c>
    </row>
    <row r="8" spans="1:29" s="141" customFormat="1" ht="19.5">
      <c r="A8" s="135" t="s">
        <v>381</v>
      </c>
      <c r="B8" s="142" t="s">
        <v>260</v>
      </c>
      <c r="C8" s="132">
        <v>45226</v>
      </c>
      <c r="D8" s="133" t="s">
        <v>587</v>
      </c>
      <c r="E8" s="143"/>
      <c r="F8" s="135" t="s">
        <v>468</v>
      </c>
      <c r="G8" s="144">
        <v>2.4900000000000002</v>
      </c>
      <c r="H8" s="145">
        <v>7.7546296296296287E-3</v>
      </c>
      <c r="I8" s="143"/>
      <c r="J8" s="143"/>
      <c r="K8" s="136">
        <v>7.4431987208091622E-3</v>
      </c>
      <c r="L8" s="135">
        <v>3.1143090882046697E-3</v>
      </c>
      <c r="M8" s="137" t="s">
        <v>386</v>
      </c>
      <c r="N8" s="138" t="str">
        <f t="shared" si="5"/>
        <v>10月</v>
      </c>
      <c r="O8" s="138">
        <f t="shared" si="6"/>
        <v>43</v>
      </c>
      <c r="P8" s="138" t="str">
        <f t="shared" si="7"/>
        <v>4W</v>
      </c>
      <c r="Q8" s="138" t="str">
        <f t="shared" si="8"/>
        <v>10月4W</v>
      </c>
      <c r="R8" s="139">
        <f t="shared" si="9"/>
        <v>9.3849027349332918E-3</v>
      </c>
      <c r="S8" s="140">
        <v>2.39</v>
      </c>
    </row>
    <row r="9" spans="1:29" s="141" customFormat="1" ht="19.5">
      <c r="A9" s="135" t="s">
        <v>14</v>
      </c>
      <c r="B9" s="142" t="s">
        <v>588</v>
      </c>
      <c r="C9" s="132">
        <v>45226</v>
      </c>
      <c r="D9" s="133" t="s">
        <v>587</v>
      </c>
      <c r="E9" s="143"/>
      <c r="F9" s="135" t="s">
        <v>468</v>
      </c>
      <c r="G9" s="144">
        <v>2.4500000000000002</v>
      </c>
      <c r="H9" s="145">
        <v>7.743055555555556E-3</v>
      </c>
      <c r="I9" s="143"/>
      <c r="J9" s="143"/>
      <c r="K9" s="136">
        <v>7.5534297052154203E-3</v>
      </c>
      <c r="L9" s="135">
        <v>3.1604308390022675E-3</v>
      </c>
      <c r="M9" s="137" t="s">
        <v>386</v>
      </c>
      <c r="N9" s="138" t="str">
        <f t="shared" si="5"/>
        <v>10月</v>
      </c>
      <c r="O9" s="138">
        <f t="shared" si="6"/>
        <v>43</v>
      </c>
      <c r="P9" s="138" t="str">
        <f t="shared" si="7"/>
        <v>4W</v>
      </c>
      <c r="Q9" s="138" t="str">
        <f t="shared" si="8"/>
        <v>10月4W</v>
      </c>
      <c r="R9" s="139">
        <f t="shared" si="9"/>
        <v>9.5238896283150968E-3</v>
      </c>
      <c r="S9" s="140">
        <v>2.39</v>
      </c>
    </row>
    <row r="10" spans="1:29" s="141" customFormat="1" ht="19.5">
      <c r="A10" s="135" t="s">
        <v>391</v>
      </c>
      <c r="B10" s="142" t="s">
        <v>588</v>
      </c>
      <c r="C10" s="132">
        <v>45226</v>
      </c>
      <c r="D10" s="133" t="s">
        <v>587</v>
      </c>
      <c r="E10" s="143"/>
      <c r="F10" s="135" t="s">
        <v>468</v>
      </c>
      <c r="G10" s="144">
        <v>2.4</v>
      </c>
      <c r="H10" s="145">
        <v>7.4305555555555548E-3</v>
      </c>
      <c r="I10" s="143"/>
      <c r="J10" s="143"/>
      <c r="K10" s="136">
        <v>7.3995949074074068E-3</v>
      </c>
      <c r="L10" s="135">
        <v>3.0960648148148145E-3</v>
      </c>
      <c r="M10" s="137" t="s">
        <v>386</v>
      </c>
      <c r="N10" s="138" t="str">
        <f t="shared" si="5"/>
        <v>10月</v>
      </c>
      <c r="O10" s="138">
        <f t="shared" si="6"/>
        <v>43</v>
      </c>
      <c r="P10" s="138" t="str">
        <f t="shared" si="7"/>
        <v>4W</v>
      </c>
      <c r="Q10" s="138" t="str">
        <f t="shared" si="8"/>
        <v>10月4W</v>
      </c>
      <c r="R10" s="139">
        <f t="shared" si="9"/>
        <v>9.3299240136876013E-3</v>
      </c>
      <c r="S10" s="140">
        <v>2.39</v>
      </c>
    </row>
    <row r="11" spans="1:29" s="141" customFormat="1" ht="19.5">
      <c r="A11" s="135" t="s">
        <v>77</v>
      </c>
      <c r="B11" s="142" t="s">
        <v>588</v>
      </c>
      <c r="C11" s="132">
        <v>45226</v>
      </c>
      <c r="D11" s="133" t="s">
        <v>587</v>
      </c>
      <c r="E11" s="143"/>
      <c r="F11" s="135" t="s">
        <v>468</v>
      </c>
      <c r="G11" s="144">
        <v>2.87</v>
      </c>
      <c r="H11" s="145">
        <v>7.6273148148148151E-3</v>
      </c>
      <c r="I11" s="143"/>
      <c r="J11" s="143"/>
      <c r="K11" s="136">
        <v>6.3516663440443934E-3</v>
      </c>
      <c r="L11" s="135">
        <v>2.6576009807717125E-3</v>
      </c>
      <c r="M11" s="137" t="s">
        <v>386</v>
      </c>
      <c r="N11" s="138" t="str">
        <f t="shared" si="5"/>
        <v>10月</v>
      </c>
      <c r="O11" s="138">
        <f t="shared" si="6"/>
        <v>43</v>
      </c>
      <c r="P11" s="138" t="str">
        <f t="shared" si="7"/>
        <v>4W</v>
      </c>
      <c r="Q11" s="138" t="str">
        <f t="shared" si="8"/>
        <v>10月4W</v>
      </c>
      <c r="R11" s="139">
        <f t="shared" si="9"/>
        <v>8.0086227816211913E-3</v>
      </c>
      <c r="S11" s="140">
        <v>2.39</v>
      </c>
    </row>
    <row r="12" spans="1:29" s="141" customFormat="1" ht="19.5">
      <c r="A12" s="135" t="s">
        <v>445</v>
      </c>
      <c r="B12" s="142" t="s">
        <v>207</v>
      </c>
      <c r="C12" s="132">
        <v>45226</v>
      </c>
      <c r="D12" s="133" t="s">
        <v>587</v>
      </c>
      <c r="E12" s="143"/>
      <c r="F12" s="135" t="s">
        <v>468</v>
      </c>
      <c r="G12" s="144">
        <v>4.17</v>
      </c>
      <c r="H12" s="145">
        <v>1.3252314814814814E-2</v>
      </c>
      <c r="I12" s="143"/>
      <c r="J12" s="143"/>
      <c r="K12" s="136">
        <v>7.5954514166444633E-3</v>
      </c>
      <c r="L12" s="135">
        <v>3.1780131450395237E-3</v>
      </c>
      <c r="M12" s="137" t="s">
        <v>386</v>
      </c>
      <c r="N12" s="138" t="str">
        <f t="shared" si="5"/>
        <v>10月</v>
      </c>
      <c r="O12" s="138">
        <f t="shared" si="6"/>
        <v>43</v>
      </c>
      <c r="P12" s="138" t="str">
        <f t="shared" si="7"/>
        <v>4W</v>
      </c>
      <c r="Q12" s="138" t="str">
        <f t="shared" si="8"/>
        <v>10月4W</v>
      </c>
      <c r="R12" s="139">
        <f t="shared" si="9"/>
        <v>9.5768735253343243E-3</v>
      </c>
      <c r="S12" s="140">
        <v>2.39</v>
      </c>
    </row>
    <row r="13" spans="1:29" s="141" customFormat="1" ht="19.5">
      <c r="A13" s="135" t="s">
        <v>96</v>
      </c>
      <c r="B13" s="142" t="s">
        <v>588</v>
      </c>
      <c r="C13" s="132">
        <v>45226</v>
      </c>
      <c r="D13" s="133" t="s">
        <v>587</v>
      </c>
      <c r="E13" s="143"/>
      <c r="F13" s="135" t="s">
        <v>585</v>
      </c>
      <c r="G13" s="144">
        <v>6.2</v>
      </c>
      <c r="H13" s="145">
        <v>2.0011574074074074E-2</v>
      </c>
      <c r="I13" s="143"/>
      <c r="J13" s="143"/>
      <c r="K13" s="136">
        <v>6.6231854838709678E-3</v>
      </c>
      <c r="L13" s="135">
        <v>3.2276732377538829E-3</v>
      </c>
      <c r="M13" s="137" t="s">
        <v>386</v>
      </c>
      <c r="N13" s="138" t="str">
        <f t="shared" si="5"/>
        <v>10月</v>
      </c>
      <c r="O13" s="138">
        <f t="shared" si="6"/>
        <v>43</v>
      </c>
      <c r="P13" s="138" t="str">
        <f t="shared" si="7"/>
        <v>4W</v>
      </c>
      <c r="Q13" s="138" t="str">
        <f t="shared" si="8"/>
        <v>10月4W</v>
      </c>
      <c r="R13" s="139">
        <f t="shared" si="9"/>
        <v>8.350973001402525E-3</v>
      </c>
      <c r="S13" s="140">
        <v>2.052</v>
      </c>
    </row>
    <row r="14" spans="1:29" s="141" customFormat="1" ht="19.5">
      <c r="A14" s="135" t="s">
        <v>18</v>
      </c>
      <c r="B14" s="142" t="s">
        <v>207</v>
      </c>
      <c r="C14" s="132">
        <v>45226</v>
      </c>
      <c r="D14" s="133" t="s">
        <v>587</v>
      </c>
      <c r="E14" s="143"/>
      <c r="F14" s="135" t="s">
        <v>468</v>
      </c>
      <c r="G14" s="144">
        <v>2.41</v>
      </c>
      <c r="H14" s="145">
        <v>7.8819444444444432E-3</v>
      </c>
      <c r="I14" s="143"/>
      <c r="J14" s="143"/>
      <c r="K14" s="136">
        <v>7.8165341171046558E-3</v>
      </c>
      <c r="L14" s="135">
        <v>3.2705163669893953E-3</v>
      </c>
      <c r="M14" s="137" t="s">
        <v>386</v>
      </c>
      <c r="N14" s="138" t="str">
        <f t="shared" si="5"/>
        <v>10月</v>
      </c>
      <c r="O14" s="138">
        <f t="shared" si="6"/>
        <v>43</v>
      </c>
      <c r="P14" s="138" t="str">
        <f t="shared" si="7"/>
        <v>4W</v>
      </c>
      <c r="Q14" s="138" t="str">
        <f t="shared" si="8"/>
        <v>10月4W</v>
      </c>
      <c r="R14" s="139">
        <f t="shared" si="9"/>
        <v>9.8556299737406535E-3</v>
      </c>
      <c r="S14" s="140">
        <v>2.39</v>
      </c>
    </row>
    <row r="15" spans="1:29" s="141" customFormat="1" ht="19.5">
      <c r="A15" s="135" t="s">
        <v>100</v>
      </c>
      <c r="B15" s="142" t="s">
        <v>588</v>
      </c>
      <c r="C15" s="132">
        <v>45226</v>
      </c>
      <c r="D15" s="133" t="s">
        <v>587</v>
      </c>
      <c r="E15" s="143"/>
      <c r="F15" s="135" t="s">
        <v>468</v>
      </c>
      <c r="G15" s="144">
        <v>2.6</v>
      </c>
      <c r="H15" s="145">
        <v>8.5300925925925926E-3</v>
      </c>
      <c r="I15" s="143"/>
      <c r="J15" s="143"/>
      <c r="K15" s="136">
        <v>7.8411235754985761E-3</v>
      </c>
      <c r="L15" s="135">
        <v>3.2808048433048431E-3</v>
      </c>
      <c r="M15" s="137" t="s">
        <v>386</v>
      </c>
      <c r="N15" s="138" t="str">
        <f t="shared" si="5"/>
        <v>10月</v>
      </c>
      <c r="O15" s="138">
        <f t="shared" si="6"/>
        <v>43</v>
      </c>
      <c r="P15" s="138" t="str">
        <f t="shared" si="7"/>
        <v>4W</v>
      </c>
      <c r="Q15" s="138" t="str">
        <f t="shared" si="8"/>
        <v>10月4W</v>
      </c>
      <c r="R15" s="139">
        <f t="shared" si="9"/>
        <v>9.8866340734547267E-3</v>
      </c>
      <c r="S15" s="140">
        <v>2.39</v>
      </c>
    </row>
    <row r="16" spans="1:29" s="141" customFormat="1" ht="19.5">
      <c r="A16" s="135" t="s">
        <v>55</v>
      </c>
      <c r="B16" s="142" t="s">
        <v>588</v>
      </c>
      <c r="C16" s="132">
        <v>45226</v>
      </c>
      <c r="D16" s="133" t="s">
        <v>587</v>
      </c>
      <c r="E16" s="143"/>
      <c r="F16" s="135" t="s">
        <v>112</v>
      </c>
      <c r="G16" s="144">
        <v>2.35</v>
      </c>
      <c r="H16" s="145">
        <v>6.4699074074074069E-3</v>
      </c>
      <c r="I16" s="143"/>
      <c r="J16" s="143"/>
      <c r="K16" s="136">
        <v>6.4699074074074069E-3</v>
      </c>
      <c r="L16" s="135">
        <v>2.7531520882584709E-3</v>
      </c>
      <c r="M16" s="137" t="s">
        <v>386</v>
      </c>
      <c r="N16" s="138" t="str">
        <f t="shared" si="5"/>
        <v>10月</v>
      </c>
      <c r="O16" s="138">
        <f t="shared" si="6"/>
        <v>43</v>
      </c>
      <c r="P16" s="138" t="str">
        <f t="shared" si="7"/>
        <v>4W</v>
      </c>
      <c r="Q16" s="138" t="str">
        <f t="shared" si="8"/>
        <v>10月4W</v>
      </c>
      <c r="R16" s="139">
        <f t="shared" si="9"/>
        <v>8.1577093397745583E-3</v>
      </c>
      <c r="S16" s="140">
        <v>2.35</v>
      </c>
    </row>
    <row r="17" spans="1:19" s="141" customFormat="1" ht="19.5">
      <c r="A17" s="135" t="s">
        <v>99</v>
      </c>
      <c r="B17" s="142" t="s">
        <v>207</v>
      </c>
      <c r="C17" s="132">
        <v>45226</v>
      </c>
      <c r="D17" s="133" t="s">
        <v>587</v>
      </c>
      <c r="E17" s="143"/>
      <c r="F17" s="135" t="s">
        <v>468</v>
      </c>
      <c r="G17" s="144">
        <v>2.96</v>
      </c>
      <c r="H17" s="145">
        <v>9.618055555555555E-3</v>
      </c>
      <c r="I17" s="143"/>
      <c r="J17" s="143"/>
      <c r="K17" s="136">
        <v>7.7659299924924922E-3</v>
      </c>
      <c r="L17" s="135">
        <v>3.2493430930930932E-3</v>
      </c>
      <c r="M17" s="137" t="s">
        <v>386</v>
      </c>
      <c r="N17" s="138" t="str">
        <f t="shared" si="5"/>
        <v>10月</v>
      </c>
      <c r="O17" s="138">
        <f t="shared" si="6"/>
        <v>43</v>
      </c>
      <c r="P17" s="138" t="str">
        <f t="shared" si="7"/>
        <v>4W</v>
      </c>
      <c r="Q17" s="138" t="str">
        <f t="shared" si="8"/>
        <v>10月4W</v>
      </c>
      <c r="R17" s="139">
        <f t="shared" si="9"/>
        <v>9.7918247731427089E-3</v>
      </c>
      <c r="S17" s="140">
        <v>2.39</v>
      </c>
    </row>
    <row r="18" spans="1:19" s="141" customFormat="1" ht="19.5">
      <c r="A18" s="135" t="s">
        <v>382</v>
      </c>
      <c r="B18" s="142" t="s">
        <v>207</v>
      </c>
      <c r="C18" s="132">
        <v>45226</v>
      </c>
      <c r="D18" s="133" t="s">
        <v>587</v>
      </c>
      <c r="E18" s="143"/>
      <c r="F18" s="135" t="s">
        <v>468</v>
      </c>
      <c r="G18" s="144">
        <v>3.012</v>
      </c>
      <c r="H18" s="145">
        <v>1.0358796296296295E-2</v>
      </c>
      <c r="I18" s="143"/>
      <c r="J18" s="143"/>
      <c r="K18" s="136">
        <v>8.2196291992523724E-3</v>
      </c>
      <c r="L18" s="135">
        <v>3.4391753971767247E-3</v>
      </c>
      <c r="M18" s="137" t="s">
        <v>386</v>
      </c>
      <c r="N18" s="138" t="str">
        <f t="shared" si="5"/>
        <v>10月</v>
      </c>
      <c r="O18" s="138">
        <f t="shared" si="6"/>
        <v>43</v>
      </c>
      <c r="P18" s="138" t="str">
        <f t="shared" si="7"/>
        <v>4W</v>
      </c>
      <c r="Q18" s="138" t="str">
        <f t="shared" si="8"/>
        <v>10月4W</v>
      </c>
      <c r="R18" s="139">
        <f t="shared" si="9"/>
        <v>1.0363880294709514E-2</v>
      </c>
      <c r="S18" s="140">
        <v>2.39</v>
      </c>
    </row>
    <row r="19" spans="1:19" s="141" customFormat="1" ht="19.5">
      <c r="A19" s="135" t="s">
        <v>83</v>
      </c>
      <c r="B19" s="142" t="s">
        <v>588</v>
      </c>
      <c r="C19" s="132">
        <v>45226</v>
      </c>
      <c r="D19" s="133" t="s">
        <v>587</v>
      </c>
      <c r="E19" s="143"/>
      <c r="F19" s="135" t="s">
        <v>468</v>
      </c>
      <c r="G19" s="144">
        <v>2.34</v>
      </c>
      <c r="H19" s="145">
        <v>7.9166666666666673E-3</v>
      </c>
      <c r="I19" s="143"/>
      <c r="J19" s="143"/>
      <c r="K19" s="136">
        <v>8.0858262108262115E-3</v>
      </c>
      <c r="L19" s="135">
        <v>3.3831908831908836E-3</v>
      </c>
      <c r="M19" s="137" t="s">
        <v>386</v>
      </c>
      <c r="N19" s="138" t="str">
        <f t="shared" si="5"/>
        <v>10月</v>
      </c>
      <c r="O19" s="138">
        <f t="shared" si="6"/>
        <v>43</v>
      </c>
      <c r="P19" s="138" t="str">
        <f t="shared" si="7"/>
        <v>4W</v>
      </c>
      <c r="Q19" s="138" t="str">
        <f t="shared" si="8"/>
        <v>10月4W</v>
      </c>
      <c r="R19" s="139">
        <f t="shared" si="9"/>
        <v>1.0195172178867833E-2</v>
      </c>
      <c r="S19" s="140">
        <v>2.39</v>
      </c>
    </row>
    <row r="20" spans="1:19" s="141" customFormat="1" ht="19.5">
      <c r="A20" s="135" t="s">
        <v>74</v>
      </c>
      <c r="B20" s="142" t="s">
        <v>588</v>
      </c>
      <c r="C20" s="132">
        <v>45226</v>
      </c>
      <c r="D20" s="133" t="s">
        <v>587</v>
      </c>
      <c r="E20" s="143"/>
      <c r="F20" s="135" t="s">
        <v>285</v>
      </c>
      <c r="G20" s="144">
        <v>2.8</v>
      </c>
      <c r="H20" s="145">
        <v>6.6782407407407415E-3</v>
      </c>
      <c r="I20" s="143"/>
      <c r="J20" s="143"/>
      <c r="K20" s="136">
        <v>5.2972759589947106E-3</v>
      </c>
      <c r="L20" s="135">
        <v>2.3850859788359792E-3</v>
      </c>
      <c r="M20" s="137" t="s">
        <v>386</v>
      </c>
      <c r="N20" s="138" t="str">
        <f t="shared" si="5"/>
        <v>10月</v>
      </c>
      <c r="O20" s="138">
        <f t="shared" si="6"/>
        <v>43</v>
      </c>
      <c r="P20" s="138" t="str">
        <f t="shared" si="7"/>
        <v>4W</v>
      </c>
      <c r="Q20" s="138" t="str">
        <f t="shared" si="8"/>
        <v>10月4W</v>
      </c>
      <c r="R20" s="139">
        <f t="shared" si="9"/>
        <v>6.679174035254201E-3</v>
      </c>
      <c r="S20" s="140">
        <v>2.2210000000000001</v>
      </c>
    </row>
    <row r="21" spans="1:19" s="157" customFormat="1" ht="19.5">
      <c r="A21" s="147" t="s">
        <v>97</v>
      </c>
      <c r="B21" s="148">
        <v>1</v>
      </c>
      <c r="C21" s="149">
        <v>45192</v>
      </c>
      <c r="D21" s="148" t="s">
        <v>589</v>
      </c>
      <c r="E21" s="148"/>
      <c r="F21" s="150" t="s">
        <v>468</v>
      </c>
      <c r="G21" s="147">
        <v>2.72</v>
      </c>
      <c r="H21" s="151">
        <v>8.819444444444444E-3</v>
      </c>
      <c r="I21" s="148"/>
      <c r="J21" s="150"/>
      <c r="K21" s="152">
        <v>7.7494383169934627E-3</v>
      </c>
      <c r="L21" s="151">
        <v>3.2424428104575161E-3</v>
      </c>
      <c r="M21" s="153" t="s">
        <v>386</v>
      </c>
      <c r="N21" s="154" t="str">
        <f t="shared" ref="N21:N34" si="10">MONTH(C21)&amp;"月"</f>
        <v>9月</v>
      </c>
      <c r="O21" s="154">
        <f t="shared" ref="O21:O34" si="11">WEEKNUM(C21)</f>
        <v>38</v>
      </c>
      <c r="P21" s="154" t="str">
        <f t="shared" ref="P21:P34" si="12">IF(DAY(C21)&gt;25,"4W",ROUNDUP(DAY(C21)/7,0)&amp;"W")</f>
        <v>4W</v>
      </c>
      <c r="Q21" s="154" t="str">
        <f t="shared" ref="Q21:Q34" si="13">N21&amp;P21</f>
        <v>9月4W</v>
      </c>
      <c r="R21" s="155">
        <f t="shared" ref="R21:R34" si="14">IFERROR(K21*2.9/2.3,"-")</f>
        <v>9.771030921426541E-3</v>
      </c>
      <c r="S21" s="156">
        <v>2.39</v>
      </c>
    </row>
    <row r="22" spans="1:19" s="157" customFormat="1" ht="19.5">
      <c r="A22" s="151" t="s">
        <v>397</v>
      </c>
      <c r="B22" s="158">
        <v>0.9</v>
      </c>
      <c r="C22" s="149">
        <v>45192</v>
      </c>
      <c r="D22" s="148" t="s">
        <v>589</v>
      </c>
      <c r="E22" s="159"/>
      <c r="F22" s="151" t="s">
        <v>468</v>
      </c>
      <c r="G22" s="160">
        <v>2.66</v>
      </c>
      <c r="H22" s="161">
        <v>9.6064814814814815E-3</v>
      </c>
      <c r="I22" s="159"/>
      <c r="J22" s="159"/>
      <c r="K22" s="152">
        <v>8.6313874965190749E-3</v>
      </c>
      <c r="L22" s="151">
        <v>3.6114592035644665E-3</v>
      </c>
      <c r="M22" s="153" t="s">
        <v>386</v>
      </c>
      <c r="N22" s="154" t="str">
        <f t="shared" si="10"/>
        <v>9月</v>
      </c>
      <c r="O22" s="154">
        <f t="shared" si="11"/>
        <v>38</v>
      </c>
      <c r="P22" s="154" t="str">
        <f t="shared" si="12"/>
        <v>4W</v>
      </c>
      <c r="Q22" s="154" t="str">
        <f t="shared" si="13"/>
        <v>9月4W</v>
      </c>
      <c r="R22" s="155">
        <f t="shared" si="14"/>
        <v>1.0883053799958834E-2</v>
      </c>
      <c r="S22" s="156">
        <v>2.39</v>
      </c>
    </row>
    <row r="23" spans="1:19" s="157" customFormat="1" ht="19.5">
      <c r="A23" s="151" t="s">
        <v>100</v>
      </c>
      <c r="B23" s="158">
        <v>1</v>
      </c>
      <c r="C23" s="149">
        <v>45192</v>
      </c>
      <c r="D23" s="148" t="s">
        <v>589</v>
      </c>
      <c r="E23" s="159"/>
      <c r="F23" s="151" t="s">
        <v>468</v>
      </c>
      <c r="G23" s="160">
        <v>2.2400000000000002</v>
      </c>
      <c r="H23" s="161">
        <v>7.5925925925925926E-3</v>
      </c>
      <c r="I23" s="159"/>
      <c r="J23" s="159"/>
      <c r="K23" s="152">
        <v>8.1010251322751314E-3</v>
      </c>
      <c r="L23" s="151">
        <v>3.3895502645502644E-3</v>
      </c>
      <c r="M23" s="153" t="s">
        <v>386</v>
      </c>
      <c r="N23" s="154" t="str">
        <f t="shared" si="10"/>
        <v>9月</v>
      </c>
      <c r="O23" s="154">
        <f t="shared" si="11"/>
        <v>38</v>
      </c>
      <c r="P23" s="154" t="str">
        <f t="shared" si="12"/>
        <v>4W</v>
      </c>
      <c r="Q23" s="154" t="str">
        <f t="shared" si="13"/>
        <v>9月4W</v>
      </c>
      <c r="R23" s="155">
        <f t="shared" si="14"/>
        <v>1.0214336036346906E-2</v>
      </c>
      <c r="S23" s="162">
        <v>2.39</v>
      </c>
    </row>
    <row r="24" spans="1:19" s="157" customFormat="1" ht="19.5">
      <c r="A24" s="151" t="s">
        <v>79</v>
      </c>
      <c r="B24" s="158">
        <v>0.8</v>
      </c>
      <c r="C24" s="149">
        <v>45192</v>
      </c>
      <c r="D24" s="148" t="s">
        <v>589</v>
      </c>
      <c r="E24" s="159"/>
      <c r="F24" s="151" t="s">
        <v>468</v>
      </c>
      <c r="G24" s="160">
        <v>2.42</v>
      </c>
      <c r="H24" s="161">
        <v>7.8819444444444432E-3</v>
      </c>
      <c r="I24" s="159"/>
      <c r="J24" s="159"/>
      <c r="K24" s="152">
        <v>7.7842343893480253E-3</v>
      </c>
      <c r="L24" s="151">
        <v>3.2570018365472905E-3</v>
      </c>
      <c r="M24" s="153" t="s">
        <v>386</v>
      </c>
      <c r="N24" s="154" t="str">
        <f t="shared" si="10"/>
        <v>9月</v>
      </c>
      <c r="O24" s="154">
        <f t="shared" si="11"/>
        <v>38</v>
      </c>
      <c r="P24" s="154" t="str">
        <f t="shared" si="12"/>
        <v>4W</v>
      </c>
      <c r="Q24" s="154" t="str">
        <f t="shared" si="13"/>
        <v>9月4W</v>
      </c>
      <c r="R24" s="155">
        <f t="shared" si="14"/>
        <v>9.8149042300475099E-3</v>
      </c>
      <c r="S24" s="156">
        <v>2.39</v>
      </c>
    </row>
    <row r="25" spans="1:19" s="157" customFormat="1" ht="19.5">
      <c r="A25" s="151" t="s">
        <v>102</v>
      </c>
      <c r="B25" s="158">
        <v>1</v>
      </c>
      <c r="C25" s="149">
        <v>45192</v>
      </c>
      <c r="D25" s="148" t="s">
        <v>589</v>
      </c>
      <c r="E25" s="159"/>
      <c r="F25" s="151" t="s">
        <v>468</v>
      </c>
      <c r="G25" s="160">
        <v>2.5</v>
      </c>
      <c r="H25" s="161">
        <v>8.6921296296296312E-3</v>
      </c>
      <c r="I25" s="159"/>
      <c r="J25" s="159"/>
      <c r="K25" s="152">
        <v>8.309675925925927E-3</v>
      </c>
      <c r="L25" s="151">
        <v>3.4768518518518525E-3</v>
      </c>
      <c r="M25" s="153" t="s">
        <v>386</v>
      </c>
      <c r="N25" s="154" t="str">
        <f t="shared" si="10"/>
        <v>9月</v>
      </c>
      <c r="O25" s="154">
        <f t="shared" si="11"/>
        <v>38</v>
      </c>
      <c r="P25" s="154" t="str">
        <f t="shared" si="12"/>
        <v>4W</v>
      </c>
      <c r="Q25" s="154" t="str">
        <f t="shared" si="13"/>
        <v>9月4W</v>
      </c>
      <c r="R25" s="155">
        <f t="shared" si="14"/>
        <v>1.0477417471819647E-2</v>
      </c>
      <c r="S25" s="156">
        <v>2.39</v>
      </c>
    </row>
    <row r="26" spans="1:19" s="157" customFormat="1" ht="19.5">
      <c r="A26" s="151" t="s">
        <v>91</v>
      </c>
      <c r="B26" s="158">
        <v>1</v>
      </c>
      <c r="C26" s="149">
        <v>45192</v>
      </c>
      <c r="D26" s="148" t="s">
        <v>589</v>
      </c>
      <c r="E26" s="159"/>
      <c r="F26" s="151" t="s">
        <v>468</v>
      </c>
      <c r="G26" s="160">
        <v>2.4</v>
      </c>
      <c r="H26" s="161">
        <v>6.1574074074074074E-3</v>
      </c>
      <c r="I26" s="159"/>
      <c r="J26" s="159"/>
      <c r="K26" s="152">
        <v>6.1317515432098776E-3</v>
      </c>
      <c r="L26" s="151">
        <v>2.5655864197530864E-3</v>
      </c>
      <c r="M26" s="153" t="s">
        <v>386</v>
      </c>
      <c r="N26" s="154" t="str">
        <f t="shared" si="10"/>
        <v>9月</v>
      </c>
      <c r="O26" s="154">
        <f t="shared" si="11"/>
        <v>38</v>
      </c>
      <c r="P26" s="154" t="str">
        <f t="shared" si="12"/>
        <v>4W</v>
      </c>
      <c r="Q26" s="154" t="str">
        <f t="shared" si="13"/>
        <v>9月4W</v>
      </c>
      <c r="R26" s="155">
        <f t="shared" si="14"/>
        <v>7.7313389023081075E-3</v>
      </c>
      <c r="S26" s="156">
        <v>2.39</v>
      </c>
    </row>
    <row r="27" spans="1:19" s="157" customFormat="1" ht="19.5">
      <c r="A27" s="151" t="s">
        <v>382</v>
      </c>
      <c r="B27" s="158">
        <v>0.9</v>
      </c>
      <c r="C27" s="149">
        <v>45192</v>
      </c>
      <c r="D27" s="148" t="s">
        <v>589</v>
      </c>
      <c r="E27" s="159"/>
      <c r="F27" s="151" t="s">
        <v>383</v>
      </c>
      <c r="G27" s="160">
        <v>3.1</v>
      </c>
      <c r="H27" s="161">
        <v>1.1145833333333334E-2</v>
      </c>
      <c r="I27" s="159"/>
      <c r="J27" s="159"/>
      <c r="K27" s="152">
        <v>8.2263440860215042E-3</v>
      </c>
      <c r="L27" s="151">
        <v>3.5954301075268816E-3</v>
      </c>
      <c r="M27" s="153" t="s">
        <v>386</v>
      </c>
      <c r="N27" s="154" t="str">
        <f t="shared" si="10"/>
        <v>9月</v>
      </c>
      <c r="O27" s="154">
        <f t="shared" si="11"/>
        <v>38</v>
      </c>
      <c r="P27" s="154" t="str">
        <f t="shared" si="12"/>
        <v>4W</v>
      </c>
      <c r="Q27" s="154" t="str">
        <f t="shared" si="13"/>
        <v>9月4W</v>
      </c>
      <c r="R27" s="155">
        <f t="shared" si="14"/>
        <v>1.0372346891070593E-2</v>
      </c>
      <c r="S27" s="156">
        <v>2.2879999999999998</v>
      </c>
    </row>
    <row r="28" spans="1:19" s="157" customFormat="1" ht="19.5">
      <c r="A28" s="151" t="s">
        <v>77</v>
      </c>
      <c r="B28" s="158">
        <v>1</v>
      </c>
      <c r="C28" s="149">
        <v>45192</v>
      </c>
      <c r="D28" s="148" t="s">
        <v>589</v>
      </c>
      <c r="E28" s="159"/>
      <c r="F28" s="151" t="s">
        <v>468</v>
      </c>
      <c r="G28" s="160">
        <v>2.42</v>
      </c>
      <c r="H28" s="161">
        <v>7.1412037037037043E-3</v>
      </c>
      <c r="I28" s="159"/>
      <c r="J28" s="159"/>
      <c r="K28" s="152">
        <v>7.0526763850627498E-3</v>
      </c>
      <c r="L28" s="151">
        <v>2.9509106213651669E-3</v>
      </c>
      <c r="M28" s="153" t="s">
        <v>386</v>
      </c>
      <c r="N28" s="154" t="str">
        <f t="shared" si="10"/>
        <v>9月</v>
      </c>
      <c r="O28" s="154">
        <f t="shared" si="11"/>
        <v>38</v>
      </c>
      <c r="P28" s="154" t="str">
        <f t="shared" si="12"/>
        <v>4W</v>
      </c>
      <c r="Q28" s="154" t="str">
        <f t="shared" si="13"/>
        <v>9月4W</v>
      </c>
      <c r="R28" s="155">
        <f t="shared" si="14"/>
        <v>8.8925050072530334E-3</v>
      </c>
      <c r="S28" s="156">
        <v>2.39</v>
      </c>
    </row>
    <row r="29" spans="1:19" s="157" customFormat="1" ht="19.5">
      <c r="A29" s="151" t="s">
        <v>86</v>
      </c>
      <c r="B29" s="158">
        <v>1</v>
      </c>
      <c r="C29" s="149">
        <v>45192</v>
      </c>
      <c r="D29" s="148" t="s">
        <v>589</v>
      </c>
      <c r="E29" s="159"/>
      <c r="F29" s="151" t="s">
        <v>469</v>
      </c>
      <c r="G29" s="160">
        <v>11.07</v>
      </c>
      <c r="H29" s="161">
        <v>3.9421296296296295E-2</v>
      </c>
      <c r="I29" s="159"/>
      <c r="J29" s="159"/>
      <c r="K29" s="152">
        <v>7.870014888420488E-3</v>
      </c>
      <c r="L29" s="151">
        <v>3.5610927096925288E-3</v>
      </c>
      <c r="M29" s="153" t="s">
        <v>386</v>
      </c>
      <c r="N29" s="154" t="str">
        <f t="shared" si="10"/>
        <v>9月</v>
      </c>
      <c r="O29" s="154">
        <f t="shared" si="11"/>
        <v>38</v>
      </c>
      <c r="P29" s="154" t="str">
        <f t="shared" si="12"/>
        <v>4W</v>
      </c>
      <c r="Q29" s="154" t="str">
        <f t="shared" si="13"/>
        <v>9月4W</v>
      </c>
      <c r="R29" s="155">
        <f t="shared" si="14"/>
        <v>9.923062250617138E-3</v>
      </c>
      <c r="S29" s="156">
        <v>2.21</v>
      </c>
    </row>
    <row r="30" spans="1:19" s="157" customFormat="1" ht="19.5">
      <c r="A30" s="151" t="s">
        <v>128</v>
      </c>
      <c r="B30" s="158">
        <v>0.9</v>
      </c>
      <c r="C30" s="149">
        <v>45192</v>
      </c>
      <c r="D30" s="148" t="s">
        <v>589</v>
      </c>
      <c r="E30" s="159"/>
      <c r="F30" s="151" t="s">
        <v>468</v>
      </c>
      <c r="G30" s="160">
        <v>2.4300000000000002</v>
      </c>
      <c r="H30" s="161">
        <v>9.1898148148148139E-3</v>
      </c>
      <c r="I30" s="159"/>
      <c r="J30" s="159"/>
      <c r="K30" s="152">
        <v>9.0385421429660107E-3</v>
      </c>
      <c r="L30" s="151">
        <v>3.7818167962200876E-3</v>
      </c>
      <c r="M30" s="153" t="s">
        <v>386</v>
      </c>
      <c r="N30" s="154" t="str">
        <f t="shared" si="10"/>
        <v>9月</v>
      </c>
      <c r="O30" s="154">
        <f t="shared" si="11"/>
        <v>38</v>
      </c>
      <c r="P30" s="154" t="str">
        <f t="shared" si="12"/>
        <v>4W</v>
      </c>
      <c r="Q30" s="154" t="str">
        <f t="shared" si="13"/>
        <v>9月4W</v>
      </c>
      <c r="R30" s="155">
        <f t="shared" si="14"/>
        <v>1.1396422702000624E-2</v>
      </c>
      <c r="S30" s="156">
        <v>2.39</v>
      </c>
    </row>
    <row r="31" spans="1:19" s="157" customFormat="1" ht="19.5">
      <c r="A31" s="151" t="s">
        <v>99</v>
      </c>
      <c r="B31" s="158">
        <v>0.9</v>
      </c>
      <c r="C31" s="149">
        <v>45192</v>
      </c>
      <c r="D31" s="148" t="s">
        <v>589</v>
      </c>
      <c r="E31" s="159"/>
      <c r="F31" s="151" t="s">
        <v>468</v>
      </c>
      <c r="G31" s="160">
        <v>2.97</v>
      </c>
      <c r="H31" s="161">
        <v>9.5601851851851855E-3</v>
      </c>
      <c r="I31" s="159"/>
      <c r="J31" s="159"/>
      <c r="K31" s="152">
        <v>7.6932129941389201E-3</v>
      </c>
      <c r="L31" s="151">
        <v>3.2189175707694226E-3</v>
      </c>
      <c r="M31" s="153" t="s">
        <v>386</v>
      </c>
      <c r="N31" s="154" t="str">
        <f t="shared" si="10"/>
        <v>9月</v>
      </c>
      <c r="O31" s="154">
        <f t="shared" si="11"/>
        <v>38</v>
      </c>
      <c r="P31" s="154" t="str">
        <f t="shared" si="12"/>
        <v>4W</v>
      </c>
      <c r="Q31" s="154" t="str">
        <f t="shared" si="13"/>
        <v>9月4W</v>
      </c>
      <c r="R31" s="155">
        <f t="shared" si="14"/>
        <v>9.700138123044726E-3</v>
      </c>
      <c r="S31" s="156">
        <v>2.39</v>
      </c>
    </row>
    <row r="32" spans="1:19" s="157" customFormat="1" ht="19.5">
      <c r="A32" s="151" t="s">
        <v>75</v>
      </c>
      <c r="B32" s="158">
        <v>1</v>
      </c>
      <c r="C32" s="149">
        <v>45192</v>
      </c>
      <c r="D32" s="148" t="s">
        <v>589</v>
      </c>
      <c r="E32" s="159"/>
      <c r="F32" s="151" t="s">
        <v>586</v>
      </c>
      <c r="G32" s="160">
        <v>3</v>
      </c>
      <c r="H32" s="161">
        <v>8.4722222222222213E-3</v>
      </c>
      <c r="I32" s="159"/>
      <c r="J32" s="159"/>
      <c r="K32" s="152">
        <v>6.6083333333333315E-3</v>
      </c>
      <c r="L32" s="151">
        <v>2.8240740740740739E-3</v>
      </c>
      <c r="M32" s="153" t="s">
        <v>386</v>
      </c>
      <c r="N32" s="154" t="str">
        <f t="shared" si="10"/>
        <v>9月</v>
      </c>
      <c r="O32" s="154">
        <f t="shared" si="11"/>
        <v>38</v>
      </c>
      <c r="P32" s="154" t="str">
        <f t="shared" si="12"/>
        <v>4W</v>
      </c>
      <c r="Q32" s="154" t="str">
        <f t="shared" si="13"/>
        <v>9月4W</v>
      </c>
      <c r="R32" s="155">
        <f t="shared" si="14"/>
        <v>8.3322463768115921E-3</v>
      </c>
      <c r="S32" s="156">
        <v>2.34</v>
      </c>
    </row>
    <row r="33" spans="1:19" s="157" customFormat="1" ht="19.5">
      <c r="A33" s="151" t="s">
        <v>381</v>
      </c>
      <c r="B33" s="158">
        <v>0.8</v>
      </c>
      <c r="C33" s="149">
        <v>45192</v>
      </c>
      <c r="D33" s="148" t="s">
        <v>589</v>
      </c>
      <c r="E33" s="159"/>
      <c r="F33" s="151" t="s">
        <v>468</v>
      </c>
      <c r="G33" s="160">
        <v>2.5099999999999998</v>
      </c>
      <c r="H33" s="161">
        <v>7.9976851851851858E-3</v>
      </c>
      <c r="I33" s="159"/>
      <c r="J33" s="159"/>
      <c r="K33" s="152">
        <v>7.6153257341006362E-3</v>
      </c>
      <c r="L33" s="151">
        <v>3.1863287590379228E-3</v>
      </c>
      <c r="M33" s="153" t="s">
        <v>386</v>
      </c>
      <c r="N33" s="154" t="str">
        <f t="shared" si="10"/>
        <v>9月</v>
      </c>
      <c r="O33" s="154">
        <f t="shared" si="11"/>
        <v>38</v>
      </c>
      <c r="P33" s="154" t="str">
        <f t="shared" si="12"/>
        <v>4W</v>
      </c>
      <c r="Q33" s="154" t="str">
        <f t="shared" si="13"/>
        <v>9月4W</v>
      </c>
      <c r="R33" s="155">
        <f t="shared" si="14"/>
        <v>9.6019324473442802E-3</v>
      </c>
      <c r="S33" s="156">
        <v>2.39</v>
      </c>
    </row>
    <row r="34" spans="1:19" s="157" customFormat="1" ht="19.5">
      <c r="A34" s="151" t="s">
        <v>83</v>
      </c>
      <c r="B34" s="158">
        <v>1</v>
      </c>
      <c r="C34" s="149">
        <v>45192</v>
      </c>
      <c r="D34" s="148" t="s">
        <v>589</v>
      </c>
      <c r="E34" s="159"/>
      <c r="F34" s="151" t="s">
        <v>468</v>
      </c>
      <c r="G34" s="160">
        <v>2.4500000000000002</v>
      </c>
      <c r="H34" s="161">
        <v>8.4606481481481494E-3</v>
      </c>
      <c r="I34" s="159"/>
      <c r="J34" s="159"/>
      <c r="K34" s="152">
        <v>8.2534486016628879E-3</v>
      </c>
      <c r="L34" s="151">
        <v>3.4533257747543463E-3</v>
      </c>
      <c r="M34" s="153" t="s">
        <v>386</v>
      </c>
      <c r="N34" s="154" t="str">
        <f t="shared" si="10"/>
        <v>9月</v>
      </c>
      <c r="O34" s="154">
        <f t="shared" si="11"/>
        <v>38</v>
      </c>
      <c r="P34" s="154" t="str">
        <f t="shared" si="12"/>
        <v>4W</v>
      </c>
      <c r="Q34" s="154" t="str">
        <f t="shared" si="13"/>
        <v>9月4W</v>
      </c>
      <c r="R34" s="155">
        <f t="shared" si="14"/>
        <v>1.0406522149922772E-2</v>
      </c>
      <c r="S34" s="156">
        <v>2.39</v>
      </c>
    </row>
    <row r="35" spans="1:19" s="165" customFormat="1" ht="19.5">
      <c r="A35" s="163" t="s">
        <v>96</v>
      </c>
      <c r="B35" s="166">
        <v>1</v>
      </c>
      <c r="C35" s="171">
        <v>45243</v>
      </c>
      <c r="D35" s="170" t="s">
        <v>590</v>
      </c>
      <c r="E35" s="167"/>
      <c r="F35" s="163" t="s">
        <v>383</v>
      </c>
      <c r="G35" s="168">
        <v>3.1</v>
      </c>
      <c r="H35" s="169">
        <v>8.9004629629629625E-3</v>
      </c>
      <c r="I35" s="167"/>
      <c r="J35" s="167"/>
      <c r="K35" s="164">
        <v>6.5691158900836304E-3</v>
      </c>
      <c r="L35" s="163">
        <v>2.8711170848267618E-3</v>
      </c>
      <c r="M35" s="153" t="s">
        <v>386</v>
      </c>
      <c r="N35" s="154" t="str">
        <f t="shared" ref="N35:N49" si="15">MONTH(C35)&amp;"月"</f>
        <v>11月</v>
      </c>
      <c r="O35" s="154">
        <f t="shared" ref="O35:O49" si="16">WEEKNUM(C35)</f>
        <v>46</v>
      </c>
      <c r="P35" s="154" t="str">
        <f t="shared" ref="P35:P49" si="17">IF(DAY(C35)&gt;25,"4W",ROUNDUP(DAY(C35)/7,0)&amp;"W")</f>
        <v>2W</v>
      </c>
      <c r="Q35" s="154" t="str">
        <f t="shared" ref="Q35:Q49" si="18">N35&amp;P35</f>
        <v>11月2W</v>
      </c>
      <c r="R35" s="155">
        <f t="shared" ref="R35:R49" si="19">IFERROR(K35*2.9/2.3,"-")</f>
        <v>8.2827982961924031E-3</v>
      </c>
    </row>
    <row r="36" spans="1:19" s="165" customFormat="1" ht="19.5">
      <c r="A36" s="163" t="s">
        <v>102</v>
      </c>
      <c r="B36" s="166">
        <v>1</v>
      </c>
      <c r="C36" s="171">
        <v>45243</v>
      </c>
      <c r="D36" s="170" t="s">
        <v>590</v>
      </c>
      <c r="E36" s="167"/>
      <c r="F36" s="163" t="s">
        <v>468</v>
      </c>
      <c r="G36" s="168">
        <v>2.5099999999999998</v>
      </c>
      <c r="H36" s="169">
        <v>9.2476851851851852E-3</v>
      </c>
      <c r="I36" s="167"/>
      <c r="J36" s="167"/>
      <c r="K36" s="164">
        <v>8.8055647779253371E-3</v>
      </c>
      <c r="L36" s="163">
        <v>3.6843367271654128E-3</v>
      </c>
      <c r="M36" s="153" t="s">
        <v>386</v>
      </c>
      <c r="N36" s="154" t="str">
        <f t="shared" si="15"/>
        <v>11月</v>
      </c>
      <c r="O36" s="154">
        <f t="shared" si="16"/>
        <v>46</v>
      </c>
      <c r="P36" s="154" t="str">
        <f t="shared" si="17"/>
        <v>2W</v>
      </c>
      <c r="Q36" s="154" t="str">
        <f t="shared" si="18"/>
        <v>11月2W</v>
      </c>
      <c r="R36" s="155">
        <f t="shared" si="19"/>
        <v>1.1102668633036295E-2</v>
      </c>
    </row>
    <row r="37" spans="1:19" s="165" customFormat="1" ht="19.5">
      <c r="A37" s="163" t="s">
        <v>97</v>
      </c>
      <c r="B37" s="166">
        <v>1</v>
      </c>
      <c r="C37" s="171">
        <v>45243</v>
      </c>
      <c r="D37" s="170" t="s">
        <v>590</v>
      </c>
      <c r="E37" s="167"/>
      <c r="F37" s="163" t="s">
        <v>468</v>
      </c>
      <c r="G37" s="168">
        <v>2.67</v>
      </c>
      <c r="H37" s="169">
        <v>8.4722222222222213E-3</v>
      </c>
      <c r="I37" s="167"/>
      <c r="J37" s="167"/>
      <c r="K37" s="164">
        <v>7.5837494798168953E-3</v>
      </c>
      <c r="L37" s="163">
        <v>3.1731169371618808E-3</v>
      </c>
      <c r="M37" s="153" t="s">
        <v>386</v>
      </c>
      <c r="N37" s="154" t="str">
        <f t="shared" si="15"/>
        <v>11月</v>
      </c>
      <c r="O37" s="154">
        <f t="shared" si="16"/>
        <v>46</v>
      </c>
      <c r="P37" s="154" t="str">
        <f t="shared" si="17"/>
        <v>2W</v>
      </c>
      <c r="Q37" s="154" t="str">
        <f t="shared" si="18"/>
        <v>11月2W</v>
      </c>
      <c r="R37" s="155">
        <f t="shared" si="19"/>
        <v>9.5621189093343471E-3</v>
      </c>
    </row>
    <row r="38" spans="1:19" s="165" customFormat="1" ht="19.5">
      <c r="A38" s="163" t="s">
        <v>381</v>
      </c>
      <c r="B38" s="166">
        <v>0.8</v>
      </c>
      <c r="C38" s="171">
        <v>45243</v>
      </c>
      <c r="D38" s="170" t="s">
        <v>590</v>
      </c>
      <c r="E38" s="167"/>
      <c r="F38" s="163" t="s">
        <v>468</v>
      </c>
      <c r="G38" s="168">
        <v>3</v>
      </c>
      <c r="H38" s="169">
        <v>8.9583333333333338E-3</v>
      </c>
      <c r="I38" s="167"/>
      <c r="J38" s="167"/>
      <c r="K38" s="164">
        <v>7.136805555555556E-3</v>
      </c>
      <c r="L38" s="163">
        <v>2.9861111111111113E-3</v>
      </c>
      <c r="M38" s="153" t="s">
        <v>386</v>
      </c>
      <c r="N38" s="154" t="str">
        <f t="shared" si="15"/>
        <v>11月</v>
      </c>
      <c r="O38" s="154">
        <f t="shared" si="16"/>
        <v>46</v>
      </c>
      <c r="P38" s="154" t="str">
        <f t="shared" si="17"/>
        <v>2W</v>
      </c>
      <c r="Q38" s="154" t="str">
        <f t="shared" si="18"/>
        <v>11月2W</v>
      </c>
      <c r="R38" s="155">
        <f t="shared" si="19"/>
        <v>8.9985809178743971E-3</v>
      </c>
    </row>
    <row r="39" spans="1:19" s="165" customFormat="1" ht="19.5">
      <c r="A39" s="163" t="s">
        <v>99</v>
      </c>
      <c r="B39" s="166">
        <v>0.9</v>
      </c>
      <c r="C39" s="171">
        <v>45243</v>
      </c>
      <c r="D39" s="170" t="s">
        <v>590</v>
      </c>
      <c r="E39" s="167"/>
      <c r="F39" s="163" t="s">
        <v>468</v>
      </c>
      <c r="G39" s="168">
        <v>2.95</v>
      </c>
      <c r="H39" s="169">
        <v>9.6874999999999999E-3</v>
      </c>
      <c r="I39" s="167"/>
      <c r="J39" s="167"/>
      <c r="K39" s="164">
        <v>7.8485169491525411E-3</v>
      </c>
      <c r="L39" s="163">
        <v>3.2838983050847456E-3</v>
      </c>
      <c r="M39" s="153" t="s">
        <v>386</v>
      </c>
      <c r="N39" s="154" t="str">
        <f t="shared" si="15"/>
        <v>11月</v>
      </c>
      <c r="O39" s="154">
        <f t="shared" si="16"/>
        <v>46</v>
      </c>
      <c r="P39" s="154" t="str">
        <f t="shared" si="17"/>
        <v>2W</v>
      </c>
      <c r="Q39" s="154" t="str">
        <f t="shared" si="18"/>
        <v>11月2W</v>
      </c>
      <c r="R39" s="155">
        <f t="shared" si="19"/>
        <v>9.8959561532792912E-3</v>
      </c>
    </row>
    <row r="40" spans="1:19" s="165" customFormat="1" ht="19.5">
      <c r="A40" s="163" t="s">
        <v>15</v>
      </c>
      <c r="B40" s="166">
        <v>0.9</v>
      </c>
      <c r="C40" s="171">
        <v>45243</v>
      </c>
      <c r="D40" s="170" t="s">
        <v>590</v>
      </c>
      <c r="E40" s="167"/>
      <c r="F40" s="163" t="s">
        <v>468</v>
      </c>
      <c r="G40" s="168">
        <v>2.41</v>
      </c>
      <c r="H40" s="169">
        <v>7.6620370370370366E-3</v>
      </c>
      <c r="I40" s="167"/>
      <c r="J40" s="167"/>
      <c r="K40" s="164">
        <v>7.5984516674350699E-3</v>
      </c>
      <c r="L40" s="163">
        <v>3.1792684800983555E-3</v>
      </c>
      <c r="M40" s="153" t="s">
        <v>386</v>
      </c>
      <c r="N40" s="154" t="str">
        <f t="shared" si="15"/>
        <v>11月</v>
      </c>
      <c r="O40" s="154">
        <f t="shared" si="16"/>
        <v>46</v>
      </c>
      <c r="P40" s="154" t="str">
        <f t="shared" si="17"/>
        <v>2W</v>
      </c>
      <c r="Q40" s="154" t="str">
        <f t="shared" si="18"/>
        <v>11月2W</v>
      </c>
      <c r="R40" s="155">
        <f t="shared" si="19"/>
        <v>9.5806564502442185E-3</v>
      </c>
    </row>
    <row r="41" spans="1:19" s="165" customFormat="1" ht="19.5">
      <c r="A41" s="163" t="s">
        <v>397</v>
      </c>
      <c r="B41" s="166">
        <v>0.9</v>
      </c>
      <c r="C41" s="171">
        <v>45243</v>
      </c>
      <c r="D41" s="170" t="s">
        <v>590</v>
      </c>
      <c r="E41" s="167"/>
      <c r="F41" s="163" t="s">
        <v>468</v>
      </c>
      <c r="G41" s="168">
        <v>2.42</v>
      </c>
      <c r="H41" s="169">
        <v>7.5231481481481477E-3</v>
      </c>
      <c r="I41" s="167"/>
      <c r="J41" s="167"/>
      <c r="K41" s="164">
        <v>7.4298859810223456E-3</v>
      </c>
      <c r="L41" s="163">
        <v>3.1087389041934495E-3</v>
      </c>
      <c r="M41" s="153" t="s">
        <v>386</v>
      </c>
      <c r="N41" s="154" t="str">
        <f t="shared" si="15"/>
        <v>11月</v>
      </c>
      <c r="O41" s="154">
        <f t="shared" si="16"/>
        <v>46</v>
      </c>
      <c r="P41" s="154" t="str">
        <f t="shared" si="17"/>
        <v>2W</v>
      </c>
      <c r="Q41" s="154" t="str">
        <f t="shared" si="18"/>
        <v>11月2W</v>
      </c>
      <c r="R41" s="155">
        <f t="shared" si="19"/>
        <v>9.3681171065064361E-3</v>
      </c>
    </row>
    <row r="42" spans="1:19" s="165" customFormat="1" ht="19.5">
      <c r="A42" s="163" t="s">
        <v>392</v>
      </c>
      <c r="B42" s="166">
        <v>1</v>
      </c>
      <c r="C42" s="171">
        <v>45243</v>
      </c>
      <c r="D42" s="170" t="s">
        <v>590</v>
      </c>
      <c r="E42" s="167"/>
      <c r="F42" s="163" t="s">
        <v>285</v>
      </c>
      <c r="G42" s="168">
        <v>2.8</v>
      </c>
      <c r="H42" s="169">
        <v>7.3726851851851861E-3</v>
      </c>
      <c r="I42" s="167"/>
      <c r="J42" s="167"/>
      <c r="K42" s="164">
        <v>5.8481192129629638E-3</v>
      </c>
      <c r="L42" s="163">
        <v>2.6331018518518522E-3</v>
      </c>
      <c r="M42" s="153" t="s">
        <v>386</v>
      </c>
      <c r="N42" s="154" t="str">
        <f t="shared" si="15"/>
        <v>11月</v>
      </c>
      <c r="O42" s="154">
        <f t="shared" si="16"/>
        <v>46</v>
      </c>
      <c r="P42" s="154" t="str">
        <f t="shared" si="17"/>
        <v>2W</v>
      </c>
      <c r="Q42" s="154" t="str">
        <f t="shared" si="18"/>
        <v>11月2W</v>
      </c>
      <c r="R42" s="155">
        <f t="shared" si="19"/>
        <v>7.3737155293880858E-3</v>
      </c>
    </row>
    <row r="43" spans="1:19" ht="19.5">
      <c r="A43" s="163" t="s">
        <v>11</v>
      </c>
      <c r="B43" s="166">
        <v>1</v>
      </c>
      <c r="C43" s="171">
        <v>45243</v>
      </c>
      <c r="D43" s="170" t="s">
        <v>590</v>
      </c>
      <c r="E43" s="167"/>
      <c r="F43" s="163" t="s">
        <v>468</v>
      </c>
      <c r="G43" s="168">
        <v>2.59</v>
      </c>
      <c r="H43" s="169">
        <v>7.6041666666666662E-3</v>
      </c>
      <c r="I43" s="167"/>
      <c r="J43" s="167"/>
      <c r="K43" s="164">
        <v>7.0169723294723303E-3</v>
      </c>
      <c r="L43" s="163">
        <v>2.935971685971686E-3</v>
      </c>
      <c r="M43" s="153" t="s">
        <v>386</v>
      </c>
      <c r="N43" s="154" t="str">
        <f t="shared" si="15"/>
        <v>11月</v>
      </c>
      <c r="O43" s="154">
        <f t="shared" si="16"/>
        <v>46</v>
      </c>
      <c r="P43" s="154" t="str">
        <f t="shared" si="17"/>
        <v>2W</v>
      </c>
      <c r="Q43" s="154" t="str">
        <f t="shared" si="18"/>
        <v>11月2W</v>
      </c>
      <c r="R43" s="155">
        <f t="shared" si="19"/>
        <v>8.8474868502042437E-3</v>
      </c>
    </row>
    <row r="44" spans="1:19" ht="19.5">
      <c r="A44" s="163" t="s">
        <v>100</v>
      </c>
      <c r="B44" s="166">
        <v>1</v>
      </c>
      <c r="C44" s="171">
        <v>45243</v>
      </c>
      <c r="D44" s="170" t="s">
        <v>590</v>
      </c>
      <c r="E44" s="167"/>
      <c r="F44" s="163" t="s">
        <v>468</v>
      </c>
      <c r="G44" s="168">
        <v>3</v>
      </c>
      <c r="H44" s="169">
        <v>9.8611111111111104E-3</v>
      </c>
      <c r="I44" s="167"/>
      <c r="J44" s="167"/>
      <c r="K44" s="164">
        <v>7.8560185185185174E-3</v>
      </c>
      <c r="L44" s="163">
        <v>3.2870370370370367E-3</v>
      </c>
      <c r="M44" s="153" t="s">
        <v>386</v>
      </c>
      <c r="N44" s="154" t="str">
        <f t="shared" si="15"/>
        <v>11月</v>
      </c>
      <c r="O44" s="154">
        <f t="shared" si="16"/>
        <v>46</v>
      </c>
      <c r="P44" s="154" t="str">
        <f t="shared" si="17"/>
        <v>2W</v>
      </c>
      <c r="Q44" s="154" t="str">
        <f t="shared" si="18"/>
        <v>11月2W</v>
      </c>
      <c r="R44" s="155">
        <f t="shared" si="19"/>
        <v>9.905414653784219E-3</v>
      </c>
    </row>
    <row r="45" spans="1:19" ht="19.5">
      <c r="A45" s="163" t="s">
        <v>91</v>
      </c>
      <c r="B45" s="166">
        <v>1</v>
      </c>
      <c r="C45" s="171">
        <v>45243</v>
      </c>
      <c r="D45" s="170" t="s">
        <v>590</v>
      </c>
      <c r="E45" s="167"/>
      <c r="F45" s="163" t="s">
        <v>468</v>
      </c>
      <c r="G45" s="168">
        <v>3</v>
      </c>
      <c r="H45" s="169">
        <v>7.4768518518518526E-3</v>
      </c>
      <c r="I45" s="167"/>
      <c r="J45" s="167"/>
      <c r="K45" s="164">
        <v>5.9565586419753095E-3</v>
      </c>
      <c r="L45" s="163">
        <v>2.4922839506172842E-3</v>
      </c>
      <c r="M45" s="153" t="s">
        <v>386</v>
      </c>
      <c r="N45" s="154" t="str">
        <f t="shared" si="15"/>
        <v>11月</v>
      </c>
      <c r="O45" s="154">
        <f t="shared" si="16"/>
        <v>46</v>
      </c>
      <c r="P45" s="154" t="str">
        <f t="shared" si="17"/>
        <v>2W</v>
      </c>
      <c r="Q45" s="154" t="str">
        <f t="shared" si="18"/>
        <v>11月2W</v>
      </c>
      <c r="R45" s="155">
        <f t="shared" si="19"/>
        <v>7.5104435050993039E-3</v>
      </c>
    </row>
    <row r="46" spans="1:19" ht="19.5">
      <c r="A46" s="163" t="s">
        <v>18</v>
      </c>
      <c r="B46" s="166">
        <v>0.9</v>
      </c>
      <c r="C46" s="171">
        <v>45243</v>
      </c>
      <c r="D46" s="170" t="s">
        <v>590</v>
      </c>
      <c r="E46" s="167"/>
      <c r="F46" s="163" t="s">
        <v>468</v>
      </c>
      <c r="G46" s="168">
        <v>3.02</v>
      </c>
      <c r="H46" s="169">
        <v>9.4212962962962957E-3</v>
      </c>
      <c r="I46" s="167"/>
      <c r="J46" s="167"/>
      <c r="K46" s="164">
        <v>7.4559265391219032E-3</v>
      </c>
      <c r="L46" s="163">
        <v>3.1196345351974489E-3</v>
      </c>
      <c r="M46" s="153" t="s">
        <v>386</v>
      </c>
      <c r="N46" s="154" t="str">
        <f t="shared" si="15"/>
        <v>11月</v>
      </c>
      <c r="O46" s="154">
        <f t="shared" si="16"/>
        <v>46</v>
      </c>
      <c r="P46" s="154" t="str">
        <f t="shared" si="17"/>
        <v>2W</v>
      </c>
      <c r="Q46" s="154" t="str">
        <f t="shared" si="18"/>
        <v>11月2W</v>
      </c>
      <c r="R46" s="155">
        <f t="shared" si="19"/>
        <v>9.4009508536754445E-3</v>
      </c>
    </row>
    <row r="47" spans="1:19" ht="19.5">
      <c r="A47" s="163" t="s">
        <v>382</v>
      </c>
      <c r="B47" s="166">
        <v>0.9</v>
      </c>
      <c r="C47" s="171">
        <v>45243</v>
      </c>
      <c r="D47" s="170" t="s">
        <v>590</v>
      </c>
      <c r="E47" s="167"/>
      <c r="F47" s="163" t="s">
        <v>468</v>
      </c>
      <c r="G47" s="168">
        <v>3.3330000000000002</v>
      </c>
      <c r="H47" s="169">
        <v>1.1122685185185185E-2</v>
      </c>
      <c r="I47" s="167"/>
      <c r="J47" s="167"/>
      <c r="K47" s="164">
        <v>7.9757628540631838E-3</v>
      </c>
      <c r="L47" s="163">
        <v>3.3371392694825034E-3</v>
      </c>
      <c r="M47" s="153" t="s">
        <v>386</v>
      </c>
      <c r="N47" s="154" t="str">
        <f t="shared" si="15"/>
        <v>11月</v>
      </c>
      <c r="O47" s="154">
        <f t="shared" si="16"/>
        <v>46</v>
      </c>
      <c r="P47" s="154" t="str">
        <f t="shared" si="17"/>
        <v>2W</v>
      </c>
      <c r="Q47" s="154" t="str">
        <f t="shared" si="18"/>
        <v>11月2W</v>
      </c>
      <c r="R47" s="155">
        <f t="shared" si="19"/>
        <v>1.0056396642079668E-2</v>
      </c>
    </row>
    <row r="48" spans="1:19" ht="19.5">
      <c r="A48" s="163" t="s">
        <v>427</v>
      </c>
      <c r="B48" s="166">
        <v>1</v>
      </c>
      <c r="C48" s="171">
        <v>45243</v>
      </c>
      <c r="D48" s="170" t="s">
        <v>590</v>
      </c>
      <c r="E48" s="167"/>
      <c r="F48" s="163" t="s">
        <v>468</v>
      </c>
      <c r="G48" s="168">
        <v>3</v>
      </c>
      <c r="H48" s="169">
        <v>7.4537037037037028E-3</v>
      </c>
      <c r="I48" s="167"/>
      <c r="J48" s="167"/>
      <c r="K48" s="164">
        <v>5.9381172839506171E-3</v>
      </c>
      <c r="L48" s="163">
        <v>2.4845679012345675E-3</v>
      </c>
      <c r="M48" s="153" t="s">
        <v>386</v>
      </c>
      <c r="N48" s="154" t="str">
        <f t="shared" si="15"/>
        <v>11月</v>
      </c>
      <c r="O48" s="154">
        <f t="shared" si="16"/>
        <v>46</v>
      </c>
      <c r="P48" s="154" t="str">
        <f t="shared" si="17"/>
        <v>2W</v>
      </c>
      <c r="Q48" s="154" t="str">
        <f t="shared" si="18"/>
        <v>11月2W</v>
      </c>
      <c r="R48" s="155">
        <f t="shared" si="19"/>
        <v>7.4871913580246913E-3</v>
      </c>
    </row>
    <row r="49" spans="1:18" ht="19.5">
      <c r="A49" s="163" t="s">
        <v>74</v>
      </c>
      <c r="B49" s="166">
        <v>1</v>
      </c>
      <c r="C49" s="171">
        <v>45243</v>
      </c>
      <c r="D49" s="170" t="s">
        <v>590</v>
      </c>
      <c r="E49" s="167"/>
      <c r="F49" s="163" t="s">
        <v>285</v>
      </c>
      <c r="G49" s="168">
        <v>2.8</v>
      </c>
      <c r="H49" s="169">
        <v>6.8865740740740736E-3</v>
      </c>
      <c r="I49" s="167"/>
      <c r="J49" s="167"/>
      <c r="K49" s="164">
        <v>5.4625289351851857E-3</v>
      </c>
      <c r="L49" s="163">
        <v>2.4594907407407408E-3</v>
      </c>
      <c r="M49" s="153" t="s">
        <v>386</v>
      </c>
      <c r="N49" s="154" t="str">
        <f t="shared" si="15"/>
        <v>11月</v>
      </c>
      <c r="O49" s="154">
        <f t="shared" si="16"/>
        <v>46</v>
      </c>
      <c r="P49" s="154" t="str">
        <f t="shared" si="17"/>
        <v>2W</v>
      </c>
      <c r="Q49" s="154" t="str">
        <f t="shared" si="18"/>
        <v>11月2W</v>
      </c>
      <c r="R49" s="155">
        <f t="shared" si="19"/>
        <v>6.8875364834943649E-3</v>
      </c>
    </row>
  </sheetData>
  <autoFilter ref="A1:AC49" xr:uid="{2BEF9FC9-C84E-D44E-B158-CD798D474FB3}"/>
  <phoneticPr fontId="3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F975-5130-465B-B45A-D0F77C67790E}">
  <dimension ref="A1:E67"/>
  <sheetViews>
    <sheetView topLeftCell="A5" workbookViewId="0">
      <selection activeCell="E8" sqref="E8"/>
    </sheetView>
  </sheetViews>
  <sheetFormatPr defaultRowHeight="19.5"/>
  <cols>
    <col min="1" max="1" width="10.44140625" bestFit="1" customWidth="1"/>
    <col min="2" max="2" width="17.6640625" style="55" bestFit="1" customWidth="1"/>
    <col min="3" max="3" width="6.109375" style="55" bestFit="1" customWidth="1"/>
    <col min="4" max="5" width="12.77734375" style="55" bestFit="1" customWidth="1"/>
    <col min="6" max="6" width="5.109375" bestFit="1" customWidth="1"/>
    <col min="7" max="7" width="9.44140625" bestFit="1" customWidth="1"/>
    <col min="8" max="8" width="5.109375" bestFit="1" customWidth="1"/>
    <col min="9" max="9" width="6.44140625" bestFit="1" customWidth="1"/>
    <col min="10" max="12" width="7.44140625" bestFit="1" customWidth="1"/>
    <col min="13" max="13" width="5.109375" bestFit="1" customWidth="1"/>
    <col min="14" max="14" width="8.44140625" bestFit="1" customWidth="1"/>
    <col min="15" max="15" width="7.109375" bestFit="1" customWidth="1"/>
    <col min="16" max="16" width="8.44140625" bestFit="1" customWidth="1"/>
    <col min="17" max="17" width="7.109375" bestFit="1" customWidth="1"/>
    <col min="18" max="22" width="8.109375" bestFit="1" customWidth="1"/>
    <col min="23" max="23" width="8.44140625" bestFit="1" customWidth="1"/>
    <col min="24" max="25" width="7.109375" bestFit="1" customWidth="1"/>
    <col min="26" max="29" width="8.109375" bestFit="1" customWidth="1"/>
    <col min="30" max="30" width="8.44140625" bestFit="1" customWidth="1"/>
    <col min="31" max="32" width="7.109375" bestFit="1" customWidth="1"/>
    <col min="33" max="37" width="8.109375" bestFit="1" customWidth="1"/>
    <col min="38" max="38" width="8.44140625" bestFit="1" customWidth="1"/>
    <col min="39" max="41" width="8.109375" bestFit="1" customWidth="1"/>
    <col min="42" max="47" width="9.109375" bestFit="1" customWidth="1"/>
    <col min="48" max="48" width="9.44140625" bestFit="1" customWidth="1"/>
    <col min="49" max="52" width="8.109375" bestFit="1" customWidth="1"/>
    <col min="53" max="59" width="9.109375" bestFit="1" customWidth="1"/>
    <col min="60" max="60" width="9.44140625" bestFit="1" customWidth="1"/>
    <col min="61" max="62" width="8.109375" bestFit="1" customWidth="1"/>
    <col min="63" max="66" width="9.109375" bestFit="1" customWidth="1"/>
    <col min="67" max="67" width="9.44140625" bestFit="1" customWidth="1"/>
    <col min="68" max="68" width="5.109375" bestFit="1" customWidth="1"/>
  </cols>
  <sheetData>
    <row r="1" spans="1:5">
      <c r="A1" s="94" t="s">
        <v>47</v>
      </c>
      <c r="B1" s="55" t="s">
        <v>584</v>
      </c>
    </row>
    <row r="2" spans="1:5">
      <c r="A2" s="94" t="s">
        <v>447</v>
      </c>
      <c r="B2" t="s">
        <v>584</v>
      </c>
    </row>
    <row r="3" spans="1:5">
      <c r="B3"/>
      <c r="C3"/>
      <c r="D3"/>
      <c r="E3"/>
    </row>
    <row r="4" spans="1:5">
      <c r="A4" s="94" t="s">
        <v>577</v>
      </c>
      <c r="B4" s="55" t="s">
        <v>495</v>
      </c>
      <c r="C4"/>
      <c r="D4"/>
      <c r="E4"/>
    </row>
    <row r="5" spans="1:5">
      <c r="A5" s="95" t="s">
        <v>54</v>
      </c>
      <c r="B5" s="55">
        <v>6.2268518518518515E-3</v>
      </c>
      <c r="C5"/>
      <c r="D5"/>
      <c r="E5"/>
    </row>
    <row r="6" spans="1:5">
      <c r="A6" s="95" t="s">
        <v>20</v>
      </c>
      <c r="B6" s="55">
        <v>6.3888888888888884E-3</v>
      </c>
      <c r="C6"/>
      <c r="D6"/>
      <c r="E6"/>
    </row>
    <row r="7" spans="1:5">
      <c r="A7" s="95" t="s">
        <v>74</v>
      </c>
      <c r="B7" s="55">
        <v>6.828703703703704E-3</v>
      </c>
      <c r="C7"/>
      <c r="D7"/>
      <c r="E7"/>
    </row>
    <row r="8" spans="1:5">
      <c r="A8" s="95" t="s">
        <v>113</v>
      </c>
      <c r="B8" s="55">
        <v>7.083333333333333E-3</v>
      </c>
      <c r="C8"/>
      <c r="D8"/>
      <c r="E8"/>
    </row>
    <row r="9" spans="1:5">
      <c r="A9" s="95" t="s">
        <v>92</v>
      </c>
      <c r="B9" s="55">
        <v>7.106481481481481E-3</v>
      </c>
      <c r="C9"/>
      <c r="D9"/>
      <c r="E9"/>
    </row>
    <row r="10" spans="1:5">
      <c r="A10" s="95" t="s">
        <v>91</v>
      </c>
      <c r="B10" s="55">
        <v>7.1296296296296307E-3</v>
      </c>
      <c r="C10"/>
      <c r="D10"/>
      <c r="E10"/>
    </row>
    <row r="11" spans="1:5">
      <c r="A11" s="95" t="s">
        <v>11</v>
      </c>
      <c r="B11" s="55">
        <v>7.3148148148148148E-3</v>
      </c>
      <c r="C11"/>
      <c r="D11"/>
      <c r="E11"/>
    </row>
    <row r="12" spans="1:5">
      <c r="A12" s="95" t="s">
        <v>77</v>
      </c>
      <c r="B12" s="55">
        <v>7.6157407407407415E-3</v>
      </c>
      <c r="C12"/>
      <c r="D12"/>
      <c r="E12"/>
    </row>
    <row r="13" spans="1:5">
      <c r="A13" s="95" t="s">
        <v>14</v>
      </c>
      <c r="B13" s="55">
        <v>7.7314814814814815E-3</v>
      </c>
      <c r="C13"/>
      <c r="D13"/>
      <c r="E13"/>
    </row>
    <row r="14" spans="1:5">
      <c r="A14" s="95" t="s">
        <v>55</v>
      </c>
      <c r="B14" s="55">
        <v>7.905092592592592E-3</v>
      </c>
      <c r="C14"/>
      <c r="D14"/>
      <c r="E14"/>
    </row>
    <row r="15" spans="1:5">
      <c r="A15" s="95" t="s">
        <v>1</v>
      </c>
      <c r="B15" s="55">
        <v>8.2754629629629619E-3</v>
      </c>
      <c r="C15"/>
      <c r="D15"/>
      <c r="E15"/>
    </row>
    <row r="16" spans="1:5">
      <c r="A16" s="95" t="s">
        <v>82</v>
      </c>
      <c r="B16" s="55">
        <v>8.2870370370370372E-3</v>
      </c>
      <c r="C16"/>
      <c r="D16"/>
      <c r="E16"/>
    </row>
    <row r="17" spans="1:5">
      <c r="A17" s="95" t="s">
        <v>75</v>
      </c>
      <c r="B17" s="55">
        <v>8.3564814814814804E-3</v>
      </c>
      <c r="C17"/>
      <c r="D17"/>
      <c r="E17"/>
    </row>
    <row r="18" spans="1:5">
      <c r="A18" s="95" t="s">
        <v>100</v>
      </c>
      <c r="B18" s="55">
        <v>8.3796296296296292E-3</v>
      </c>
      <c r="C18"/>
      <c r="D18"/>
      <c r="E18"/>
    </row>
    <row r="19" spans="1:5">
      <c r="A19" s="95" t="s">
        <v>457</v>
      </c>
      <c r="B19" s="55">
        <v>8.4143518518518517E-3</v>
      </c>
      <c r="C19"/>
      <c r="D19"/>
      <c r="E19"/>
    </row>
    <row r="20" spans="1:5">
      <c r="A20" s="95" t="s">
        <v>458</v>
      </c>
      <c r="B20" s="55">
        <v>8.4722222222222213E-3</v>
      </c>
      <c r="C20"/>
      <c r="D20"/>
      <c r="E20"/>
    </row>
    <row r="21" spans="1:5">
      <c r="A21" s="95" t="s">
        <v>103</v>
      </c>
      <c r="B21" s="55">
        <v>8.5532407407407415E-3</v>
      </c>
      <c r="C21"/>
      <c r="D21"/>
      <c r="E21"/>
    </row>
    <row r="22" spans="1:5">
      <c r="A22" s="95" t="s">
        <v>111</v>
      </c>
      <c r="B22" s="55">
        <v>8.9351851851851866E-3</v>
      </c>
      <c r="C22"/>
      <c r="D22"/>
      <c r="E22"/>
    </row>
    <row r="23" spans="1:5">
      <c r="A23" s="95" t="s">
        <v>86</v>
      </c>
      <c r="B23" s="55">
        <v>9.0046296296296298E-3</v>
      </c>
      <c r="C23"/>
      <c r="D23"/>
      <c r="E23"/>
    </row>
    <row r="24" spans="1:5">
      <c r="A24" s="95" t="s">
        <v>96</v>
      </c>
      <c r="B24" s="55">
        <v>9.0277777777777787E-3</v>
      </c>
      <c r="C24"/>
      <c r="D24"/>
      <c r="E24"/>
    </row>
    <row r="25" spans="1:5">
      <c r="A25" s="95" t="s">
        <v>459</v>
      </c>
      <c r="B25" s="55">
        <v>9.0509259259259258E-3</v>
      </c>
      <c r="C25"/>
      <c r="D25"/>
      <c r="E25"/>
    </row>
    <row r="26" spans="1:5">
      <c r="A26" s="95" t="s">
        <v>79</v>
      </c>
      <c r="B26" s="55">
        <v>9.0624999999999994E-3</v>
      </c>
      <c r="C26"/>
      <c r="D26"/>
      <c r="E26"/>
    </row>
    <row r="27" spans="1:5">
      <c r="A27" s="95" t="s">
        <v>88</v>
      </c>
      <c r="B27" s="55">
        <v>9.0624999999999994E-3</v>
      </c>
      <c r="C27"/>
      <c r="D27"/>
      <c r="E27"/>
    </row>
    <row r="28" spans="1:5">
      <c r="A28" s="95" t="s">
        <v>89</v>
      </c>
      <c r="B28" s="55">
        <v>9.1203703703703707E-3</v>
      </c>
      <c r="C28"/>
      <c r="D28"/>
      <c r="E28"/>
    </row>
    <row r="29" spans="1:5">
      <c r="A29" s="95" t="s">
        <v>15</v>
      </c>
      <c r="B29" s="55">
        <v>9.1203703703703707E-3</v>
      </c>
      <c r="C29"/>
      <c r="D29"/>
      <c r="E29"/>
    </row>
    <row r="30" spans="1:5">
      <c r="A30" s="95" t="s">
        <v>78</v>
      </c>
      <c r="B30" s="55">
        <v>9.2361111111111116E-3</v>
      </c>
      <c r="C30"/>
      <c r="D30"/>
      <c r="E30"/>
    </row>
    <row r="31" spans="1:5">
      <c r="A31" s="95" t="s">
        <v>18</v>
      </c>
      <c r="B31" s="55">
        <v>9.2592592592592605E-3</v>
      </c>
      <c r="C31"/>
      <c r="D31"/>
      <c r="E31"/>
    </row>
    <row r="32" spans="1:5">
      <c r="A32" s="95" t="s">
        <v>381</v>
      </c>
      <c r="B32" s="55">
        <v>9.2708333333333341E-3</v>
      </c>
      <c r="C32"/>
      <c r="D32"/>
      <c r="E32"/>
    </row>
    <row r="33" spans="1:5">
      <c r="A33" s="95" t="s">
        <v>97</v>
      </c>
      <c r="B33" s="55">
        <v>9.2708333333333341E-3</v>
      </c>
      <c r="C33"/>
      <c r="D33"/>
      <c r="E33"/>
    </row>
    <row r="34" spans="1:5">
      <c r="A34" s="95" t="s">
        <v>5</v>
      </c>
      <c r="B34" s="55">
        <v>9.2708333333333341E-3</v>
      </c>
      <c r="C34"/>
      <c r="D34"/>
      <c r="E34"/>
    </row>
    <row r="35" spans="1:5">
      <c r="A35" s="95" t="s">
        <v>382</v>
      </c>
      <c r="B35" s="55">
        <v>9.2824074074074076E-3</v>
      </c>
    </row>
    <row r="36" spans="1:5">
      <c r="A36" s="95" t="s">
        <v>99</v>
      </c>
      <c r="B36" s="55">
        <v>9.4444444444444445E-3</v>
      </c>
    </row>
    <row r="37" spans="1:5">
      <c r="A37" s="95" t="s">
        <v>90</v>
      </c>
      <c r="B37" s="55">
        <v>9.479166666666667E-3</v>
      </c>
    </row>
    <row r="38" spans="1:5">
      <c r="A38" s="95" t="s">
        <v>10</v>
      </c>
      <c r="B38" s="55">
        <v>9.4907407407407406E-3</v>
      </c>
    </row>
    <row r="39" spans="1:5">
      <c r="A39" s="95" t="s">
        <v>4</v>
      </c>
      <c r="B39" s="55">
        <v>9.5023148148148159E-3</v>
      </c>
    </row>
    <row r="40" spans="1:5">
      <c r="A40" s="95" t="s">
        <v>81</v>
      </c>
      <c r="B40" s="55">
        <v>9.5486111111111101E-3</v>
      </c>
    </row>
    <row r="41" spans="1:5">
      <c r="A41" s="95" t="s">
        <v>80</v>
      </c>
      <c r="B41" s="55">
        <v>9.5833333333333343E-3</v>
      </c>
    </row>
    <row r="42" spans="1:5">
      <c r="A42" s="95" t="s">
        <v>85</v>
      </c>
      <c r="B42" s="55">
        <v>9.6874999999999999E-3</v>
      </c>
    </row>
    <row r="43" spans="1:5">
      <c r="A43" s="95" t="s">
        <v>26</v>
      </c>
      <c r="B43" s="55">
        <v>9.7222222222222224E-3</v>
      </c>
    </row>
    <row r="44" spans="1:5">
      <c r="A44" s="95" t="s">
        <v>84</v>
      </c>
      <c r="B44" s="55">
        <v>9.8032407407407408E-3</v>
      </c>
    </row>
    <row r="45" spans="1:5">
      <c r="A45" s="95" t="s">
        <v>102</v>
      </c>
      <c r="B45" s="55">
        <v>9.8032407407407408E-3</v>
      </c>
    </row>
    <row r="46" spans="1:5">
      <c r="A46" s="95" t="s">
        <v>76</v>
      </c>
      <c r="B46" s="55">
        <v>9.8958333333333329E-3</v>
      </c>
    </row>
    <row r="47" spans="1:5">
      <c r="A47" s="95" t="s">
        <v>98</v>
      </c>
      <c r="B47" s="55">
        <v>1.0046296296296296E-2</v>
      </c>
    </row>
    <row r="48" spans="1:5">
      <c r="A48" s="95" t="s">
        <v>83</v>
      </c>
      <c r="B48" s="55">
        <v>1.0092592592592592E-2</v>
      </c>
    </row>
    <row r="49" spans="1:2">
      <c r="A49" s="95" t="s">
        <v>93</v>
      </c>
      <c r="B49" s="55">
        <v>1.0173611111111111E-2</v>
      </c>
    </row>
    <row r="50" spans="1:2">
      <c r="A50" s="95" t="s">
        <v>23</v>
      </c>
      <c r="B50" s="55">
        <v>1.0300925925925927E-2</v>
      </c>
    </row>
    <row r="51" spans="1:2">
      <c r="A51" s="95" t="s">
        <v>101</v>
      </c>
      <c r="B51" s="55">
        <v>1.0405092592592593E-2</v>
      </c>
    </row>
    <row r="52" spans="1:2">
      <c r="A52" s="95" t="s">
        <v>128</v>
      </c>
      <c r="B52" s="55">
        <v>1.0486111111111111E-2</v>
      </c>
    </row>
    <row r="53" spans="1:2">
      <c r="A53" s="95" t="s">
        <v>456</v>
      </c>
      <c r="B53" s="55">
        <v>1.0520833333333333E-2</v>
      </c>
    </row>
    <row r="54" spans="1:2">
      <c r="A54" s="95" t="s">
        <v>125</v>
      </c>
      <c r="B54" s="55">
        <v>1.064814814814815E-2</v>
      </c>
    </row>
    <row r="55" spans="1:2">
      <c r="A55" s="95" t="s">
        <v>454</v>
      </c>
      <c r="B55" s="55">
        <v>1.0694444444444444E-2</v>
      </c>
    </row>
    <row r="56" spans="1:2">
      <c r="A56" s="95" t="s">
        <v>453</v>
      </c>
      <c r="B56" s="55">
        <v>1.0706018518518517E-2</v>
      </c>
    </row>
    <row r="57" spans="1:2">
      <c r="A57" s="95" t="s">
        <v>87</v>
      </c>
      <c r="B57" s="55">
        <v>1.0752314814814814E-2</v>
      </c>
    </row>
    <row r="58" spans="1:2">
      <c r="A58" s="95" t="s">
        <v>455</v>
      </c>
      <c r="B58" s="55">
        <v>1.0763888888888891E-2</v>
      </c>
    </row>
    <row r="59" spans="1:2">
      <c r="A59" s="95" t="s">
        <v>19</v>
      </c>
      <c r="B59" s="55">
        <v>1.0787037037037038E-2</v>
      </c>
    </row>
    <row r="60" spans="1:2">
      <c r="A60" s="95" t="s">
        <v>12</v>
      </c>
      <c r="B60" s="55">
        <v>1.0856481481481481E-2</v>
      </c>
    </row>
    <row r="61" spans="1:2">
      <c r="A61" s="95" t="s">
        <v>94</v>
      </c>
      <c r="B61" s="55">
        <v>1.091435185185185E-2</v>
      </c>
    </row>
    <row r="62" spans="1:2">
      <c r="A62" s="95" t="s">
        <v>446</v>
      </c>
      <c r="B62" s="55">
        <v>1.1087962962962964E-2</v>
      </c>
    </row>
    <row r="63" spans="1:2">
      <c r="A63" s="95" t="s">
        <v>308</v>
      </c>
      <c r="B63" s="55">
        <v>1.1215277777777777E-2</v>
      </c>
    </row>
    <row r="64" spans="1:2">
      <c r="A64" s="95" t="s">
        <v>29</v>
      </c>
      <c r="B64" s="55">
        <v>1.1261574074074071E-2</v>
      </c>
    </row>
    <row r="65" spans="1:2">
      <c r="A65" s="95" t="s">
        <v>452</v>
      </c>
      <c r="B65" s="55">
        <v>1.1331018518518518E-2</v>
      </c>
    </row>
    <row r="66" spans="1:2">
      <c r="A66" s="95" t="s">
        <v>418</v>
      </c>
      <c r="B66" s="55">
        <v>1.2870370370370372E-2</v>
      </c>
    </row>
    <row r="67" spans="1:2">
      <c r="A67" s="95" t="s">
        <v>114</v>
      </c>
      <c r="B67" s="55">
        <v>1.3275462962962963E-2</v>
      </c>
    </row>
  </sheetData>
  <phoneticPr fontId="3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2022年</vt:lpstr>
      <vt:lpstr>2023年</vt:lpstr>
      <vt:lpstr>全体ランク</vt:lpstr>
      <vt:lpstr>月別ベスト推移</vt:lpstr>
      <vt:lpstr>週次ベスト推移ピポッド</vt:lpstr>
      <vt:lpstr>月度推移グラフ</vt:lpstr>
      <vt:lpstr>Sheet2</vt:lpstr>
      <vt:lpstr>23年記録</vt:lpstr>
      <vt:lpstr>Sheet3</vt:lpstr>
      <vt:lpstr>（参考）22年記録</vt:lpstr>
      <vt:lpstr>コース係数</vt:lpstr>
      <vt:lpstr>Sheet1</vt:lpstr>
      <vt:lpstr>Sheet1!Print_Area</vt:lpstr>
      <vt:lpstr>全体ランク!Print_Area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Wada, Ryuta/和田 龍太</cp:lastModifiedBy>
  <cp:lastPrinted>2023-09-15T08:42:49Z</cp:lastPrinted>
  <dcterms:created xsi:type="dcterms:W3CDTF">2022-09-25T12:55:06Z</dcterms:created>
  <dcterms:modified xsi:type="dcterms:W3CDTF">2023-12-07T05:55:59Z</dcterms:modified>
</cp:coreProperties>
</file>