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tmc03fs02\ck\QD\ckall\部 親睦会［SA山田］\22年度親睦会\40_駅伝\05_オンライン駅伝\23年第1回\小野\"/>
    </mc:Choice>
  </mc:AlternateContent>
  <xr:revisionPtr revIDLastSave="0" documentId="13_ncr:1_{57B50549-AC12-4B3C-8560-2901EC7CAD8E}" xr6:coauthVersionLast="47" xr6:coauthVersionMax="47" xr10:uidLastSave="{00000000-0000-0000-0000-000000000000}"/>
  <bookViews>
    <workbookView xWindow="20370" yWindow="-120" windowWidth="29040" windowHeight="15840" tabRatio="840" activeTab="2" xr2:uid="{00000000-000D-0000-FFFF-FFFF00000000}"/>
  </bookViews>
  <sheets>
    <sheet name="④結果反映番" sheetId="8" r:id="rId1"/>
    <sheet name="③結果入力表" sheetId="7" r:id="rId2"/>
    <sheet name="②チーム編成表" sheetId="6" r:id="rId3"/>
    <sheet name="①仮タイム設定＆チーム編成" sheetId="3" r:id="rId4"/>
  </sheets>
  <definedNames>
    <definedName name="_xlnm._FilterDatabase" localSheetId="3" hidden="1">'①仮タイム設定＆チーム編成'!$A$4:$Y$85</definedName>
    <definedName name="_xlnm.Print_Area" localSheetId="3">'①仮タイム設定＆チーム編成'!$A$4:$Y$323</definedName>
    <definedName name="_xlnm.Print_Area" localSheetId="2">②チーム編成表!$A$1:$L$53</definedName>
    <definedName name="_xlnm.Print_Area" localSheetId="1">③結果入力表!$A$1:$J$73</definedName>
    <definedName name="_xlnm.Print_Area" localSheetId="0">④結果反映番!$A$1:$M$114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2" i="3" l="1"/>
  <c r="U82" i="3"/>
  <c r="T82" i="3"/>
  <c r="S82" i="3"/>
  <c r="R82" i="3"/>
  <c r="Q82" i="3"/>
  <c r="O82" i="3"/>
  <c r="N82" i="3"/>
  <c r="M82" i="3"/>
  <c r="I82" i="3"/>
  <c r="P82" i="3" s="1"/>
  <c r="C82" i="3"/>
  <c r="V81" i="3"/>
  <c r="U81" i="3"/>
  <c r="T81" i="3"/>
  <c r="S81" i="3"/>
  <c r="R81" i="3"/>
  <c r="Q81" i="3"/>
  <c r="P81" i="3"/>
  <c r="N81" i="3"/>
  <c r="M81" i="3"/>
  <c r="I81" i="3"/>
  <c r="O81" i="3" s="1"/>
  <c r="C81" i="3"/>
  <c r="P67" i="3"/>
  <c r="P68" i="3"/>
  <c r="O68" i="3"/>
  <c r="B9" i="8" l="1"/>
  <c r="B14" i="8"/>
  <c r="B19" i="8"/>
  <c r="B24" i="8"/>
  <c r="B29" i="8"/>
  <c r="B34" i="8"/>
  <c r="B39" i="8"/>
  <c r="B44" i="8"/>
  <c r="B49" i="8"/>
  <c r="B4" i="8"/>
  <c r="E9" i="8"/>
  <c r="E14" i="8"/>
  <c r="E19" i="8"/>
  <c r="E24" i="8"/>
  <c r="E29" i="8"/>
  <c r="E34" i="8"/>
  <c r="E39" i="8"/>
  <c r="E44" i="8"/>
  <c r="E49" i="8"/>
  <c r="E4" i="8"/>
  <c r="Z65" i="7"/>
  <c r="Z64" i="7"/>
  <c r="Z63" i="7"/>
  <c r="Z62" i="7"/>
  <c r="Z61" i="7"/>
  <c r="Z60" i="7"/>
  <c r="Z58" i="7"/>
  <c r="Z57" i="7"/>
  <c r="Z56" i="7"/>
  <c r="Z55" i="7"/>
  <c r="Z54" i="7"/>
  <c r="Z53" i="7"/>
  <c r="Z51" i="7"/>
  <c r="Z50" i="7"/>
  <c r="Z49" i="7"/>
  <c r="Z48" i="7"/>
  <c r="Z47" i="7"/>
  <c r="Z46" i="7"/>
  <c r="Z44" i="7"/>
  <c r="Z43" i="7"/>
  <c r="Z42" i="7"/>
  <c r="Z41" i="7"/>
  <c r="Z40" i="7"/>
  <c r="Z39" i="7"/>
  <c r="Z37" i="7"/>
  <c r="Z36" i="7"/>
  <c r="Z35" i="7"/>
  <c r="Z34" i="7"/>
  <c r="Z33" i="7"/>
  <c r="Z32" i="7"/>
  <c r="Z30" i="7"/>
  <c r="Z29" i="7"/>
  <c r="Z28" i="7"/>
  <c r="Z27" i="7"/>
  <c r="Z26" i="7"/>
  <c r="Z25" i="7"/>
  <c r="Z23" i="7"/>
  <c r="Z22" i="7"/>
  <c r="Z21" i="7"/>
  <c r="Z20" i="7"/>
  <c r="Z19" i="7"/>
  <c r="Z18" i="7"/>
  <c r="X65" i="7"/>
  <c r="X64" i="7"/>
  <c r="X63" i="7"/>
  <c r="X62" i="7"/>
  <c r="X61" i="7"/>
  <c r="X60" i="7"/>
  <c r="X58" i="7"/>
  <c r="X57" i="7"/>
  <c r="X56" i="7"/>
  <c r="X55" i="7"/>
  <c r="X54" i="7"/>
  <c r="X53" i="7"/>
  <c r="X51" i="7"/>
  <c r="X50" i="7"/>
  <c r="X49" i="7"/>
  <c r="X48" i="7"/>
  <c r="X47" i="7"/>
  <c r="X46" i="7"/>
  <c r="X44" i="7"/>
  <c r="X43" i="7"/>
  <c r="X42" i="7"/>
  <c r="X41" i="7"/>
  <c r="X40" i="7"/>
  <c r="X39" i="7"/>
  <c r="X37" i="7"/>
  <c r="X36" i="7"/>
  <c r="X35" i="7"/>
  <c r="X34" i="7"/>
  <c r="X33" i="7"/>
  <c r="X32" i="7"/>
  <c r="X30" i="7"/>
  <c r="X29" i="7"/>
  <c r="X28" i="7"/>
  <c r="X27" i="7"/>
  <c r="X26" i="7"/>
  <c r="X25" i="7"/>
  <c r="X23" i="7"/>
  <c r="X22" i="7"/>
  <c r="X21" i="7"/>
  <c r="X20" i="7"/>
  <c r="X19" i="7"/>
  <c r="X18" i="7"/>
  <c r="T65" i="7"/>
  <c r="T64" i="7"/>
  <c r="T63" i="7"/>
  <c r="T62" i="7"/>
  <c r="T61" i="7"/>
  <c r="T60" i="7"/>
  <c r="T58" i="7"/>
  <c r="T57" i="7"/>
  <c r="T56" i="7"/>
  <c r="T55" i="7"/>
  <c r="T54" i="7"/>
  <c r="T53" i="7"/>
  <c r="T51" i="7"/>
  <c r="T50" i="7"/>
  <c r="T49" i="7"/>
  <c r="T48" i="7"/>
  <c r="T47" i="7"/>
  <c r="T46" i="7"/>
  <c r="T44" i="7"/>
  <c r="T43" i="7"/>
  <c r="T42" i="7"/>
  <c r="T41" i="7"/>
  <c r="T40" i="7"/>
  <c r="T39" i="7"/>
  <c r="T37" i="7"/>
  <c r="T36" i="7"/>
  <c r="T35" i="7"/>
  <c r="T34" i="7"/>
  <c r="T33" i="7"/>
  <c r="T32" i="7"/>
  <c r="T30" i="7"/>
  <c r="T29" i="7"/>
  <c r="T28" i="7"/>
  <c r="T27" i="7"/>
  <c r="T26" i="7"/>
  <c r="T25" i="7"/>
  <c r="T23" i="7"/>
  <c r="T22" i="7"/>
  <c r="T21" i="7"/>
  <c r="T20" i="7"/>
  <c r="T19" i="7"/>
  <c r="T18" i="7"/>
  <c r="Z16" i="7"/>
  <c r="Z15" i="7"/>
  <c r="Z14" i="7"/>
  <c r="Z13" i="7"/>
  <c r="Z12" i="7"/>
  <c r="Z11" i="7"/>
  <c r="X16" i="7"/>
  <c r="X15" i="7"/>
  <c r="X14" i="7"/>
  <c r="X13" i="7"/>
  <c r="X12" i="7"/>
  <c r="X11" i="7"/>
  <c r="T16" i="7"/>
  <c r="T15" i="7"/>
  <c r="T14" i="7"/>
  <c r="T13" i="7"/>
  <c r="T12" i="7"/>
  <c r="T11" i="7"/>
  <c r="T17" i="7"/>
  <c r="X17" i="7"/>
  <c r="Z17" i="7"/>
  <c r="T24" i="7"/>
  <c r="X24" i="7"/>
  <c r="Z24" i="7"/>
  <c r="T31" i="7"/>
  <c r="X31" i="7"/>
  <c r="Z31" i="7"/>
  <c r="T38" i="7"/>
  <c r="X38" i="7"/>
  <c r="Z38" i="7"/>
  <c r="T45" i="7"/>
  <c r="X45" i="7"/>
  <c r="Z45" i="7"/>
  <c r="T52" i="7"/>
  <c r="X52" i="7"/>
  <c r="Z52" i="7"/>
  <c r="T59" i="7"/>
  <c r="X59" i="7"/>
  <c r="Z59" i="7"/>
  <c r="Z10" i="7"/>
  <c r="X10" i="7"/>
  <c r="T10" i="7"/>
  <c r="Z9" i="7"/>
  <c r="Z8" i="7"/>
  <c r="Z7" i="7"/>
  <c r="Z6" i="7"/>
  <c r="Z5" i="7"/>
  <c r="Z4" i="7"/>
  <c r="X9" i="7"/>
  <c r="X8" i="7"/>
  <c r="X7" i="7"/>
  <c r="X6" i="7"/>
  <c r="X5" i="7"/>
  <c r="X4" i="7"/>
  <c r="T9" i="7"/>
  <c r="T8" i="7"/>
  <c r="T7" i="7"/>
  <c r="T6" i="7"/>
  <c r="T5" i="7"/>
  <c r="T4" i="7"/>
  <c r="Z3" i="7"/>
  <c r="X3" i="7"/>
  <c r="T3" i="7"/>
  <c r="AI3" i="7"/>
  <c r="J70" i="7"/>
  <c r="I70" i="7"/>
  <c r="H70" i="7"/>
  <c r="G70" i="7"/>
  <c r="F70" i="7"/>
  <c r="E70" i="7"/>
  <c r="D70" i="7"/>
  <c r="J69" i="7"/>
  <c r="J73" i="7" s="1"/>
  <c r="L52" i="8" s="1"/>
  <c r="I69" i="7"/>
  <c r="K51" i="8"/>
  <c r="H69" i="7"/>
  <c r="J51" i="8" s="1"/>
  <c r="G69" i="7"/>
  <c r="G73" i="7" s="1"/>
  <c r="I52" i="8" s="1"/>
  <c r="F69" i="7"/>
  <c r="H51" i="8"/>
  <c r="E69" i="7"/>
  <c r="G51" i="8" s="1"/>
  <c r="D69" i="7"/>
  <c r="F51" i="8" s="1"/>
  <c r="J63" i="7"/>
  <c r="AK65" i="7" s="1"/>
  <c r="I63" i="7"/>
  <c r="AK64" i="7"/>
  <c r="H63" i="7"/>
  <c r="AK63" i="7" s="1"/>
  <c r="AC63" i="7" s="1"/>
  <c r="AJ63" i="7" s="1"/>
  <c r="G63" i="7"/>
  <c r="AK62" i="7"/>
  <c r="F63" i="7"/>
  <c r="AK61" i="7" s="1"/>
  <c r="E63" i="7"/>
  <c r="AK60" i="7" s="1"/>
  <c r="AC60" i="7" s="1"/>
  <c r="AJ60" i="7" s="1"/>
  <c r="D63" i="7"/>
  <c r="AK59" i="7"/>
  <c r="AC59" i="7" s="1"/>
  <c r="AJ59" i="7" s="1"/>
  <c r="J62" i="7"/>
  <c r="L46" i="8" s="1"/>
  <c r="I62" i="7"/>
  <c r="K46" i="8" s="1"/>
  <c r="H62" i="7"/>
  <c r="J46" i="8" s="1"/>
  <c r="G62" i="7"/>
  <c r="I46" i="8" s="1"/>
  <c r="F62" i="7"/>
  <c r="H46" i="8" s="1"/>
  <c r="E62" i="7"/>
  <c r="G46" i="8" s="1"/>
  <c r="D62" i="7"/>
  <c r="F46" i="8" s="1"/>
  <c r="J56" i="7"/>
  <c r="AK58" i="7" s="1"/>
  <c r="I56" i="7"/>
  <c r="AK57" i="7" s="1"/>
  <c r="AC57" i="7" s="1"/>
  <c r="AJ57" i="7" s="1"/>
  <c r="H56" i="7"/>
  <c r="AK56" i="7" s="1"/>
  <c r="AC56" i="7" s="1"/>
  <c r="AJ56" i="7" s="1"/>
  <c r="G56" i="7"/>
  <c r="AK55" i="7" s="1"/>
  <c r="F56" i="7"/>
  <c r="AK54" i="7" s="1"/>
  <c r="E56" i="7"/>
  <c r="AK53" i="7"/>
  <c r="D56" i="7"/>
  <c r="AK52" i="7" s="1"/>
  <c r="J55" i="7"/>
  <c r="L41" i="8" s="1"/>
  <c r="I55" i="7"/>
  <c r="K41" i="8" s="1"/>
  <c r="H55" i="7"/>
  <c r="J41" i="8" s="1"/>
  <c r="G55" i="7"/>
  <c r="I41" i="8" s="1"/>
  <c r="F55" i="7"/>
  <c r="H41" i="8" s="1"/>
  <c r="E55" i="7"/>
  <c r="G41" i="8" s="1"/>
  <c r="D55" i="7"/>
  <c r="F41" i="8" s="1"/>
  <c r="J49" i="7"/>
  <c r="AK51" i="7"/>
  <c r="I49" i="7"/>
  <c r="AK50" i="7" s="1"/>
  <c r="AC50" i="7" s="1"/>
  <c r="AJ50" i="7" s="1"/>
  <c r="H49" i="7"/>
  <c r="AK49" i="7" s="1"/>
  <c r="G49" i="7"/>
  <c r="AK48" i="7" s="1"/>
  <c r="F49" i="7"/>
  <c r="AK47" i="7"/>
  <c r="E49" i="7"/>
  <c r="AK46" i="7"/>
  <c r="D49" i="7"/>
  <c r="AK45" i="7" s="1"/>
  <c r="J48" i="7"/>
  <c r="L36" i="8"/>
  <c r="I48" i="7"/>
  <c r="K36" i="8" s="1"/>
  <c r="H48" i="7"/>
  <c r="J36" i="8"/>
  <c r="G48" i="7"/>
  <c r="I36" i="8" s="1"/>
  <c r="F48" i="7"/>
  <c r="H36" i="8" s="1"/>
  <c r="E48" i="7"/>
  <c r="G36" i="8" s="1"/>
  <c r="D48" i="7"/>
  <c r="Y45" i="7" s="1"/>
  <c r="AD45" i="7" s="1"/>
  <c r="J42" i="7"/>
  <c r="AK44" i="7" s="1"/>
  <c r="I42" i="7"/>
  <c r="AK43" i="7"/>
  <c r="H42" i="7"/>
  <c r="AK42" i="7"/>
  <c r="G42" i="7"/>
  <c r="AK41" i="7" s="1"/>
  <c r="F42" i="7"/>
  <c r="AK40" i="7"/>
  <c r="E42" i="7"/>
  <c r="AK39" i="7" s="1"/>
  <c r="D42" i="7"/>
  <c r="AK38" i="7" s="1"/>
  <c r="J41" i="7"/>
  <c r="L31" i="8"/>
  <c r="I41" i="7"/>
  <c r="K31" i="8" s="1"/>
  <c r="H41" i="7"/>
  <c r="J31" i="8" s="1"/>
  <c r="G41" i="7"/>
  <c r="I31" i="8" s="1"/>
  <c r="F41" i="7"/>
  <c r="H31" i="8"/>
  <c r="E41" i="7"/>
  <c r="D41" i="7"/>
  <c r="J35" i="7"/>
  <c r="AK37" i="7"/>
  <c r="I35" i="7"/>
  <c r="AK36" i="7" s="1"/>
  <c r="H35" i="7"/>
  <c r="AK35" i="7"/>
  <c r="G35" i="7"/>
  <c r="AK34" i="7"/>
  <c r="F35" i="7"/>
  <c r="E35" i="7"/>
  <c r="AK32" i="7"/>
  <c r="D35" i="7"/>
  <c r="AK31" i="7" s="1"/>
  <c r="AC31" i="7" s="1"/>
  <c r="AJ31" i="7" s="1"/>
  <c r="J34" i="7"/>
  <c r="J38" i="7" s="1"/>
  <c r="I34" i="7"/>
  <c r="K26" i="8" s="1"/>
  <c r="H34" i="7"/>
  <c r="J26" i="8" s="1"/>
  <c r="G34" i="7"/>
  <c r="I26" i="8" s="1"/>
  <c r="F34" i="7"/>
  <c r="H26" i="8"/>
  <c r="E34" i="7"/>
  <c r="G26" i="8" s="1"/>
  <c r="D34" i="7"/>
  <c r="J28" i="7"/>
  <c r="I28" i="7"/>
  <c r="AK29" i="7" s="1"/>
  <c r="H28" i="7"/>
  <c r="G28" i="7"/>
  <c r="AK27" i="7" s="1"/>
  <c r="F28" i="7"/>
  <c r="E28" i="7"/>
  <c r="AK25" i="7" s="1"/>
  <c r="D28" i="7"/>
  <c r="J27" i="7"/>
  <c r="I27" i="7"/>
  <c r="H27" i="7"/>
  <c r="J21" i="8" s="1"/>
  <c r="G27" i="7"/>
  <c r="I21" i="8"/>
  <c r="F27" i="7"/>
  <c r="H21" i="8" s="1"/>
  <c r="E27" i="7"/>
  <c r="D27" i="7"/>
  <c r="F21" i="8" s="1"/>
  <c r="J21" i="7"/>
  <c r="AK23" i="7" s="1"/>
  <c r="I21" i="7"/>
  <c r="AK22" i="7" s="1"/>
  <c r="H21" i="7"/>
  <c r="AK21" i="7" s="1"/>
  <c r="G21" i="7"/>
  <c r="AK20" i="7" s="1"/>
  <c r="F21" i="7"/>
  <c r="AK19" i="7" s="1"/>
  <c r="E21" i="7"/>
  <c r="AK18" i="7" s="1"/>
  <c r="D21" i="7"/>
  <c r="AK17" i="7" s="1"/>
  <c r="J20" i="7"/>
  <c r="L16" i="8" s="1"/>
  <c r="I20" i="7"/>
  <c r="K16" i="8" s="1"/>
  <c r="H20" i="7"/>
  <c r="G20" i="7"/>
  <c r="I16" i="8" s="1"/>
  <c r="F20" i="7"/>
  <c r="Y19" i="7" s="1"/>
  <c r="AD19" i="7" s="1"/>
  <c r="E20" i="7"/>
  <c r="G16" i="8" s="1"/>
  <c r="D20" i="7"/>
  <c r="F16" i="8" s="1"/>
  <c r="J14" i="7"/>
  <c r="AK16" i="7" s="1"/>
  <c r="AC16" i="7" s="1"/>
  <c r="AJ16" i="7" s="1"/>
  <c r="I14" i="7"/>
  <c r="AK15" i="7" s="1"/>
  <c r="H14" i="7"/>
  <c r="AK14" i="7" s="1"/>
  <c r="G14" i="7"/>
  <c r="AK13" i="7"/>
  <c r="F14" i="7"/>
  <c r="AK12" i="7" s="1"/>
  <c r="AC12" i="7" s="1"/>
  <c r="AJ12" i="7" s="1"/>
  <c r="E14" i="7"/>
  <c r="AK11" i="7" s="1"/>
  <c r="AC11" i="7" s="1"/>
  <c r="AJ11" i="7" s="1"/>
  <c r="D14" i="7"/>
  <c r="AK10" i="7" s="1"/>
  <c r="AC10" i="7" s="1"/>
  <c r="AJ10" i="7" s="1"/>
  <c r="J13" i="7"/>
  <c r="L11" i="8"/>
  <c r="I13" i="7"/>
  <c r="K11" i="8" s="1"/>
  <c r="H13" i="7"/>
  <c r="J11" i="8" s="1"/>
  <c r="G13" i="7"/>
  <c r="G17" i="7" s="1"/>
  <c r="I12" i="8" s="1"/>
  <c r="F13" i="7"/>
  <c r="Y12" i="7" s="1"/>
  <c r="AD12" i="7" s="1"/>
  <c r="E13" i="7"/>
  <c r="Y11" i="7" s="1"/>
  <c r="AD11" i="7" s="1"/>
  <c r="D13" i="7"/>
  <c r="Y10" i="7" s="1"/>
  <c r="AD10" i="7" s="1"/>
  <c r="E7" i="7"/>
  <c r="AK4" i="7"/>
  <c r="F7" i="7"/>
  <c r="AK5" i="7"/>
  <c r="G7" i="7"/>
  <c r="AK6" i="7"/>
  <c r="H7" i="7"/>
  <c r="AK7" i="7"/>
  <c r="I7" i="7"/>
  <c r="AK8" i="7" s="1"/>
  <c r="J7" i="7"/>
  <c r="AK9" i="7"/>
  <c r="AC9" i="7" s="1"/>
  <c r="AJ9" i="7" s="1"/>
  <c r="D7" i="7"/>
  <c r="AK3" i="7" s="1"/>
  <c r="E6" i="7"/>
  <c r="E10" i="7" s="1"/>
  <c r="G7" i="8" s="1"/>
  <c r="F6" i="7"/>
  <c r="H6" i="8" s="1"/>
  <c r="G6" i="7"/>
  <c r="Y6" i="7" s="1"/>
  <c r="AD6" i="7" s="1"/>
  <c r="H6" i="7"/>
  <c r="Y7" i="7" s="1"/>
  <c r="AD7" i="7" s="1"/>
  <c r="J6" i="8"/>
  <c r="I6" i="7"/>
  <c r="K6" i="8" s="1"/>
  <c r="J6" i="7"/>
  <c r="L6" i="8" s="1"/>
  <c r="D6" i="7"/>
  <c r="O6" i="3"/>
  <c r="P6" i="3"/>
  <c r="Q6" i="3"/>
  <c r="R6" i="3"/>
  <c r="S6" i="3"/>
  <c r="T6" i="3"/>
  <c r="U6" i="3"/>
  <c r="V6" i="3"/>
  <c r="M7" i="3"/>
  <c r="N7" i="3"/>
  <c r="P7" i="3"/>
  <c r="Q7" i="3"/>
  <c r="R7" i="3"/>
  <c r="S7" i="3"/>
  <c r="T7" i="3"/>
  <c r="U7" i="3"/>
  <c r="V7" i="3"/>
  <c r="M8" i="3"/>
  <c r="O8" i="3"/>
  <c r="Q8" i="3"/>
  <c r="R8" i="3"/>
  <c r="S8" i="3"/>
  <c r="T8" i="3"/>
  <c r="U8" i="3"/>
  <c r="V8" i="3"/>
  <c r="M9" i="3"/>
  <c r="O9" i="3"/>
  <c r="P9" i="3"/>
  <c r="R9" i="3"/>
  <c r="S9" i="3"/>
  <c r="T9" i="3"/>
  <c r="U9" i="3"/>
  <c r="V9" i="3"/>
  <c r="M10" i="3"/>
  <c r="O10" i="3"/>
  <c r="P10" i="3"/>
  <c r="Q10" i="3"/>
  <c r="S10" i="3"/>
  <c r="T10" i="3"/>
  <c r="U10" i="3"/>
  <c r="V10" i="3"/>
  <c r="M11" i="3"/>
  <c r="O11" i="3"/>
  <c r="P11" i="3"/>
  <c r="Q11" i="3"/>
  <c r="R11" i="3"/>
  <c r="T11" i="3"/>
  <c r="U11" i="3"/>
  <c r="V11" i="3"/>
  <c r="M12" i="3"/>
  <c r="P12" i="3"/>
  <c r="Q12" i="3"/>
  <c r="R12" i="3"/>
  <c r="S12" i="3"/>
  <c r="U12" i="3"/>
  <c r="V12" i="3"/>
  <c r="M13" i="3"/>
  <c r="O13" i="3"/>
  <c r="P13" i="3"/>
  <c r="Q13" i="3"/>
  <c r="R13" i="3"/>
  <c r="S13" i="3"/>
  <c r="T13" i="3"/>
  <c r="V13" i="3"/>
  <c r="M14" i="3"/>
  <c r="P14" i="3"/>
  <c r="Q14" i="3"/>
  <c r="R14" i="3"/>
  <c r="S14" i="3"/>
  <c r="T14" i="3"/>
  <c r="U14" i="3"/>
  <c r="N15" i="3"/>
  <c r="O15" i="3"/>
  <c r="P15" i="3"/>
  <c r="Q15" i="3"/>
  <c r="R15" i="3"/>
  <c r="S15" i="3"/>
  <c r="T15" i="3"/>
  <c r="U15" i="3"/>
  <c r="V15" i="3"/>
  <c r="M16" i="3"/>
  <c r="P16" i="3"/>
  <c r="Q16" i="3"/>
  <c r="R16" i="3"/>
  <c r="S16" i="3"/>
  <c r="T16" i="3"/>
  <c r="U16" i="3"/>
  <c r="V16" i="3"/>
  <c r="N17" i="3"/>
  <c r="P17" i="3"/>
  <c r="Q17" i="3"/>
  <c r="R17" i="3"/>
  <c r="S17" i="3"/>
  <c r="T17" i="3"/>
  <c r="U17" i="3"/>
  <c r="V17" i="3"/>
  <c r="N18" i="3"/>
  <c r="O18" i="3"/>
  <c r="Q18" i="3"/>
  <c r="R18" i="3"/>
  <c r="S18" i="3"/>
  <c r="T18" i="3"/>
  <c r="U18" i="3"/>
  <c r="V18" i="3"/>
  <c r="N19" i="3"/>
  <c r="R19" i="3"/>
  <c r="S19" i="3"/>
  <c r="T19" i="3"/>
  <c r="U19" i="3"/>
  <c r="V19" i="3"/>
  <c r="M20" i="3"/>
  <c r="N20" i="3"/>
  <c r="O20" i="3"/>
  <c r="Q20" i="3"/>
  <c r="S20" i="3"/>
  <c r="T20" i="3"/>
  <c r="U20" i="3"/>
  <c r="V20" i="3"/>
  <c r="M21" i="3"/>
  <c r="N21" i="3"/>
  <c r="O21" i="3"/>
  <c r="Q21" i="3"/>
  <c r="R21" i="3"/>
  <c r="T21" i="3"/>
  <c r="U21" i="3"/>
  <c r="V21" i="3"/>
  <c r="M22" i="3"/>
  <c r="N22" i="3"/>
  <c r="O22" i="3"/>
  <c r="P22" i="3"/>
  <c r="Q22" i="3"/>
  <c r="R22" i="3"/>
  <c r="S22" i="3"/>
  <c r="U22" i="3"/>
  <c r="V22" i="3"/>
  <c r="N23" i="3"/>
  <c r="O23" i="3"/>
  <c r="P23" i="3"/>
  <c r="Q23" i="3"/>
  <c r="R23" i="3"/>
  <c r="S23" i="3"/>
  <c r="T23" i="3"/>
  <c r="V23" i="3"/>
  <c r="M24" i="3"/>
  <c r="N24" i="3"/>
  <c r="O24" i="3"/>
  <c r="Q24" i="3"/>
  <c r="R24" i="3"/>
  <c r="S24" i="3"/>
  <c r="T24" i="3"/>
  <c r="U24" i="3"/>
  <c r="N25" i="3"/>
  <c r="O25" i="3"/>
  <c r="P25" i="3"/>
  <c r="Q25" i="3"/>
  <c r="R25" i="3"/>
  <c r="S25" i="3"/>
  <c r="T25" i="3"/>
  <c r="U25" i="3"/>
  <c r="V25" i="3"/>
  <c r="P26" i="3"/>
  <c r="Q26" i="3"/>
  <c r="R26" i="3"/>
  <c r="S26" i="3"/>
  <c r="T26" i="3"/>
  <c r="U26" i="3"/>
  <c r="V26" i="3"/>
  <c r="N27" i="3"/>
  <c r="P27" i="3"/>
  <c r="Q27" i="3"/>
  <c r="R27" i="3"/>
  <c r="S27" i="3"/>
  <c r="T27" i="3"/>
  <c r="U27" i="3"/>
  <c r="V27" i="3"/>
  <c r="N28" i="3"/>
  <c r="Q28" i="3"/>
  <c r="R28" i="3"/>
  <c r="S28" i="3"/>
  <c r="T28" i="3"/>
  <c r="U28" i="3"/>
  <c r="V28" i="3"/>
  <c r="M29" i="3"/>
  <c r="N29" i="3"/>
  <c r="O29" i="3"/>
  <c r="P29" i="3"/>
  <c r="R29" i="3"/>
  <c r="S29" i="3"/>
  <c r="T29" i="3"/>
  <c r="U29" i="3"/>
  <c r="V29" i="3"/>
  <c r="N30" i="3"/>
  <c r="Q30" i="3"/>
  <c r="S30" i="3"/>
  <c r="T30" i="3"/>
  <c r="U30" i="3"/>
  <c r="V30" i="3"/>
  <c r="M31" i="3"/>
  <c r="N31" i="3"/>
  <c r="O31" i="3"/>
  <c r="P31" i="3"/>
  <c r="Q31" i="3"/>
  <c r="R31" i="3"/>
  <c r="T31" i="3"/>
  <c r="U31" i="3"/>
  <c r="V31" i="3"/>
  <c r="M32" i="3"/>
  <c r="N32" i="3"/>
  <c r="O32" i="3"/>
  <c r="Q32" i="3"/>
  <c r="R32" i="3"/>
  <c r="S32" i="3"/>
  <c r="U32" i="3"/>
  <c r="V32" i="3"/>
  <c r="M33" i="3"/>
  <c r="N33" i="3"/>
  <c r="R33" i="3"/>
  <c r="S33" i="3"/>
  <c r="T33" i="3"/>
  <c r="V33" i="3"/>
  <c r="M34" i="3"/>
  <c r="N34" i="3"/>
  <c r="Q34" i="3"/>
  <c r="R34" i="3"/>
  <c r="S34" i="3"/>
  <c r="T34" i="3"/>
  <c r="U34" i="3"/>
  <c r="N35" i="3"/>
  <c r="O35" i="3"/>
  <c r="R35" i="3"/>
  <c r="S35" i="3"/>
  <c r="T35" i="3"/>
  <c r="U35" i="3"/>
  <c r="V35" i="3"/>
  <c r="M36" i="3"/>
  <c r="O36" i="3"/>
  <c r="R36" i="3"/>
  <c r="S36" i="3"/>
  <c r="T36" i="3"/>
  <c r="U36" i="3"/>
  <c r="V36" i="3"/>
  <c r="M37" i="3"/>
  <c r="N37" i="3"/>
  <c r="R37" i="3"/>
  <c r="S37" i="3"/>
  <c r="T37" i="3"/>
  <c r="U37" i="3"/>
  <c r="V37" i="3"/>
  <c r="M38" i="3"/>
  <c r="N38" i="3"/>
  <c r="O38" i="3"/>
  <c r="R38" i="3"/>
  <c r="S38" i="3"/>
  <c r="T38" i="3"/>
  <c r="U38" i="3"/>
  <c r="V38" i="3"/>
  <c r="M39" i="3"/>
  <c r="N39" i="3"/>
  <c r="O39" i="3"/>
  <c r="P39" i="3"/>
  <c r="R39" i="3"/>
  <c r="S39" i="3"/>
  <c r="T39" i="3"/>
  <c r="U39" i="3"/>
  <c r="V39" i="3"/>
  <c r="M40" i="3"/>
  <c r="N40" i="3"/>
  <c r="O40" i="3"/>
  <c r="P40" i="3"/>
  <c r="Q40" i="3"/>
  <c r="S40" i="3"/>
  <c r="T40" i="3"/>
  <c r="U40" i="3"/>
  <c r="V40" i="3"/>
  <c r="M41" i="3"/>
  <c r="N41" i="3"/>
  <c r="O41" i="3"/>
  <c r="P41" i="3"/>
  <c r="Q41" i="3"/>
  <c r="R41" i="3"/>
  <c r="T41" i="3"/>
  <c r="U41" i="3"/>
  <c r="V41" i="3"/>
  <c r="M42" i="3"/>
  <c r="N42" i="3"/>
  <c r="O42" i="3"/>
  <c r="P42" i="3"/>
  <c r="Q42" i="3"/>
  <c r="R42" i="3"/>
  <c r="S42" i="3"/>
  <c r="U42" i="3"/>
  <c r="V42" i="3"/>
  <c r="M43" i="3"/>
  <c r="N43" i="3"/>
  <c r="O43" i="3"/>
  <c r="P43" i="3"/>
  <c r="Q43" i="3"/>
  <c r="R43" i="3"/>
  <c r="S43" i="3"/>
  <c r="T43" i="3"/>
  <c r="V43" i="3"/>
  <c r="M44" i="3"/>
  <c r="N44" i="3"/>
  <c r="O44" i="3"/>
  <c r="P44" i="3"/>
  <c r="Q44" i="3"/>
  <c r="R44" i="3"/>
  <c r="S44" i="3"/>
  <c r="T44" i="3"/>
  <c r="U44" i="3"/>
  <c r="N45" i="3"/>
  <c r="O45" i="3"/>
  <c r="P45" i="3"/>
  <c r="Q45" i="3"/>
  <c r="R45" i="3"/>
  <c r="S45" i="3"/>
  <c r="T45" i="3"/>
  <c r="U45" i="3"/>
  <c r="V45" i="3"/>
  <c r="M46" i="3"/>
  <c r="O46" i="3"/>
  <c r="P46" i="3"/>
  <c r="Q46" i="3"/>
  <c r="R46" i="3"/>
  <c r="S46" i="3"/>
  <c r="T46" i="3"/>
  <c r="U46" i="3"/>
  <c r="V46" i="3"/>
  <c r="M47" i="3"/>
  <c r="N47" i="3"/>
  <c r="P47" i="3"/>
  <c r="Q47" i="3"/>
  <c r="R47" i="3"/>
  <c r="S47" i="3"/>
  <c r="T47" i="3"/>
  <c r="U47" i="3"/>
  <c r="V47" i="3"/>
  <c r="M48" i="3"/>
  <c r="N48" i="3"/>
  <c r="O48" i="3"/>
  <c r="Q48" i="3"/>
  <c r="R48" i="3"/>
  <c r="S48" i="3"/>
  <c r="T48" i="3"/>
  <c r="U48" i="3"/>
  <c r="V48" i="3"/>
  <c r="M49" i="3"/>
  <c r="N49" i="3"/>
  <c r="O49" i="3"/>
  <c r="P49" i="3"/>
  <c r="S49" i="3"/>
  <c r="T49" i="3"/>
  <c r="U49" i="3"/>
  <c r="V49" i="3"/>
  <c r="M50" i="3"/>
  <c r="N50" i="3"/>
  <c r="O50" i="3"/>
  <c r="P50" i="3"/>
  <c r="S50" i="3"/>
  <c r="T50" i="3"/>
  <c r="U50" i="3"/>
  <c r="V50" i="3"/>
  <c r="M51" i="3"/>
  <c r="N51" i="3"/>
  <c r="O51" i="3"/>
  <c r="T51" i="3"/>
  <c r="U51" i="3"/>
  <c r="V51" i="3"/>
  <c r="M52" i="3"/>
  <c r="N52" i="3"/>
  <c r="O52" i="3"/>
  <c r="R52" i="3"/>
  <c r="S52" i="3"/>
  <c r="U52" i="3"/>
  <c r="V52" i="3"/>
  <c r="M53" i="3"/>
  <c r="N53" i="3"/>
  <c r="O53" i="3"/>
  <c r="P53" i="3"/>
  <c r="Q53" i="3"/>
  <c r="S53" i="3"/>
  <c r="T53" i="3"/>
  <c r="V53" i="3"/>
  <c r="M54" i="3"/>
  <c r="N54" i="3"/>
  <c r="O54" i="3"/>
  <c r="P54" i="3"/>
  <c r="Q54" i="3"/>
  <c r="R54" i="3"/>
  <c r="S54" i="3"/>
  <c r="T54" i="3"/>
  <c r="U54" i="3"/>
  <c r="N55" i="3"/>
  <c r="P55" i="3"/>
  <c r="R55" i="3"/>
  <c r="S55" i="3"/>
  <c r="T55" i="3"/>
  <c r="U55" i="3"/>
  <c r="V55" i="3"/>
  <c r="M56" i="3"/>
  <c r="P56" i="3"/>
  <c r="R56" i="3"/>
  <c r="T56" i="3"/>
  <c r="U56" i="3"/>
  <c r="V56" i="3"/>
  <c r="M57" i="3"/>
  <c r="N57" i="3"/>
  <c r="P57" i="3"/>
  <c r="Q57" i="3"/>
  <c r="R57" i="3"/>
  <c r="S57" i="3"/>
  <c r="T57" i="3"/>
  <c r="U57" i="3"/>
  <c r="V57" i="3"/>
  <c r="M58" i="3"/>
  <c r="N58" i="3"/>
  <c r="O58" i="3"/>
  <c r="Q58" i="3"/>
  <c r="R58" i="3"/>
  <c r="S58" i="3"/>
  <c r="T58" i="3"/>
  <c r="U58" i="3"/>
  <c r="V58" i="3"/>
  <c r="M59" i="3"/>
  <c r="N59" i="3"/>
  <c r="O59" i="3"/>
  <c r="P59" i="3"/>
  <c r="R59" i="3"/>
  <c r="T59" i="3"/>
  <c r="U59" i="3"/>
  <c r="V59" i="3"/>
  <c r="M60" i="3"/>
  <c r="N60" i="3"/>
  <c r="O60" i="3"/>
  <c r="P60" i="3"/>
  <c r="Q60" i="3"/>
  <c r="S60" i="3"/>
  <c r="T60" i="3"/>
  <c r="U60" i="3"/>
  <c r="M61" i="3"/>
  <c r="N61" i="3"/>
  <c r="O61" i="3"/>
  <c r="P61" i="3"/>
  <c r="Q61" i="3"/>
  <c r="R61" i="3"/>
  <c r="T61" i="3"/>
  <c r="U61" i="3"/>
  <c r="M62" i="3"/>
  <c r="N62" i="3"/>
  <c r="O62" i="3"/>
  <c r="P62" i="3"/>
  <c r="Q62" i="3"/>
  <c r="R62" i="3"/>
  <c r="S62" i="3"/>
  <c r="U62" i="3"/>
  <c r="V62" i="3"/>
  <c r="O63" i="3"/>
  <c r="P63" i="3"/>
  <c r="Q63" i="3"/>
  <c r="R63" i="3"/>
  <c r="S63" i="3"/>
  <c r="T63" i="3"/>
  <c r="V63" i="3"/>
  <c r="M64" i="3"/>
  <c r="N64" i="3"/>
  <c r="P64" i="3"/>
  <c r="Q64" i="3"/>
  <c r="S64" i="3"/>
  <c r="T64" i="3"/>
  <c r="U64" i="3"/>
  <c r="N65" i="3"/>
  <c r="O65" i="3"/>
  <c r="P65" i="3"/>
  <c r="Q65" i="3"/>
  <c r="R65" i="3"/>
  <c r="S65" i="3"/>
  <c r="U65" i="3"/>
  <c r="V65" i="3"/>
  <c r="M66" i="3"/>
  <c r="O66" i="3"/>
  <c r="P66" i="3"/>
  <c r="Q66" i="3"/>
  <c r="S66" i="3"/>
  <c r="U66" i="3"/>
  <c r="V66" i="3"/>
  <c r="M67" i="3"/>
  <c r="N67" i="3"/>
  <c r="Q67" i="3"/>
  <c r="S67" i="3"/>
  <c r="T67" i="3"/>
  <c r="U67" i="3"/>
  <c r="V67" i="3"/>
  <c r="M68" i="3"/>
  <c r="N68" i="3"/>
  <c r="Q68" i="3"/>
  <c r="S68" i="3"/>
  <c r="U68" i="3"/>
  <c r="V68" i="3"/>
  <c r="N69" i="3"/>
  <c r="O69" i="3"/>
  <c r="S69" i="3"/>
  <c r="T69" i="3"/>
  <c r="U69" i="3"/>
  <c r="V69" i="3"/>
  <c r="M70" i="3"/>
  <c r="N70" i="3"/>
  <c r="O70" i="3"/>
  <c r="P70" i="3"/>
  <c r="Q70" i="3"/>
  <c r="S70" i="3"/>
  <c r="U70" i="3"/>
  <c r="V70" i="3"/>
  <c r="M71" i="3"/>
  <c r="N71" i="3"/>
  <c r="O71" i="3"/>
  <c r="P71" i="3"/>
  <c r="Q71" i="3"/>
  <c r="R71" i="3"/>
  <c r="T71" i="3"/>
  <c r="U71" i="3"/>
  <c r="V71" i="3"/>
  <c r="M72" i="3"/>
  <c r="N72" i="3"/>
  <c r="O72" i="3"/>
  <c r="P72" i="3"/>
  <c r="Q72" i="3"/>
  <c r="R72" i="3"/>
  <c r="S72" i="3"/>
  <c r="U72" i="3"/>
  <c r="V72" i="3"/>
  <c r="M73" i="3"/>
  <c r="N73" i="3"/>
  <c r="O73" i="3"/>
  <c r="P73" i="3"/>
  <c r="Q73" i="3"/>
  <c r="R73" i="3"/>
  <c r="S73" i="3"/>
  <c r="T73" i="3"/>
  <c r="V73" i="3"/>
  <c r="M74" i="3"/>
  <c r="N74" i="3"/>
  <c r="O74" i="3"/>
  <c r="P74" i="3"/>
  <c r="Q74" i="3"/>
  <c r="R74" i="3"/>
  <c r="S74" i="3"/>
  <c r="T74" i="3"/>
  <c r="M75" i="3"/>
  <c r="N75" i="3"/>
  <c r="O75" i="3"/>
  <c r="P75" i="3"/>
  <c r="Q75" i="3"/>
  <c r="R75" i="3"/>
  <c r="S75" i="3"/>
  <c r="T75" i="3"/>
  <c r="U75" i="3"/>
  <c r="V75" i="3"/>
  <c r="M76" i="3"/>
  <c r="N76" i="3"/>
  <c r="O76" i="3"/>
  <c r="P76" i="3"/>
  <c r="Q76" i="3"/>
  <c r="R76" i="3"/>
  <c r="S76" i="3"/>
  <c r="T76" i="3"/>
  <c r="U76" i="3"/>
  <c r="V76" i="3"/>
  <c r="M77" i="3"/>
  <c r="N77" i="3"/>
  <c r="O77" i="3"/>
  <c r="P77" i="3"/>
  <c r="Q77" i="3"/>
  <c r="R77" i="3"/>
  <c r="S77" i="3"/>
  <c r="T77" i="3"/>
  <c r="V77" i="3"/>
  <c r="M78" i="3"/>
  <c r="N78" i="3"/>
  <c r="O78" i="3"/>
  <c r="P78" i="3"/>
  <c r="Q78" i="3"/>
  <c r="R78" i="3"/>
  <c r="S78" i="3"/>
  <c r="T78" i="3"/>
  <c r="U78" i="3"/>
  <c r="V78" i="3"/>
  <c r="M79" i="3"/>
  <c r="N79" i="3"/>
  <c r="O79" i="3"/>
  <c r="P79" i="3"/>
  <c r="Q79" i="3"/>
  <c r="R79" i="3"/>
  <c r="S79" i="3"/>
  <c r="T79" i="3"/>
  <c r="U79" i="3"/>
  <c r="M80" i="3"/>
  <c r="N80" i="3"/>
  <c r="O80" i="3"/>
  <c r="P80" i="3"/>
  <c r="Q80" i="3"/>
  <c r="R80" i="3"/>
  <c r="S80" i="3"/>
  <c r="T80" i="3"/>
  <c r="U80" i="3"/>
  <c r="M83" i="3"/>
  <c r="N83" i="3"/>
  <c r="O83" i="3"/>
  <c r="P83" i="3"/>
  <c r="Q83" i="3"/>
  <c r="R83" i="3"/>
  <c r="S83" i="3"/>
  <c r="T83" i="3"/>
  <c r="U83" i="3"/>
  <c r="M84" i="3"/>
  <c r="N84" i="3"/>
  <c r="O84" i="3"/>
  <c r="P84" i="3"/>
  <c r="Q84" i="3"/>
  <c r="R84" i="3"/>
  <c r="S84" i="3"/>
  <c r="T84" i="3"/>
  <c r="U84" i="3"/>
  <c r="V84"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3" i="3"/>
  <c r="C84" i="3"/>
  <c r="I18" i="3"/>
  <c r="M18" i="3" s="1"/>
  <c r="P18" i="3"/>
  <c r="I23" i="3"/>
  <c r="U23" i="3"/>
  <c r="M23" i="3"/>
  <c r="I26" i="3"/>
  <c r="O26" i="3" s="1"/>
  <c r="N26" i="3"/>
  <c r="I27" i="3"/>
  <c r="O27" i="3" s="1"/>
  <c r="I28" i="3"/>
  <c r="O28" i="3" s="1"/>
  <c r="P28" i="3"/>
  <c r="I8" i="3"/>
  <c r="P8" i="3" s="1"/>
  <c r="I9" i="3"/>
  <c r="Q9" i="3" s="1"/>
  <c r="N9" i="3"/>
  <c r="I5" i="3"/>
  <c r="M5" i="3" s="1"/>
  <c r="I10" i="3"/>
  <c r="R10" i="3" s="1"/>
  <c r="I11" i="3"/>
  <c r="N11" i="3" s="1"/>
  <c r="I63" i="3"/>
  <c r="M63" i="3" s="1"/>
  <c r="U63" i="3"/>
  <c r="N63" i="3"/>
  <c r="I12" i="3"/>
  <c r="N12" i="3" s="1"/>
  <c r="O12" i="3"/>
  <c r="I13" i="3"/>
  <c r="U13" i="3" s="1"/>
  <c r="I14" i="3"/>
  <c r="N14" i="3" s="1"/>
  <c r="O14" i="3"/>
  <c r="I15" i="3"/>
  <c r="M15" i="3"/>
  <c r="I64" i="3"/>
  <c r="R64" i="3" s="1"/>
  <c r="V64" i="3"/>
  <c r="O64" i="3"/>
  <c r="I19" i="3"/>
  <c r="M19" i="3" s="1"/>
  <c r="Q19" i="3"/>
  <c r="P19" i="3"/>
  <c r="I20" i="3"/>
  <c r="R20" i="3"/>
  <c r="P20" i="3"/>
  <c r="I21" i="3"/>
  <c r="S21" i="3"/>
  <c r="P21" i="3"/>
  <c r="I24" i="3"/>
  <c r="V24" i="3"/>
  <c r="P24" i="3"/>
  <c r="I32" i="3"/>
  <c r="P32" i="3" s="1"/>
  <c r="T32" i="3"/>
  <c r="I33" i="3"/>
  <c r="O33" i="3" s="1"/>
  <c r="U33" i="3"/>
  <c r="Q33" i="3"/>
  <c r="I35" i="3"/>
  <c r="P35" i="3" s="1"/>
  <c r="M35" i="3"/>
  <c r="I36" i="3"/>
  <c r="P36" i="3" s="1"/>
  <c r="N36" i="3"/>
  <c r="I48" i="3"/>
  <c r="P48" i="3"/>
  <c r="I49" i="3"/>
  <c r="Q49" i="3" s="1"/>
  <c r="R49" i="3"/>
  <c r="I50" i="3"/>
  <c r="Q50" i="3" s="1"/>
  <c r="R50" i="3"/>
  <c r="I51" i="3"/>
  <c r="Q51" i="3" s="1"/>
  <c r="S51" i="3"/>
  <c r="R51" i="3"/>
  <c r="I52" i="3"/>
  <c r="Q52" i="3" s="1"/>
  <c r="T52" i="3"/>
  <c r="I44" i="3"/>
  <c r="V44" i="3"/>
  <c r="I55" i="3"/>
  <c r="Q55" i="3" s="1"/>
  <c r="M55" i="3"/>
  <c r="I56" i="3"/>
  <c r="Q56" i="3" s="1"/>
  <c r="N56" i="3"/>
  <c r="S56" i="3"/>
  <c r="I58" i="3"/>
  <c r="P58" i="3"/>
  <c r="I59" i="3"/>
  <c r="Q59" i="3"/>
  <c r="S59" i="3"/>
  <c r="I65" i="3"/>
  <c r="M65" i="3"/>
  <c r="T65" i="3"/>
  <c r="I66" i="3"/>
  <c r="R66" i="3" s="1"/>
  <c r="N66" i="3"/>
  <c r="T66" i="3"/>
  <c r="I67" i="3"/>
  <c r="R67" i="3" s="1"/>
  <c r="O67" i="3"/>
  <c r="I68" i="3"/>
  <c r="R68" i="3" s="1"/>
  <c r="T68" i="3"/>
  <c r="I69" i="3"/>
  <c r="M69" i="3" s="1"/>
  <c r="Q69" i="3"/>
  <c r="P69" i="3"/>
  <c r="I30" i="3"/>
  <c r="P30" i="3" s="1"/>
  <c r="R30" i="3"/>
  <c r="I37" i="3"/>
  <c r="P37" i="3" s="1"/>
  <c r="O37" i="3"/>
  <c r="I38" i="3"/>
  <c r="Q38" i="3" s="1"/>
  <c r="P38" i="3"/>
  <c r="I53" i="3"/>
  <c r="U53" i="3"/>
  <c r="R53" i="3"/>
  <c r="I70" i="3"/>
  <c r="R70" i="3" s="1"/>
  <c r="T70" i="3"/>
  <c r="I31" i="3"/>
  <c r="S31" i="3"/>
  <c r="I6" i="3"/>
  <c r="N6" i="3" s="1"/>
  <c r="I7" i="3"/>
  <c r="O7" i="3" s="1"/>
  <c r="I71" i="3"/>
  <c r="S71" i="3"/>
  <c r="I72" i="3"/>
  <c r="T72" i="3"/>
  <c r="I16" i="3"/>
  <c r="N16" i="3"/>
  <c r="O16" i="3"/>
  <c r="I22" i="3"/>
  <c r="T22" i="3"/>
  <c r="I73" i="3"/>
  <c r="U73" i="3"/>
  <c r="I25" i="3"/>
  <c r="M25" i="3"/>
  <c r="I29" i="3"/>
  <c r="Q29" i="3"/>
  <c r="I34" i="3"/>
  <c r="O34" i="3" s="1"/>
  <c r="V34" i="3"/>
  <c r="I39" i="3"/>
  <c r="Q39" i="3"/>
  <c r="I40" i="3"/>
  <c r="R40" i="3"/>
  <c r="I41" i="3"/>
  <c r="S41" i="3"/>
  <c r="I43" i="3"/>
  <c r="U43" i="3"/>
  <c r="I74" i="3"/>
  <c r="V74" i="3"/>
  <c r="U74" i="3"/>
  <c r="I45" i="3"/>
  <c r="M45" i="3"/>
  <c r="I46" i="3"/>
  <c r="N46" i="3"/>
  <c r="I47" i="3"/>
  <c r="O47" i="3"/>
  <c r="I54" i="3"/>
  <c r="V54" i="3"/>
  <c r="I57" i="3"/>
  <c r="O57" i="3"/>
  <c r="I42" i="3"/>
  <c r="T42" i="3"/>
  <c r="I60" i="3"/>
  <c r="R60" i="3"/>
  <c r="V60" i="3"/>
  <c r="I61" i="3"/>
  <c r="S61" i="3"/>
  <c r="V61" i="3"/>
  <c r="I62" i="3"/>
  <c r="T62" i="3"/>
  <c r="I75" i="3"/>
  <c r="I76" i="3"/>
  <c r="I77" i="3"/>
  <c r="U77" i="3"/>
  <c r="I78" i="3"/>
  <c r="I79" i="3"/>
  <c r="V79" i="3"/>
  <c r="I80" i="3"/>
  <c r="V80" i="3"/>
  <c r="I83" i="3"/>
  <c r="V83" i="3"/>
  <c r="I84" i="3"/>
  <c r="I17" i="3"/>
  <c r="M17" i="3" s="1"/>
  <c r="O17" i="3"/>
  <c r="O5" i="3"/>
  <c r="P5" i="3"/>
  <c r="Q5" i="3"/>
  <c r="R5" i="3"/>
  <c r="S5" i="3"/>
  <c r="T5" i="3"/>
  <c r="U5" i="3"/>
  <c r="V5" i="3"/>
  <c r="N5" i="3"/>
  <c r="F33" i="6"/>
  <c r="F28" i="6"/>
  <c r="F23" i="6"/>
  <c r="F18" i="6"/>
  <c r="F13" i="6"/>
  <c r="F8" i="6"/>
  <c r="L43" i="6"/>
  <c r="X87" i="3"/>
  <c r="Y87" i="3"/>
  <c r="L8" i="6"/>
  <c r="L13" i="6"/>
  <c r="L18" i="6"/>
  <c r="L23" i="6"/>
  <c r="L28" i="6"/>
  <c r="L33" i="6"/>
  <c r="L38" i="6"/>
  <c r="F43" i="6"/>
  <c r="F38" i="6"/>
  <c r="G13" i="6"/>
  <c r="H13" i="6"/>
  <c r="I13" i="6"/>
  <c r="J13" i="6"/>
  <c r="K13" i="6"/>
  <c r="K53" i="6"/>
  <c r="J53" i="6"/>
  <c r="I53" i="6"/>
  <c r="H53" i="6"/>
  <c r="G53" i="6"/>
  <c r="K48" i="6"/>
  <c r="J48" i="6"/>
  <c r="I48" i="6"/>
  <c r="H48" i="6"/>
  <c r="G48" i="6"/>
  <c r="K43" i="6"/>
  <c r="J43" i="6"/>
  <c r="I43" i="6"/>
  <c r="H43" i="6"/>
  <c r="G43" i="6"/>
  <c r="K38" i="6"/>
  <c r="J38" i="6"/>
  <c r="I38" i="6"/>
  <c r="H38" i="6"/>
  <c r="G38" i="6"/>
  <c r="K33" i="6"/>
  <c r="J33" i="6"/>
  <c r="I33" i="6"/>
  <c r="H33" i="6"/>
  <c r="G33" i="6"/>
  <c r="C5" i="3"/>
  <c r="G28" i="6"/>
  <c r="H28" i="6"/>
  <c r="I28" i="6"/>
  <c r="J28" i="6"/>
  <c r="K28" i="6"/>
  <c r="G8" i="6"/>
  <c r="H8" i="6"/>
  <c r="I8" i="6"/>
  <c r="J8" i="6"/>
  <c r="K8" i="6"/>
  <c r="G23" i="6"/>
  <c r="H23" i="6"/>
  <c r="G18" i="6"/>
  <c r="H18" i="6"/>
  <c r="I18" i="6"/>
  <c r="J18" i="6"/>
  <c r="K18" i="6"/>
  <c r="I23" i="6"/>
  <c r="J23" i="6"/>
  <c r="K23" i="6"/>
  <c r="V14" i="3"/>
  <c r="T12" i="3"/>
  <c r="S11" i="3"/>
  <c r="Y9" i="7"/>
  <c r="AD9" i="7" s="1"/>
  <c r="Y5" i="7"/>
  <c r="AD5" i="7" s="1"/>
  <c r="G6" i="8"/>
  <c r="D73" i="7"/>
  <c r="F52" i="8" s="1"/>
  <c r="H73" i="7"/>
  <c r="J52" i="8" s="1"/>
  <c r="Y28" i="7"/>
  <c r="AD28" i="7" s="1"/>
  <c r="Y33" i="7"/>
  <c r="AD33" i="7" s="1"/>
  <c r="Y37" i="7"/>
  <c r="AD37" i="7" s="1"/>
  <c r="D45" i="7"/>
  <c r="F32" i="8"/>
  <c r="F33" i="8" s="1"/>
  <c r="H45" i="7"/>
  <c r="J32" i="8" s="1"/>
  <c r="Y42" i="7"/>
  <c r="AD42" i="7" s="1"/>
  <c r="Y47" i="7"/>
  <c r="AC47" i="7" s="1"/>
  <c r="Y51" i="7"/>
  <c r="AD51" i="7" s="1"/>
  <c r="D59" i="7"/>
  <c r="F42" i="8"/>
  <c r="F43" i="8" s="1"/>
  <c r="Y52" i="7"/>
  <c r="H59" i="7"/>
  <c r="J42" i="8" s="1"/>
  <c r="Y56" i="7"/>
  <c r="F66" i="7"/>
  <c r="H47" i="8" s="1"/>
  <c r="Y61" i="7"/>
  <c r="AD61" i="7"/>
  <c r="J66" i="7"/>
  <c r="L47" i="8" s="1"/>
  <c r="Y65" i="7"/>
  <c r="AD65" i="7" s="1"/>
  <c r="Y24" i="7"/>
  <c r="AD24" i="7"/>
  <c r="Y20" i="7"/>
  <c r="AD20" i="7" s="1"/>
  <c r="I31" i="7"/>
  <c r="K22" i="8" s="1"/>
  <c r="F31" i="7"/>
  <c r="H22" i="8" s="1"/>
  <c r="AK26" i="7"/>
  <c r="J31" i="7"/>
  <c r="L22" i="8" s="1"/>
  <c r="AK30" i="7"/>
  <c r="Y34" i="7"/>
  <c r="AD34" i="7" s="1"/>
  <c r="E45" i="7"/>
  <c r="G32" i="8" s="1"/>
  <c r="I45" i="7"/>
  <c r="K32" i="8" s="1"/>
  <c r="Y43" i="7"/>
  <c r="AD43" i="7" s="1"/>
  <c r="Y48" i="7"/>
  <c r="E59" i="7"/>
  <c r="G42" i="8" s="1"/>
  <c r="Y53" i="7"/>
  <c r="AD53" i="7" s="1"/>
  <c r="I59" i="7"/>
  <c r="K42" i="8" s="1"/>
  <c r="Y57" i="7"/>
  <c r="AD57" i="7" s="1"/>
  <c r="G66" i="7"/>
  <c r="I47" i="8" s="1"/>
  <c r="Y62" i="7"/>
  <c r="AC62" i="7" s="1"/>
  <c r="AJ62" i="7" s="1"/>
  <c r="AD62" i="7"/>
  <c r="E73" i="7"/>
  <c r="G52" i="8" s="1"/>
  <c r="I73" i="7"/>
  <c r="K52" i="8" s="1"/>
  <c r="H38" i="7"/>
  <c r="J27" i="8" s="1"/>
  <c r="F45" i="7"/>
  <c r="H32" i="8" s="1"/>
  <c r="Y40" i="7"/>
  <c r="AD40" i="7" s="1"/>
  <c r="J45" i="7"/>
  <c r="L32" i="8" s="1"/>
  <c r="Y44" i="7"/>
  <c r="AD44" i="7" s="1"/>
  <c r="D52" i="7"/>
  <c r="F37" i="8" s="1"/>
  <c r="F38" i="8" s="1"/>
  <c r="H52" i="7"/>
  <c r="J37" i="8" s="1"/>
  <c r="Y49" i="7"/>
  <c r="AD49" i="7" s="1"/>
  <c r="F59" i="7"/>
  <c r="H42" i="8" s="1"/>
  <c r="Y54" i="7"/>
  <c r="J59" i="7"/>
  <c r="L42" i="8" s="1"/>
  <c r="Y58" i="7"/>
  <c r="Y59" i="7"/>
  <c r="AD59" i="7"/>
  <c r="H66" i="7"/>
  <c r="J47" i="8" s="1"/>
  <c r="Y63" i="7"/>
  <c r="AD63" i="7" s="1"/>
  <c r="Y18" i="7"/>
  <c r="AD18" i="7" s="1"/>
  <c r="I24" i="7"/>
  <c r="K17" i="8" s="1"/>
  <c r="Y22" i="7"/>
  <c r="G31" i="7"/>
  <c r="I22" i="8" s="1"/>
  <c r="Y27" i="7"/>
  <c r="AD27" i="7" s="1"/>
  <c r="E38" i="7"/>
  <c r="G27" i="8"/>
  <c r="Y32" i="7"/>
  <c r="AD32" i="7" s="1"/>
  <c r="Y36" i="7"/>
  <c r="AD36" i="7"/>
  <c r="E52" i="7"/>
  <c r="G37" i="8" s="1"/>
  <c r="Y46" i="7"/>
  <c r="I52" i="7"/>
  <c r="K37" i="8" s="1"/>
  <c r="Y50" i="7"/>
  <c r="AD50" i="7" s="1"/>
  <c r="G59" i="7"/>
  <c r="I42" i="8" s="1"/>
  <c r="Y55" i="7"/>
  <c r="E66" i="7"/>
  <c r="G47" i="8" s="1"/>
  <c r="Y60" i="7"/>
  <c r="AD60" i="7" s="1"/>
  <c r="I66" i="7"/>
  <c r="K47" i="8" s="1"/>
  <c r="Y64" i="7"/>
  <c r="AD64" i="7" s="1"/>
  <c r="J10" i="7"/>
  <c r="L7" i="8" s="1"/>
  <c r="F10" i="7"/>
  <c r="H7" i="8" s="1"/>
  <c r="AC51" i="7"/>
  <c r="AJ51" i="7" s="1"/>
  <c r="AJ47" i="7"/>
  <c r="AC36" i="7"/>
  <c r="AJ36" i="7" s="1"/>
  <c r="AC45" i="7"/>
  <c r="AJ45" i="7" s="1"/>
  <c r="AC65" i="7"/>
  <c r="AJ65" i="7" s="1"/>
  <c r="AC37" i="7"/>
  <c r="AJ37" i="7" s="1"/>
  <c r="AC64" i="7"/>
  <c r="AJ64" i="7" s="1"/>
  <c r="AC38" i="7"/>
  <c r="AJ38" i="7" s="1"/>
  <c r="G21" i="8"/>
  <c r="E31" i="7"/>
  <c r="G22" i="8" s="1"/>
  <c r="AK28" i="7"/>
  <c r="AC28" i="7" s="1"/>
  <c r="AJ28" i="7" s="1"/>
  <c r="AD56" i="7"/>
  <c r="Y25" i="7"/>
  <c r="F52" i="7"/>
  <c r="H37" i="8" s="1"/>
  <c r="K21" i="8"/>
  <c r="Y29" i="7"/>
  <c r="AD29" i="7" s="1"/>
  <c r="F31" i="8"/>
  <c r="Y38" i="7"/>
  <c r="AD38" i="7" s="1"/>
  <c r="Y41" i="7"/>
  <c r="L26" i="8"/>
  <c r="L27" i="8"/>
  <c r="G31" i="8"/>
  <c r="Y39" i="7"/>
  <c r="AD39" i="7" s="1"/>
  <c r="F26" i="8"/>
  <c r="Y31" i="7"/>
  <c r="AD31" i="7" s="1"/>
  <c r="G45" i="7"/>
  <c r="I32" i="8" s="1"/>
  <c r="G38" i="7"/>
  <c r="I27" i="8" s="1"/>
  <c r="F36" i="8"/>
  <c r="J52" i="7"/>
  <c r="L37" i="8" s="1"/>
  <c r="F73" i="7"/>
  <c r="H52" i="8" s="1"/>
  <c r="I51" i="8"/>
  <c r="L51" i="8"/>
  <c r="AC18" i="7"/>
  <c r="AJ18" i="7" s="1"/>
  <c r="Y23" i="7"/>
  <c r="AD23" i="7" s="1"/>
  <c r="J24" i="7"/>
  <c r="L17" i="8" s="1"/>
  <c r="F24" i="7"/>
  <c r="H17" i="8" s="1"/>
  <c r="H16" i="8"/>
  <c r="E24" i="7"/>
  <c r="G17" i="8" s="1"/>
  <c r="F11" i="8"/>
  <c r="D17" i="7"/>
  <c r="F12" i="8" s="1"/>
  <c r="F13" i="8" s="1"/>
  <c r="Y16" i="7"/>
  <c r="AD16" i="7" s="1"/>
  <c r="I11" i="8"/>
  <c r="J17" i="7"/>
  <c r="L12" i="8" s="1"/>
  <c r="AD41" i="7"/>
  <c r="AC41" i="7"/>
  <c r="AJ41" i="7"/>
  <c r="Y15" i="7" l="1"/>
  <c r="AD15" i="7" s="1"/>
  <c r="H11" i="8"/>
  <c r="Y17" i="7"/>
  <c r="O30" i="3"/>
  <c r="H10" i="7"/>
  <c r="J7" i="8" s="1"/>
  <c r="F17" i="7"/>
  <c r="H12" i="8" s="1"/>
  <c r="G24" i="7"/>
  <c r="I17" i="8" s="1"/>
  <c r="Y35" i="7"/>
  <c r="AC44" i="7"/>
  <c r="AJ44" i="7" s="1"/>
  <c r="D66" i="7"/>
  <c r="F47" i="8" s="1"/>
  <c r="F48" i="8" s="1"/>
  <c r="D24" i="7"/>
  <c r="F17" i="8" s="1"/>
  <c r="F18" i="8" s="1"/>
  <c r="G52" i="7"/>
  <c r="I37" i="8" s="1"/>
  <c r="Y4" i="7"/>
  <c r="AD4" i="7" s="1"/>
  <c r="I6" i="8"/>
  <c r="Y13" i="7"/>
  <c r="AD13" i="7" s="1"/>
  <c r="D38" i="7"/>
  <c r="F27" i="8" s="1"/>
  <c r="F28" i="8" s="1"/>
  <c r="G10" i="7"/>
  <c r="I7" i="8" s="1"/>
  <c r="E17" i="7"/>
  <c r="G12" i="8" s="1"/>
  <c r="AC22" i="7"/>
  <c r="AJ22" i="7" s="1"/>
  <c r="AC58" i="7"/>
  <c r="AJ58" i="7" s="1"/>
  <c r="M28" i="3"/>
  <c r="M26" i="3"/>
  <c r="O19" i="3"/>
  <c r="AC19" i="7"/>
  <c r="AJ19" i="7" s="1"/>
  <c r="I10" i="7"/>
  <c r="K7" i="8" s="1"/>
  <c r="I17" i="7"/>
  <c r="K12" i="8" s="1"/>
  <c r="AC25" i="7"/>
  <c r="AJ25" i="7" s="1"/>
  <c r="H17" i="7"/>
  <c r="J12" i="8" s="1"/>
  <c r="M27" i="3"/>
  <c r="Y14" i="7"/>
  <c r="AD14" i="7" s="1"/>
  <c r="AC20" i="7"/>
  <c r="AJ20" i="7" s="1"/>
  <c r="Y8" i="7"/>
  <c r="AD8" i="7" s="1"/>
  <c r="F53" i="8"/>
  <c r="AC53" i="7"/>
  <c r="AJ53" i="7" s="1"/>
  <c r="G11" i="8"/>
  <c r="H31" i="7"/>
  <c r="J22" i="8" s="1"/>
  <c r="F19" i="6"/>
  <c r="F20" i="6" s="1"/>
  <c r="F14" i="6"/>
  <c r="F15" i="6" s="1"/>
  <c r="Q36" i="3"/>
  <c r="R69" i="3"/>
  <c r="Q37" i="3"/>
  <c r="Q88" i="3" s="1"/>
  <c r="M30" i="3"/>
  <c r="P51" i="3"/>
  <c r="P52" i="3"/>
  <c r="P33" i="3"/>
  <c r="O56" i="3"/>
  <c r="O55" i="3"/>
  <c r="Q35" i="3"/>
  <c r="P34" i="3"/>
  <c r="G33" i="8"/>
  <c r="H33" i="8" s="1"/>
  <c r="I33" i="8" s="1"/>
  <c r="J33" i="8" s="1"/>
  <c r="K33" i="8" s="1"/>
  <c r="L33" i="8" s="1"/>
  <c r="G28" i="8"/>
  <c r="G18" i="8"/>
  <c r="H18" i="8" s="1"/>
  <c r="I18" i="8" s="1"/>
  <c r="G13" i="8"/>
  <c r="H13" i="8" s="1"/>
  <c r="I13" i="8" s="1"/>
  <c r="J13" i="8" s="1"/>
  <c r="K13" i="8" s="1"/>
  <c r="L13" i="8" s="1"/>
  <c r="G53" i="8"/>
  <c r="H53" i="8" s="1"/>
  <c r="I53" i="8" s="1"/>
  <c r="J53" i="8" s="1"/>
  <c r="K53" i="8" s="1"/>
  <c r="L53" i="8" s="1"/>
  <c r="G38" i="8"/>
  <c r="H38" i="8" s="1"/>
  <c r="G43" i="8"/>
  <c r="H43" i="8" s="1"/>
  <c r="I43" i="8" s="1"/>
  <c r="J43" i="8" s="1"/>
  <c r="K43" i="8" s="1"/>
  <c r="L43" i="8" s="1"/>
  <c r="N10" i="3"/>
  <c r="N13" i="3"/>
  <c r="N8" i="3"/>
  <c r="M6" i="3"/>
  <c r="I49" i="8"/>
  <c r="F9" i="6"/>
  <c r="D11" i="7" s="1"/>
  <c r="K39" i="8"/>
  <c r="L49" i="8"/>
  <c r="U87" i="3"/>
  <c r="U90" i="3" s="1"/>
  <c r="L39" i="6"/>
  <c r="L40" i="6" s="1"/>
  <c r="L40" i="8" s="1"/>
  <c r="K9" i="6"/>
  <c r="K14" i="6"/>
  <c r="I18" i="7" s="1"/>
  <c r="S22" i="7" s="1"/>
  <c r="J14" i="6"/>
  <c r="I34" i="8"/>
  <c r="G44" i="8"/>
  <c r="J29" i="6"/>
  <c r="H39" i="7" s="1"/>
  <c r="S42" i="7" s="1"/>
  <c r="I4" i="6"/>
  <c r="I5" i="6" s="1"/>
  <c r="I5" i="8" s="1"/>
  <c r="F4" i="6"/>
  <c r="K39" i="6"/>
  <c r="I39" i="6"/>
  <c r="H39" i="8"/>
  <c r="V88" i="3"/>
  <c r="V87" i="3"/>
  <c r="V90" i="3" s="1"/>
  <c r="S88" i="3"/>
  <c r="T87" i="3"/>
  <c r="U88" i="3"/>
  <c r="J39" i="6"/>
  <c r="J40" i="6" s="1"/>
  <c r="J40" i="8" s="1"/>
  <c r="AC54" i="7"/>
  <c r="AJ54" i="7" s="1"/>
  <c r="AD54" i="7"/>
  <c r="H24" i="8"/>
  <c r="K49" i="8"/>
  <c r="K49" i="6"/>
  <c r="AC23" i="7"/>
  <c r="AJ23" i="7" s="1"/>
  <c r="K19" i="8"/>
  <c r="J19" i="6"/>
  <c r="L29" i="8"/>
  <c r="J44" i="6"/>
  <c r="K34" i="8"/>
  <c r="G29" i="6"/>
  <c r="F24" i="6"/>
  <c r="AC39" i="7"/>
  <c r="AJ39" i="7" s="1"/>
  <c r="AD25" i="7"/>
  <c r="I24" i="8"/>
  <c r="G24" i="6"/>
  <c r="J34" i="8"/>
  <c r="G39" i="6"/>
  <c r="I39" i="8"/>
  <c r="K44" i="6"/>
  <c r="H19" i="6"/>
  <c r="G9" i="6"/>
  <c r="L19" i="6"/>
  <c r="G34" i="6"/>
  <c r="AC43" i="7"/>
  <c r="AJ43" i="7" s="1"/>
  <c r="G48" i="8"/>
  <c r="H48" i="8" s="1"/>
  <c r="I48" i="8" s="1"/>
  <c r="J48" i="8" s="1"/>
  <c r="K48" i="8" s="1"/>
  <c r="L48" i="8" s="1"/>
  <c r="AD46" i="7"/>
  <c r="AC46" i="7"/>
  <c r="AJ46" i="7" s="1"/>
  <c r="AK24" i="7"/>
  <c r="AC24" i="7" s="1"/>
  <c r="AJ24" i="7" s="1"/>
  <c r="D31" i="7"/>
  <c r="F22" i="8" s="1"/>
  <c r="F23" i="8" s="1"/>
  <c r="G23" i="8" s="1"/>
  <c r="H23" i="8" s="1"/>
  <c r="I23" i="8" s="1"/>
  <c r="J23" i="8" s="1"/>
  <c r="K23" i="8" s="1"/>
  <c r="L23" i="8" s="1"/>
  <c r="G39" i="8"/>
  <c r="K29" i="6"/>
  <c r="L39" i="8"/>
  <c r="I14" i="6"/>
  <c r="K44" i="8"/>
  <c r="L29" i="6"/>
  <c r="AC5" i="7"/>
  <c r="AJ5" i="7" s="1"/>
  <c r="F29" i="6"/>
  <c r="AD55" i="7"/>
  <c r="AC55" i="7"/>
  <c r="AJ55" i="7" s="1"/>
  <c r="V89" i="3"/>
  <c r="J16" i="8"/>
  <c r="H24" i="7"/>
  <c r="J17" i="8" s="1"/>
  <c r="Y21" i="7"/>
  <c r="F6" i="8"/>
  <c r="Y3" i="7"/>
  <c r="D10" i="7"/>
  <c r="F7" i="8" s="1"/>
  <c r="F8" i="8" s="1"/>
  <c r="G8" i="8" s="1"/>
  <c r="H8" i="8" s="1"/>
  <c r="I8" i="8" s="1"/>
  <c r="T89" i="3"/>
  <c r="I44" i="8"/>
  <c r="H14" i="6"/>
  <c r="K14" i="8"/>
  <c r="L14" i="6"/>
  <c r="L49" i="6"/>
  <c r="I44" i="6"/>
  <c r="I9" i="6"/>
  <c r="J9" i="6"/>
  <c r="AD52" i="7"/>
  <c r="AC52" i="7"/>
  <c r="AJ52" i="7" s="1"/>
  <c r="S89" i="3"/>
  <c r="S87" i="3"/>
  <c r="K34" i="6"/>
  <c r="F34" i="6"/>
  <c r="F49" i="6"/>
  <c r="H24" i="6"/>
  <c r="L44" i="8"/>
  <c r="I24" i="6"/>
  <c r="H29" i="6"/>
  <c r="J29" i="8"/>
  <c r="L44" i="6"/>
  <c r="J19" i="8"/>
  <c r="G34" i="8"/>
  <c r="F39" i="6"/>
  <c r="L4" i="6"/>
  <c r="H44" i="8"/>
  <c r="J49" i="6"/>
  <c r="H34" i="8"/>
  <c r="H44" i="6"/>
  <c r="I19" i="6"/>
  <c r="I29" i="8"/>
  <c r="G49" i="6"/>
  <c r="H49" i="8"/>
  <c r="L19" i="8"/>
  <c r="H14" i="8"/>
  <c r="K29" i="8"/>
  <c r="L34" i="8"/>
  <c r="F44" i="6"/>
  <c r="H9" i="6"/>
  <c r="L24" i="6"/>
  <c r="K4" i="6"/>
  <c r="J4" i="6"/>
  <c r="J14" i="8"/>
  <c r="K24" i="8"/>
  <c r="H4" i="6"/>
  <c r="J44" i="8"/>
  <c r="H19" i="8"/>
  <c r="L14" i="8"/>
  <c r="G29" i="8"/>
  <c r="J49" i="8"/>
  <c r="K24" i="6"/>
  <c r="I14" i="8"/>
  <c r="H34" i="6"/>
  <c r="H49" i="6"/>
  <c r="L24" i="8"/>
  <c r="I49" i="6"/>
  <c r="K19" i="6"/>
  <c r="G14" i="6"/>
  <c r="G44" i="6"/>
  <c r="G49" i="8"/>
  <c r="J24" i="8"/>
  <c r="G14" i="8"/>
  <c r="I19" i="8"/>
  <c r="I29" i="6"/>
  <c r="I34" i="6"/>
  <c r="J39" i="8"/>
  <c r="L9" i="6"/>
  <c r="G4" i="6"/>
  <c r="R89" i="3"/>
  <c r="R87" i="3"/>
  <c r="R88" i="3"/>
  <c r="G19" i="8"/>
  <c r="H29" i="8"/>
  <c r="G24" i="8"/>
  <c r="H39" i="6"/>
  <c r="G19" i="6"/>
  <c r="J34" i="6"/>
  <c r="L34" i="6"/>
  <c r="AD48" i="7"/>
  <c r="AC48" i="7"/>
  <c r="AJ48" i="7" s="1"/>
  <c r="T88" i="3"/>
  <c r="AC8" i="7"/>
  <c r="AJ8" i="7" s="1"/>
  <c r="AC15" i="7"/>
  <c r="AJ15" i="7" s="1"/>
  <c r="L21" i="8"/>
  <c r="Y30" i="7"/>
  <c r="AC49" i="7"/>
  <c r="AJ49" i="7" s="1"/>
  <c r="AC7" i="7"/>
  <c r="AJ7" i="7" s="1"/>
  <c r="AC61" i="7"/>
  <c r="AJ61" i="7" s="1"/>
  <c r="AC29" i="7"/>
  <c r="AJ29" i="7" s="1"/>
  <c r="AD58" i="7"/>
  <c r="AD47" i="7"/>
  <c r="J24" i="6"/>
  <c r="AC32" i="7"/>
  <c r="AJ32" i="7" s="1"/>
  <c r="AC40" i="7"/>
  <c r="AJ40" i="7" s="1"/>
  <c r="AC6" i="7"/>
  <c r="AJ6" i="7" s="1"/>
  <c r="AC27" i="7"/>
  <c r="AJ27" i="7" s="1"/>
  <c r="AK33" i="7"/>
  <c r="AC33" i="7" s="1"/>
  <c r="AJ33" i="7" s="1"/>
  <c r="F38" i="7"/>
  <c r="H27" i="8" s="1"/>
  <c r="AD22" i="7"/>
  <c r="U89" i="3"/>
  <c r="AC34" i="7"/>
  <c r="AJ34" i="7" s="1"/>
  <c r="AC42" i="7"/>
  <c r="AJ42" i="7" s="1"/>
  <c r="Y26" i="7"/>
  <c r="AD26" i="7" s="1"/>
  <c r="I38" i="7"/>
  <c r="K27" i="8" s="1"/>
  <c r="J8" i="8" l="1"/>
  <c r="K8" i="8" s="1"/>
  <c r="L8" i="8" s="1"/>
  <c r="AD17" i="7"/>
  <c r="AC17" i="7"/>
  <c r="AJ17" i="7" s="1"/>
  <c r="AC4" i="7"/>
  <c r="AJ4" i="7" s="1"/>
  <c r="AD35" i="7"/>
  <c r="AC35" i="7"/>
  <c r="AJ35" i="7" s="1"/>
  <c r="AC14" i="7"/>
  <c r="AJ14" i="7" s="1"/>
  <c r="I38" i="8"/>
  <c r="J38" i="8" s="1"/>
  <c r="K38" i="8" s="1"/>
  <c r="L38" i="8" s="1"/>
  <c r="AC13" i="7"/>
  <c r="AJ13" i="7" s="1"/>
  <c r="J18" i="8"/>
  <c r="K18" i="8" s="1"/>
  <c r="L18" i="8" s="1"/>
  <c r="Q87" i="3"/>
  <c r="Q91" i="3" s="1"/>
  <c r="K15" i="6"/>
  <c r="K15" i="8" s="1"/>
  <c r="P89" i="3"/>
  <c r="N89" i="3"/>
  <c r="O88" i="3"/>
  <c r="O89" i="3"/>
  <c r="O87" i="3"/>
  <c r="O90" i="3" s="1"/>
  <c r="P87" i="3"/>
  <c r="P90" i="3" s="1"/>
  <c r="P88" i="3"/>
  <c r="Q89" i="3"/>
  <c r="M88" i="3"/>
  <c r="N88" i="3"/>
  <c r="N87" i="3"/>
  <c r="N90" i="3" s="1"/>
  <c r="M89" i="3"/>
  <c r="M87" i="3"/>
  <c r="M90" i="3" s="1"/>
  <c r="H28" i="8"/>
  <c r="I28" i="8" s="1"/>
  <c r="J28" i="8" s="1"/>
  <c r="K28" i="8" s="1"/>
  <c r="L28" i="8" s="1"/>
  <c r="F10" i="6"/>
  <c r="F10" i="8" s="1"/>
  <c r="H53" i="7"/>
  <c r="S56" i="7" s="1"/>
  <c r="J53" i="7"/>
  <c r="S58" i="7" s="1"/>
  <c r="G4" i="7"/>
  <c r="I4" i="8" s="1"/>
  <c r="H18" i="7"/>
  <c r="S21" i="7" s="1"/>
  <c r="J15" i="6"/>
  <c r="J15" i="8" s="1"/>
  <c r="T91" i="3"/>
  <c r="T90" i="3"/>
  <c r="G53" i="7"/>
  <c r="S55" i="7" s="1"/>
  <c r="I40" i="6"/>
  <c r="I40" i="8" s="1"/>
  <c r="K40" i="6"/>
  <c r="K40" i="8" s="1"/>
  <c r="I53" i="7"/>
  <c r="S57" i="7" s="1"/>
  <c r="K10" i="6"/>
  <c r="K10" i="8" s="1"/>
  <c r="I11" i="7"/>
  <c r="J30" i="6"/>
  <c r="J30" i="8" s="1"/>
  <c r="F5" i="6"/>
  <c r="F5" i="8" s="1"/>
  <c r="D4" i="7"/>
  <c r="D18" i="7"/>
  <c r="AD30" i="7"/>
  <c r="AC30" i="7"/>
  <c r="AJ30" i="7" s="1"/>
  <c r="J46" i="7"/>
  <c r="S51" i="7" s="1"/>
  <c r="L35" i="6"/>
  <c r="L35" i="8" s="1"/>
  <c r="G5" i="6"/>
  <c r="E4" i="7"/>
  <c r="I10" i="6"/>
  <c r="I10" i="8" s="1"/>
  <c r="G11" i="7"/>
  <c r="F9" i="8"/>
  <c r="S10" i="7"/>
  <c r="G40" i="6"/>
  <c r="G40" i="8" s="1"/>
  <c r="E53" i="7"/>
  <c r="S53" i="7" s="1"/>
  <c r="F25" i="6"/>
  <c r="D32" i="7"/>
  <c r="AC26" i="7"/>
  <c r="AJ26" i="7" s="1"/>
  <c r="H46" i="7"/>
  <c r="S49" i="7" s="1"/>
  <c r="J35" i="6"/>
  <c r="J35" i="8" s="1"/>
  <c r="J11" i="7"/>
  <c r="L10" i="6"/>
  <c r="L10" i="8" s="1"/>
  <c r="G45" i="6"/>
  <c r="G45" i="8" s="1"/>
  <c r="E60" i="7"/>
  <c r="S60" i="7" s="1"/>
  <c r="K25" i="6"/>
  <c r="K25" i="8" s="1"/>
  <c r="I32" i="7"/>
  <c r="S36" i="7" s="1"/>
  <c r="H67" i="7"/>
  <c r="J50" i="6"/>
  <c r="J50" i="8" s="1"/>
  <c r="F39" i="7"/>
  <c r="S40" i="7" s="1"/>
  <c r="H30" i="6"/>
  <c r="H30" i="8" s="1"/>
  <c r="S91" i="3"/>
  <c r="S90" i="3"/>
  <c r="I45" i="6"/>
  <c r="I45" i="8" s="1"/>
  <c r="G60" i="7"/>
  <c r="S62" i="7" s="1"/>
  <c r="E25" i="7"/>
  <c r="S25" i="7" s="1"/>
  <c r="G20" i="6"/>
  <c r="G20" i="8" s="1"/>
  <c r="E18" i="7"/>
  <c r="S18" i="7" s="1"/>
  <c r="G15" i="6"/>
  <c r="G15" i="8" s="1"/>
  <c r="J5" i="6"/>
  <c r="J5" i="8" s="1"/>
  <c r="H4" i="7"/>
  <c r="G32" i="7"/>
  <c r="S34" i="7" s="1"/>
  <c r="I25" i="6"/>
  <c r="I25" i="8" s="1"/>
  <c r="L50" i="6"/>
  <c r="L50" i="8" s="1"/>
  <c r="J67" i="7"/>
  <c r="L30" i="6"/>
  <c r="L30" i="8" s="1"/>
  <c r="J39" i="7"/>
  <c r="S44" i="7" s="1"/>
  <c r="E46" i="7"/>
  <c r="S46" i="7" s="1"/>
  <c r="G35" i="6"/>
  <c r="G35" i="8" s="1"/>
  <c r="G25" i="6"/>
  <c r="G25" i="8" s="1"/>
  <c r="E32" i="7"/>
  <c r="S32" i="7" s="1"/>
  <c r="E39" i="7"/>
  <c r="S39" i="7" s="1"/>
  <c r="G30" i="6"/>
  <c r="G30" i="8" s="1"/>
  <c r="F53" i="7"/>
  <c r="S54" i="7" s="1"/>
  <c r="H40" i="6"/>
  <c r="H40" i="8" s="1"/>
  <c r="I35" i="6"/>
  <c r="I35" i="8" s="1"/>
  <c r="G46" i="7"/>
  <c r="S48" i="7" s="1"/>
  <c r="I25" i="7"/>
  <c r="S29" i="7" s="1"/>
  <c r="K20" i="6"/>
  <c r="K20" i="8" s="1"/>
  <c r="K5" i="6"/>
  <c r="K5" i="8" s="1"/>
  <c r="I4" i="7"/>
  <c r="L5" i="6"/>
  <c r="L5" i="8" s="1"/>
  <c r="J4" i="7"/>
  <c r="J18" i="7"/>
  <c r="S23" i="7" s="1"/>
  <c r="L15" i="6"/>
  <c r="L15" i="8" s="1"/>
  <c r="AC3" i="7"/>
  <c r="AJ3" i="7" s="1"/>
  <c r="AD3" i="7"/>
  <c r="J25" i="7"/>
  <c r="S30" i="7" s="1"/>
  <c r="L20" i="6"/>
  <c r="L20" i="8" s="1"/>
  <c r="I67" i="7"/>
  <c r="K50" i="6"/>
  <c r="K50" i="8" s="1"/>
  <c r="D25" i="7"/>
  <c r="R90" i="3"/>
  <c r="R91" i="3"/>
  <c r="G39" i="7"/>
  <c r="S41" i="7" s="1"/>
  <c r="I30" i="6"/>
  <c r="I30" i="8" s="1"/>
  <c r="I50" i="6"/>
  <c r="I50" i="8" s="1"/>
  <c r="G67" i="7"/>
  <c r="L25" i="6"/>
  <c r="L25" i="8" s="1"/>
  <c r="J32" i="7"/>
  <c r="S37" i="7" s="1"/>
  <c r="G50" i="6"/>
  <c r="G50" i="8" s="1"/>
  <c r="E67" i="7"/>
  <c r="D53" i="7"/>
  <c r="F40" i="6"/>
  <c r="F32" i="7"/>
  <c r="S33" i="7" s="1"/>
  <c r="H25" i="6"/>
  <c r="H25" i="8" s="1"/>
  <c r="I15" i="6"/>
  <c r="I15" i="8" s="1"/>
  <c r="G18" i="7"/>
  <c r="S20" i="7" s="1"/>
  <c r="E11" i="7"/>
  <c r="G10" i="6"/>
  <c r="G10" i="8" s="1"/>
  <c r="J45" i="6"/>
  <c r="J45" i="8" s="1"/>
  <c r="H60" i="7"/>
  <c r="S63" i="7" s="1"/>
  <c r="J25" i="6"/>
  <c r="J25" i="8" s="1"/>
  <c r="H32" i="7"/>
  <c r="S35" i="7" s="1"/>
  <c r="F11" i="7"/>
  <c r="H10" i="6"/>
  <c r="H10" i="8" s="1"/>
  <c r="F50" i="6"/>
  <c r="D67" i="7"/>
  <c r="F49" i="8" s="1"/>
  <c r="H15" i="6"/>
  <c r="F18" i="7"/>
  <c r="S19" i="7" s="1"/>
  <c r="AD21" i="7"/>
  <c r="AC21" i="7"/>
  <c r="AJ21" i="7" s="1"/>
  <c r="D39" i="7"/>
  <c r="F30" i="6"/>
  <c r="H20" i="6"/>
  <c r="H20" i="8" s="1"/>
  <c r="F25" i="7"/>
  <c r="S26" i="7" s="1"/>
  <c r="H50" i="6"/>
  <c r="H50" i="8" s="1"/>
  <c r="F67" i="7"/>
  <c r="F45" i="6"/>
  <c r="D60" i="7"/>
  <c r="G25" i="7"/>
  <c r="S27" i="7" s="1"/>
  <c r="I20" i="6"/>
  <c r="I20" i="8" s="1"/>
  <c r="D46" i="7"/>
  <c r="F35" i="6"/>
  <c r="I39" i="7"/>
  <c r="S43" i="7" s="1"/>
  <c r="K30" i="6"/>
  <c r="K30" i="8" s="1"/>
  <c r="I60" i="7"/>
  <c r="S64" i="7" s="1"/>
  <c r="K45" i="6"/>
  <c r="K45" i="8" s="1"/>
  <c r="J20" i="6"/>
  <c r="J20" i="8" s="1"/>
  <c r="H25" i="7"/>
  <c r="S28" i="7" s="1"/>
  <c r="H35" i="6"/>
  <c r="H35" i="8" s="1"/>
  <c r="F46" i="7"/>
  <c r="S47" i="7" s="1"/>
  <c r="F4" i="7"/>
  <c r="H5" i="6"/>
  <c r="H5" i="8" s="1"/>
  <c r="F60" i="7"/>
  <c r="S61" i="7" s="1"/>
  <c r="H45" i="6"/>
  <c r="H45" i="8" s="1"/>
  <c r="J60" i="7"/>
  <c r="S65" i="7" s="1"/>
  <c r="L45" i="6"/>
  <c r="L45" i="8" s="1"/>
  <c r="I46" i="7"/>
  <c r="S50" i="7" s="1"/>
  <c r="K35" i="6"/>
  <c r="K35" i="8" s="1"/>
  <c r="H11" i="7"/>
  <c r="J10" i="6"/>
  <c r="J10" i="8" s="1"/>
  <c r="Q90" i="3" l="1"/>
  <c r="P91" i="3"/>
  <c r="O91" i="3"/>
  <c r="M91" i="3"/>
  <c r="N91" i="3"/>
  <c r="N9" i="6"/>
  <c r="S6" i="7"/>
  <c r="S3" i="7"/>
  <c r="F4" i="8"/>
  <c r="S15" i="7"/>
  <c r="K9" i="8"/>
  <c r="F30" i="8"/>
  <c r="N29" i="6"/>
  <c r="S7" i="7"/>
  <c r="J4" i="8"/>
  <c r="L4" i="8"/>
  <c r="S9" i="7"/>
  <c r="F25" i="8"/>
  <c r="N24" i="6"/>
  <c r="N4" i="6"/>
  <c r="G5" i="8"/>
  <c r="S14" i="7"/>
  <c r="J9" i="8"/>
  <c r="S5" i="7"/>
  <c r="H4" i="8"/>
  <c r="F45" i="8"/>
  <c r="M44" i="6"/>
  <c r="N44" i="6"/>
  <c r="I9" i="8"/>
  <c r="S13" i="7"/>
  <c r="F14" i="8"/>
  <c r="S17" i="7"/>
  <c r="S59" i="7"/>
  <c r="F44" i="8"/>
  <c r="F40" i="8"/>
  <c r="N39" i="6"/>
  <c r="K4" i="8"/>
  <c r="S8" i="7"/>
  <c r="S38" i="7"/>
  <c r="F29" i="8"/>
  <c r="L9" i="8"/>
  <c r="S16" i="7"/>
  <c r="F39" i="8"/>
  <c r="S52" i="7"/>
  <c r="N34" i="6"/>
  <c r="F35" i="8"/>
  <c r="M49" i="6"/>
  <c r="N49" i="6"/>
  <c r="F50" i="8"/>
  <c r="S45" i="7"/>
  <c r="F34" i="8"/>
  <c r="G9" i="8"/>
  <c r="S11" i="7"/>
  <c r="N19" i="6"/>
  <c r="F20" i="8"/>
  <c r="H9" i="8"/>
  <c r="S12" i="7"/>
  <c r="S24" i="7"/>
  <c r="F19" i="8"/>
  <c r="F24" i="8"/>
  <c r="S31" i="7"/>
  <c r="S4" i="7"/>
  <c r="G4" i="8"/>
  <c r="F15" i="8"/>
  <c r="N14" i="6"/>
</calcChain>
</file>

<file path=xl/sharedStrings.xml><?xml version="1.0" encoding="utf-8"?>
<sst xmlns="http://schemas.openxmlformats.org/spreadsheetml/2006/main" count="731" uniqueCount="263">
  <si>
    <t>1区</t>
    <rPh sb="1" eb="2">
      <t>ク</t>
    </rPh>
    <phoneticPr fontId="2"/>
  </si>
  <si>
    <t>2区</t>
    <rPh sb="1" eb="2">
      <t>ク</t>
    </rPh>
    <phoneticPr fontId="2"/>
  </si>
  <si>
    <t>3区</t>
    <rPh sb="1" eb="2">
      <t>ク</t>
    </rPh>
    <phoneticPr fontId="2"/>
  </si>
  <si>
    <t>4区</t>
    <rPh sb="1" eb="2">
      <t>ク</t>
    </rPh>
    <phoneticPr fontId="2"/>
  </si>
  <si>
    <t>5区</t>
    <rPh sb="1" eb="2">
      <t>ク</t>
    </rPh>
    <phoneticPr fontId="2"/>
  </si>
  <si>
    <t>安芸優一</t>
    <rPh sb="0" eb="2">
      <t>アキ</t>
    </rPh>
    <rPh sb="2" eb="4">
      <t>ユウイチ</t>
    </rPh>
    <phoneticPr fontId="4"/>
  </si>
  <si>
    <t>和田龍太</t>
  </si>
  <si>
    <t>朝隈晃生</t>
    <rPh sb="0" eb="1">
      <t>アサ</t>
    </rPh>
    <rPh sb="1" eb="2">
      <t>クマ</t>
    </rPh>
    <rPh sb="2" eb="3">
      <t>アキラ</t>
    </rPh>
    <rPh sb="3" eb="4">
      <t>セイ</t>
    </rPh>
    <phoneticPr fontId="1"/>
  </si>
  <si>
    <t>中山拓弥</t>
    <rPh sb="0" eb="2">
      <t>ナカヤマ</t>
    </rPh>
    <rPh sb="2" eb="4">
      <t>タクヤ</t>
    </rPh>
    <phoneticPr fontId="5"/>
  </si>
  <si>
    <t>舛田空</t>
    <rPh sb="0" eb="2">
      <t>マスダ</t>
    </rPh>
    <rPh sb="2" eb="3">
      <t>ソラ</t>
    </rPh>
    <phoneticPr fontId="5"/>
  </si>
  <si>
    <t>永尾大樹</t>
    <rPh sb="0" eb="2">
      <t>ナガオ</t>
    </rPh>
    <rPh sb="2" eb="4">
      <t>タイキ</t>
    </rPh>
    <phoneticPr fontId="1"/>
  </si>
  <si>
    <t>尾野貴広</t>
    <rPh sb="0" eb="2">
      <t>オノ</t>
    </rPh>
    <rPh sb="2" eb="4">
      <t>タカヒロ</t>
    </rPh>
    <phoneticPr fontId="5"/>
  </si>
  <si>
    <t>去石遥音</t>
    <rPh sb="0" eb="2">
      <t>サルイシ</t>
    </rPh>
    <rPh sb="2" eb="3">
      <t>ハル</t>
    </rPh>
    <rPh sb="3" eb="4">
      <t>オト</t>
    </rPh>
    <phoneticPr fontId="1"/>
  </si>
  <si>
    <t>中川孝二</t>
    <rPh sb="0" eb="2">
      <t>ナカガワ</t>
    </rPh>
    <rPh sb="2" eb="4">
      <t>コウジ</t>
    </rPh>
    <phoneticPr fontId="1"/>
  </si>
  <si>
    <t>高山菜摘</t>
    <rPh sb="0" eb="2">
      <t>タカヤマ</t>
    </rPh>
    <rPh sb="2" eb="4">
      <t>ナツミ</t>
    </rPh>
    <phoneticPr fontId="1"/>
  </si>
  <si>
    <t>工藤泰丈</t>
    <rPh sb="0" eb="2">
      <t>クドウ</t>
    </rPh>
    <rPh sb="2" eb="3">
      <t>タイ</t>
    </rPh>
    <rPh sb="3" eb="4">
      <t>ジョウ</t>
    </rPh>
    <phoneticPr fontId="1"/>
  </si>
  <si>
    <t>諸角泰裕</t>
    <rPh sb="0" eb="2">
      <t>モロズミ</t>
    </rPh>
    <rPh sb="2" eb="4">
      <t>ヤスヒロ</t>
    </rPh>
    <phoneticPr fontId="1"/>
  </si>
  <si>
    <t>加算タイム</t>
    <rPh sb="0" eb="2">
      <t>カサン</t>
    </rPh>
    <phoneticPr fontId="2"/>
  </si>
  <si>
    <t>チーム</t>
    <phoneticPr fontId="2"/>
  </si>
  <si>
    <t>B</t>
    <phoneticPr fontId="2"/>
  </si>
  <si>
    <t>C</t>
    <phoneticPr fontId="2"/>
  </si>
  <si>
    <t>氏名</t>
    <rPh sb="0" eb="2">
      <t>シメイ</t>
    </rPh>
    <phoneticPr fontId="2"/>
  </si>
  <si>
    <t>A</t>
    <phoneticPr fontId="2"/>
  </si>
  <si>
    <t>区間</t>
    <rPh sb="0" eb="2">
      <t>クカン</t>
    </rPh>
    <phoneticPr fontId="2"/>
  </si>
  <si>
    <t>走者</t>
    <rPh sb="0" eb="2">
      <t>ソウシャ</t>
    </rPh>
    <phoneticPr fontId="2"/>
  </si>
  <si>
    <t>ﾁｰﾑ合計</t>
    <rPh sb="3" eb="5">
      <t>ゴウケイ</t>
    </rPh>
    <phoneticPr fontId="2"/>
  </si>
  <si>
    <t>結城耕平</t>
    <rPh sb="0" eb="2">
      <t>ユウキ</t>
    </rPh>
    <rPh sb="2" eb="4">
      <t>コウヘイ</t>
    </rPh>
    <phoneticPr fontId="1"/>
  </si>
  <si>
    <t>成谷和汰流</t>
    <rPh sb="0" eb="2">
      <t>ナリヤ</t>
    </rPh>
    <rPh sb="2" eb="3">
      <t>ワ</t>
    </rPh>
    <rPh sb="3" eb="4">
      <t>タ</t>
    </rPh>
    <rPh sb="4" eb="5">
      <t>ナガ</t>
    </rPh>
    <phoneticPr fontId="1"/>
  </si>
  <si>
    <t>D</t>
    <phoneticPr fontId="2"/>
  </si>
  <si>
    <t>6区</t>
    <rPh sb="1" eb="2">
      <t>ク</t>
    </rPh>
    <phoneticPr fontId="2"/>
  </si>
  <si>
    <t>7区</t>
    <rPh sb="1" eb="2">
      <t>ク</t>
    </rPh>
    <phoneticPr fontId="2"/>
  </si>
  <si>
    <t>距離</t>
    <rPh sb="0" eb="2">
      <t>キョリ</t>
    </rPh>
    <phoneticPr fontId="2"/>
  </si>
  <si>
    <t>仮タイム</t>
    <rPh sb="0" eb="1">
      <t>カリ</t>
    </rPh>
    <phoneticPr fontId="2"/>
  </si>
  <si>
    <t>小山英一郎</t>
    <rPh sb="0" eb="2">
      <t>コヤマ</t>
    </rPh>
    <rPh sb="2" eb="5">
      <t>エイイチロウ</t>
    </rPh>
    <phoneticPr fontId="2"/>
  </si>
  <si>
    <t>山田眞也</t>
    <rPh sb="0" eb="2">
      <t>ヤマダ</t>
    </rPh>
    <rPh sb="2" eb="3">
      <t>マサ</t>
    </rPh>
    <rPh sb="3" eb="4">
      <t>ヤ</t>
    </rPh>
    <phoneticPr fontId="2"/>
  </si>
  <si>
    <t>葛谷亮太</t>
    <rPh sb="0" eb="2">
      <t>クズヤ</t>
    </rPh>
    <rPh sb="2" eb="4">
      <t>リョウタ</t>
    </rPh>
    <phoneticPr fontId="2"/>
  </si>
  <si>
    <t>浦瀬翔太</t>
    <rPh sb="0" eb="2">
      <t>ウラセ</t>
    </rPh>
    <rPh sb="2" eb="4">
      <t>ショウタ</t>
    </rPh>
    <phoneticPr fontId="2"/>
  </si>
  <si>
    <t>永田翔吾</t>
    <rPh sb="0" eb="2">
      <t>ナガタ</t>
    </rPh>
    <rPh sb="2" eb="3">
      <t>ショウ</t>
    </rPh>
    <rPh sb="3" eb="4">
      <t>ゴ</t>
    </rPh>
    <phoneticPr fontId="2"/>
  </si>
  <si>
    <t>ｼﾆｱ女性ﾊﾝﾃﾞ</t>
    <rPh sb="3" eb="5">
      <t>ジョセイ</t>
    </rPh>
    <phoneticPr fontId="2"/>
  </si>
  <si>
    <t>換算</t>
    <rPh sb="0" eb="2">
      <t>カンザン</t>
    </rPh>
    <phoneticPr fontId="2"/>
  </si>
  <si>
    <t>伊藤賢</t>
    <rPh sb="0" eb="2">
      <t>イトウ</t>
    </rPh>
    <rPh sb="2" eb="3">
      <t>ケン</t>
    </rPh>
    <phoneticPr fontId="2"/>
  </si>
  <si>
    <t>宮嶋雅章</t>
    <rPh sb="0" eb="2">
      <t>ミヤジマ</t>
    </rPh>
    <rPh sb="2" eb="3">
      <t>ガ</t>
    </rPh>
    <rPh sb="3" eb="4">
      <t>ショウ</t>
    </rPh>
    <phoneticPr fontId="2"/>
  </si>
  <si>
    <t>伊藤綱基</t>
    <rPh sb="0" eb="2">
      <t>イトウ</t>
    </rPh>
    <rPh sb="2" eb="3">
      <t>ツナ</t>
    </rPh>
    <rPh sb="3" eb="4">
      <t>モトイ</t>
    </rPh>
    <phoneticPr fontId="2"/>
  </si>
  <si>
    <t>伊藤公一</t>
    <rPh sb="0" eb="2">
      <t>イトウ</t>
    </rPh>
    <rPh sb="2" eb="4">
      <t>コウイチ</t>
    </rPh>
    <phoneticPr fontId="2"/>
  </si>
  <si>
    <t>結果</t>
    <rPh sb="0" eb="2">
      <t>ケッカ</t>
    </rPh>
    <phoneticPr fontId="2"/>
  </si>
  <si>
    <t>小林淳一</t>
    <phoneticPr fontId="2"/>
  </si>
  <si>
    <t>喜多村安彦</t>
    <rPh sb="0" eb="3">
      <t>キタムラ</t>
    </rPh>
    <rPh sb="3" eb="5">
      <t>ヤスヒコ</t>
    </rPh>
    <phoneticPr fontId="1"/>
  </si>
  <si>
    <t>後藤博隆</t>
    <rPh sb="0" eb="2">
      <t>ゴトウ</t>
    </rPh>
    <rPh sb="2" eb="4">
      <t>ヒロタカ</t>
    </rPh>
    <phoneticPr fontId="1"/>
  </si>
  <si>
    <t>井上史弥</t>
    <rPh sb="0" eb="2">
      <t>イノウエ</t>
    </rPh>
    <rPh sb="2" eb="3">
      <t>フミ</t>
    </rPh>
    <rPh sb="3" eb="4">
      <t>ヤ</t>
    </rPh>
    <phoneticPr fontId="1"/>
  </si>
  <si>
    <t>小野裕喜</t>
    <rPh sb="0" eb="2">
      <t>オノ</t>
    </rPh>
    <rPh sb="2" eb="3">
      <t>ユウ</t>
    </rPh>
    <rPh sb="3" eb="4">
      <t>キ</t>
    </rPh>
    <phoneticPr fontId="1"/>
  </si>
  <si>
    <t>野田大樹</t>
    <rPh sb="0" eb="2">
      <t>ノダ</t>
    </rPh>
    <rPh sb="2" eb="4">
      <t>タイキ</t>
    </rPh>
    <phoneticPr fontId="0"/>
  </si>
  <si>
    <t>高本政博</t>
    <rPh sb="0" eb="2">
      <t>タカモト</t>
    </rPh>
    <rPh sb="2" eb="3">
      <t>セイ</t>
    </rPh>
    <rPh sb="3" eb="4">
      <t>ヒロ</t>
    </rPh>
    <phoneticPr fontId="2"/>
  </si>
  <si>
    <t>E</t>
    <phoneticPr fontId="2"/>
  </si>
  <si>
    <t>F</t>
    <phoneticPr fontId="2"/>
  </si>
  <si>
    <t>合計</t>
    <rPh sb="0" eb="2">
      <t>ゴウケイ</t>
    </rPh>
    <phoneticPr fontId="2"/>
  </si>
  <si>
    <t>備考</t>
    <rPh sb="0" eb="2">
      <t>ビコウ</t>
    </rPh>
    <phoneticPr fontId="2"/>
  </si>
  <si>
    <t>T24</t>
  </si>
  <si>
    <t>T22</t>
  </si>
  <si>
    <t>T25</t>
  </si>
  <si>
    <t>CQ</t>
  </si>
  <si>
    <t>K</t>
  </si>
  <si>
    <t>T12</t>
  </si>
  <si>
    <t>T11</t>
  </si>
  <si>
    <t>田中哲史</t>
    <rPh sb="0" eb="2">
      <t>タナカ</t>
    </rPh>
    <rPh sb="2" eb="3">
      <t>テツ</t>
    </rPh>
    <rPh sb="3" eb="4">
      <t>シ</t>
    </rPh>
    <phoneticPr fontId="1"/>
  </si>
  <si>
    <t>加地友也</t>
    <rPh sb="0" eb="2">
      <t>カジ</t>
    </rPh>
    <rPh sb="2" eb="4">
      <t>トモヤ</t>
    </rPh>
    <phoneticPr fontId="1"/>
  </si>
  <si>
    <t>南智裕</t>
    <rPh sb="0" eb="1">
      <t>ミナミ</t>
    </rPh>
    <rPh sb="1" eb="3">
      <t>トモヒロ</t>
    </rPh>
    <phoneticPr fontId="3"/>
  </si>
  <si>
    <t>大家瑞希</t>
    <rPh sb="0" eb="2">
      <t>オオヤ</t>
    </rPh>
    <rPh sb="2" eb="4">
      <t>ミズキ</t>
    </rPh>
    <phoneticPr fontId="3"/>
  </si>
  <si>
    <t>篠原達也</t>
    <rPh sb="0" eb="2">
      <t>シノハラ</t>
    </rPh>
    <rPh sb="2" eb="4">
      <t>タツヤ</t>
    </rPh>
    <phoneticPr fontId="3"/>
  </si>
  <si>
    <t>森竜也</t>
    <rPh sb="0" eb="1">
      <t>モリ</t>
    </rPh>
    <rPh sb="1" eb="3">
      <t>タツヤ</t>
    </rPh>
    <phoneticPr fontId="1"/>
  </si>
  <si>
    <t>柳井美智也</t>
    <rPh sb="0" eb="2">
      <t>ヤナイ</t>
    </rPh>
    <rPh sb="2" eb="5">
      <t>ミチヤ</t>
    </rPh>
    <phoneticPr fontId="1"/>
  </si>
  <si>
    <t>丸山宗也</t>
  </si>
  <si>
    <t>平宗一郎</t>
    <rPh sb="0" eb="1">
      <t>タイラ</t>
    </rPh>
    <rPh sb="1" eb="4">
      <t>ソウイチロウ</t>
    </rPh>
    <phoneticPr fontId="1"/>
  </si>
  <si>
    <t>三浦守道</t>
    <rPh sb="0" eb="2">
      <t>ミウラ</t>
    </rPh>
    <rPh sb="2" eb="4">
      <t>モリミチ</t>
    </rPh>
    <phoneticPr fontId="1"/>
  </si>
  <si>
    <t>岡田弥生</t>
    <rPh sb="0" eb="2">
      <t>オカダ</t>
    </rPh>
    <rPh sb="2" eb="4">
      <t>ヤヨイ</t>
    </rPh>
    <phoneticPr fontId="1"/>
  </si>
  <si>
    <t>部門</t>
    <rPh sb="0" eb="2">
      <t>ブモン</t>
    </rPh>
    <phoneticPr fontId="2"/>
  </si>
  <si>
    <t>一般</t>
    <rPh sb="0" eb="2">
      <t>イッパン</t>
    </rPh>
    <phoneticPr fontId="2"/>
  </si>
  <si>
    <t>女性</t>
    <rPh sb="0" eb="2">
      <t>ジョセイ</t>
    </rPh>
    <phoneticPr fontId="2"/>
  </si>
  <si>
    <t>シニア</t>
    <phoneticPr fontId="2"/>
  </si>
  <si>
    <t>G</t>
    <phoneticPr fontId="2"/>
  </si>
  <si>
    <t>H</t>
    <phoneticPr fontId="2"/>
  </si>
  <si>
    <t>I</t>
    <phoneticPr fontId="2"/>
  </si>
  <si>
    <t>J</t>
    <phoneticPr fontId="2"/>
  </si>
  <si>
    <t>部外/海外</t>
    <rPh sb="0" eb="2">
      <t>ブガイ</t>
    </rPh>
    <rPh sb="3" eb="5">
      <t>カイガイ</t>
    </rPh>
    <phoneticPr fontId="2"/>
  </si>
  <si>
    <t>T23</t>
    <phoneticPr fontId="2"/>
  </si>
  <si>
    <t>根本祐希</t>
    <phoneticPr fontId="2"/>
  </si>
  <si>
    <t>ハンデ</t>
    <phoneticPr fontId="2"/>
  </si>
  <si>
    <t>G</t>
    <phoneticPr fontId="2"/>
  </si>
  <si>
    <t>A</t>
    <phoneticPr fontId="2"/>
  </si>
  <si>
    <t>C</t>
    <phoneticPr fontId="2"/>
  </si>
  <si>
    <t>H</t>
    <phoneticPr fontId="2"/>
  </si>
  <si>
    <t>CQ</t>
    <phoneticPr fontId="2"/>
  </si>
  <si>
    <t>西﨑和希</t>
    <rPh sb="0" eb="2">
      <t>ニシザキ</t>
    </rPh>
    <rPh sb="2" eb="4">
      <t>カズキ</t>
    </rPh>
    <phoneticPr fontId="11"/>
  </si>
  <si>
    <t>押野和馬</t>
    <rPh sb="0" eb="4">
      <t xml:space="preserve">オシノ </t>
    </rPh>
    <phoneticPr fontId="2"/>
  </si>
  <si>
    <t>杉岡俊斗</t>
    <rPh sb="0" eb="2">
      <t>スギオカ</t>
    </rPh>
    <rPh sb="2" eb="4">
      <t>シュント</t>
    </rPh>
    <phoneticPr fontId="1"/>
  </si>
  <si>
    <t>松本崇敬</t>
  </si>
  <si>
    <t>武田朋樹</t>
  </si>
  <si>
    <t>平方実</t>
  </si>
  <si>
    <t>浅田有都</t>
  </si>
  <si>
    <t>坂尻雅</t>
  </si>
  <si>
    <t>伊藤新太</t>
    <rPh sb="3" eb="4">
      <t>タ</t>
    </rPh>
    <phoneticPr fontId="12"/>
  </si>
  <si>
    <t>竹内瑞貴</t>
  </si>
  <si>
    <t>古沢大地</t>
  </si>
  <si>
    <t>今村遼太郎</t>
  </si>
  <si>
    <t>齋藤貴広</t>
  </si>
  <si>
    <t>吉野智</t>
  </si>
  <si>
    <t>本多孝志</t>
  </si>
  <si>
    <t>夏目信義</t>
  </si>
  <si>
    <t>竹平忠司</t>
  </si>
  <si>
    <t>千葉大輔</t>
  </si>
  <si>
    <t>岩本雅弘</t>
  </si>
  <si>
    <t>矢崎孝明</t>
  </si>
  <si>
    <t>西村昭博</t>
  </si>
  <si>
    <t>佐藤郁雄</t>
  </si>
  <si>
    <t>佐藤亮介</t>
  </si>
  <si>
    <t>寺田周平</t>
  </si>
  <si>
    <t>村上貴紀</t>
    <rPh sb="0" eb="2">
      <t>ムラカミ</t>
    </rPh>
    <rPh sb="2" eb="3">
      <t>タカ</t>
    </rPh>
    <rPh sb="3" eb="4">
      <t>キ</t>
    </rPh>
    <phoneticPr fontId="12"/>
  </si>
  <si>
    <t>井比大空</t>
    <rPh sb="0" eb="2">
      <t>イビ</t>
    </rPh>
    <rPh sb="2" eb="4">
      <t>ソラ</t>
    </rPh>
    <phoneticPr fontId="12"/>
  </si>
  <si>
    <t>T14</t>
  </si>
  <si>
    <t>T15</t>
  </si>
  <si>
    <t>T16</t>
  </si>
  <si>
    <t>T11</t>
    <phoneticPr fontId="2"/>
  </si>
  <si>
    <t>T14</t>
    <phoneticPr fontId="2"/>
  </si>
  <si>
    <t>T15</t>
    <phoneticPr fontId="2"/>
  </si>
  <si>
    <t>K</t>
    <phoneticPr fontId="2"/>
  </si>
  <si>
    <t>T12</t>
    <phoneticPr fontId="2"/>
  </si>
  <si>
    <t>T13</t>
    <phoneticPr fontId="2"/>
  </si>
  <si>
    <t>澤田剛志</t>
    <phoneticPr fontId="2"/>
  </si>
  <si>
    <t>前山和義</t>
    <rPh sb="0" eb="2">
      <t>マエ</t>
    </rPh>
    <rPh sb="2" eb="3">
      <t>カズヨセィ</t>
    </rPh>
    <rPh sb="3" eb="4">
      <t xml:space="preserve">ギ </t>
    </rPh>
    <phoneticPr fontId="2"/>
  </si>
  <si>
    <t>一般</t>
    <rPh sb="0" eb="1">
      <t>イッパn</t>
    </rPh>
    <phoneticPr fontId="2"/>
  </si>
  <si>
    <t>順位</t>
    <rPh sb="0" eb="2">
      <t>ジュn</t>
    </rPh>
    <phoneticPr fontId="2"/>
  </si>
  <si>
    <t>中公寿</t>
    <rPh sb="0" eb="1">
      <t>ナカ</t>
    </rPh>
    <rPh sb="1" eb="2">
      <t>コウ</t>
    </rPh>
    <rPh sb="2" eb="3">
      <t>コトブキ</t>
    </rPh>
    <phoneticPr fontId="18"/>
  </si>
  <si>
    <t>寺本彩乃</t>
    <rPh sb="0" eb="2">
      <t>テラモト</t>
    </rPh>
    <rPh sb="2" eb="4">
      <t>アヤノ</t>
    </rPh>
    <phoneticPr fontId="18"/>
  </si>
  <si>
    <t>岡由希子</t>
    <rPh sb="1" eb="4">
      <t>ユキコ</t>
    </rPh>
    <phoneticPr fontId="18"/>
  </si>
  <si>
    <t>磯野春</t>
    <rPh sb="0" eb="2">
      <t>イソノ</t>
    </rPh>
    <rPh sb="2" eb="3">
      <t>ハル</t>
    </rPh>
    <phoneticPr fontId="18"/>
  </si>
  <si>
    <t>相馬あきは</t>
    <rPh sb="0" eb="2">
      <t>ソウマ</t>
    </rPh>
    <phoneticPr fontId="18"/>
  </si>
  <si>
    <t>岩崎未来</t>
    <rPh sb="0" eb="2">
      <t>イワサキ</t>
    </rPh>
    <rPh sb="2" eb="4">
      <t>ミク</t>
    </rPh>
    <phoneticPr fontId="18"/>
  </si>
  <si>
    <t>石川真弓</t>
    <rPh sb="0" eb="2">
      <t>イシカワ</t>
    </rPh>
    <rPh sb="2" eb="4">
      <t>マユミ</t>
    </rPh>
    <phoneticPr fontId="18"/>
  </si>
  <si>
    <t>清原椎渚</t>
    <rPh sb="0" eb="2">
      <t>キヨハラ</t>
    </rPh>
    <rPh sb="2" eb="3">
      <t>シイ</t>
    </rPh>
    <rPh sb="3" eb="4">
      <t>ナギサ</t>
    </rPh>
    <phoneticPr fontId="18"/>
  </si>
  <si>
    <t>欠席</t>
    <rPh sb="0" eb="2">
      <t>ケッセキ</t>
    </rPh>
    <phoneticPr fontId="2"/>
  </si>
  <si>
    <t>10分後</t>
    <rPh sb="2" eb="4">
      <t>フンゴ</t>
    </rPh>
    <phoneticPr fontId="2"/>
  </si>
  <si>
    <t>6分後</t>
    <rPh sb="1" eb="3">
      <t>フンゴ</t>
    </rPh>
    <phoneticPr fontId="2"/>
  </si>
  <si>
    <t>11分後</t>
    <rPh sb="2" eb="4">
      <t>フンゴ</t>
    </rPh>
    <phoneticPr fontId="2"/>
  </si>
  <si>
    <t>14分後</t>
    <rPh sb="2" eb="4">
      <t>フンゴ</t>
    </rPh>
    <phoneticPr fontId="2"/>
  </si>
  <si>
    <t>4分後</t>
    <rPh sb="1" eb="3">
      <t>フンゴ</t>
    </rPh>
    <phoneticPr fontId="2"/>
  </si>
  <si>
    <t>8分後</t>
    <rPh sb="1" eb="3">
      <t>フンゴ</t>
    </rPh>
    <phoneticPr fontId="2"/>
  </si>
  <si>
    <t>予想ゴール</t>
    <rPh sb="0" eb="2">
      <t>ヨソウ</t>
    </rPh>
    <phoneticPr fontId="2"/>
  </si>
  <si>
    <t>多分全員走れそう</t>
    <rPh sb="0" eb="2">
      <t>タブn</t>
    </rPh>
    <rPh sb="2" eb="4">
      <t>ゼn</t>
    </rPh>
    <rPh sb="4" eb="5">
      <t>ハシレソ</t>
    </rPh>
    <phoneticPr fontId="2"/>
  </si>
  <si>
    <t>多分全員走れそう</t>
    <rPh sb="0" eb="1">
      <t>タブn</t>
    </rPh>
    <phoneticPr fontId="2"/>
  </si>
  <si>
    <t>伊藤さん今回も走れないかも、押野いつも怪しい、平方君もしかすると怪しいかもなのでハンデ多め</t>
    <rPh sb="0" eb="2">
      <t>イトウ</t>
    </rPh>
    <rPh sb="4" eb="6">
      <t>コンカイ</t>
    </rPh>
    <rPh sb="7" eb="8">
      <t>ハシレ</t>
    </rPh>
    <rPh sb="14" eb="16">
      <t>オシノ</t>
    </rPh>
    <rPh sb="19" eb="20">
      <t>アヤセィ</t>
    </rPh>
    <rPh sb="23" eb="26">
      <t>ヒラカタク</t>
    </rPh>
    <rPh sb="32" eb="33">
      <t>アヤセィ</t>
    </rPh>
    <phoneticPr fontId="2"/>
  </si>
  <si>
    <t>たっちゃん怪しい、尾野ちゃんもわからず、磯野さん多分無理か、なのでハンデ多め</t>
    <rPh sb="5" eb="6">
      <t>アヤセィ</t>
    </rPh>
    <rPh sb="9" eb="11">
      <t>オノティア</t>
    </rPh>
    <rPh sb="20" eb="22">
      <t>イソノ</t>
    </rPh>
    <rPh sb="24" eb="26">
      <t>タブn</t>
    </rPh>
    <rPh sb="26" eb="28">
      <t>ムリ</t>
    </rPh>
    <rPh sb="36" eb="37">
      <t>オオメ</t>
    </rPh>
    <phoneticPr fontId="2"/>
  </si>
  <si>
    <t>坂尻は走れなさそう、他は大丈夫かな</t>
    <rPh sb="0" eb="2">
      <t>サカジリ</t>
    </rPh>
    <rPh sb="3" eb="4">
      <t>ハシレ</t>
    </rPh>
    <rPh sb="10" eb="11">
      <t>ホカハ</t>
    </rPh>
    <rPh sb="12" eb="15">
      <t>ダイジョウ</t>
    </rPh>
    <phoneticPr fontId="2"/>
  </si>
  <si>
    <t>多分全員完走しそう</t>
    <rPh sb="0" eb="4">
      <t>タブn</t>
    </rPh>
    <rPh sb="4" eb="6">
      <t>カンソウ</t>
    </rPh>
    <phoneticPr fontId="2"/>
  </si>
  <si>
    <t>井比君未知、走ってくれるかどうか。</t>
    <rPh sb="0" eb="5">
      <t>イビクn</t>
    </rPh>
    <rPh sb="6" eb="7">
      <t>ハシッテ</t>
    </rPh>
    <phoneticPr fontId="2"/>
  </si>
  <si>
    <t>多分全員完走しそう</t>
    <rPh sb="0" eb="4">
      <t>タブンゼ</t>
    </rPh>
    <rPh sb="4" eb="5">
      <t>カンソウ</t>
    </rPh>
    <phoneticPr fontId="2"/>
  </si>
  <si>
    <t>想定タイム</t>
    <rPh sb="0" eb="2">
      <t>ソウテイ</t>
    </rPh>
    <phoneticPr fontId="2"/>
  </si>
  <si>
    <t>KP</t>
    <phoneticPr fontId="2"/>
  </si>
  <si>
    <t>Q11</t>
    <phoneticPr fontId="2"/>
  </si>
  <si>
    <t>QZ1</t>
    <phoneticPr fontId="2"/>
  </si>
  <si>
    <t>Q31</t>
    <phoneticPr fontId="2"/>
  </si>
  <si>
    <t>QZ3</t>
    <phoneticPr fontId="2"/>
  </si>
  <si>
    <t>QSS</t>
    <phoneticPr fontId="2"/>
  </si>
  <si>
    <t>QI3</t>
    <phoneticPr fontId="2"/>
  </si>
  <si>
    <t>QI2</t>
    <phoneticPr fontId="2"/>
  </si>
  <si>
    <t>QI4</t>
    <phoneticPr fontId="2"/>
  </si>
  <si>
    <t>退職</t>
    <rPh sb="0" eb="2">
      <t>タイショク</t>
    </rPh>
    <phoneticPr fontId="2"/>
  </si>
  <si>
    <t>QI5</t>
    <phoneticPr fontId="2"/>
  </si>
  <si>
    <t>QI1</t>
    <phoneticPr fontId="2"/>
  </si>
  <si>
    <t>CS</t>
    <phoneticPr fontId="2"/>
  </si>
  <si>
    <t>CF統</t>
    <rPh sb="2" eb="3">
      <t>トウ</t>
    </rPh>
    <phoneticPr fontId="2"/>
  </si>
  <si>
    <t>KW</t>
    <phoneticPr fontId="2"/>
  </si>
  <si>
    <t>KP&amp;BRM</t>
    <phoneticPr fontId="2"/>
  </si>
  <si>
    <t>TME</t>
    <phoneticPr fontId="2"/>
  </si>
  <si>
    <t>CMC</t>
    <phoneticPr fontId="2"/>
  </si>
  <si>
    <t>TDB</t>
    <phoneticPr fontId="2"/>
  </si>
  <si>
    <t>豊田合成</t>
    <rPh sb="0" eb="2">
      <t>トヨタ</t>
    </rPh>
    <rPh sb="2" eb="4">
      <t>ゴウセイ</t>
    </rPh>
    <phoneticPr fontId="2"/>
  </si>
  <si>
    <t>調達エンジニアリング</t>
    <rPh sb="0" eb="2">
      <t>チョウタテゥ</t>
    </rPh>
    <phoneticPr fontId="2"/>
  </si>
  <si>
    <t>QP2</t>
    <phoneticPr fontId="2"/>
  </si>
  <si>
    <t>QZ2</t>
    <phoneticPr fontId="2"/>
  </si>
  <si>
    <t>SD</t>
    <phoneticPr fontId="2"/>
  </si>
  <si>
    <t>S</t>
    <phoneticPr fontId="2"/>
  </si>
  <si>
    <t>部技情</t>
    <rPh sb="0" eb="1">
      <t xml:space="preserve">ブ </t>
    </rPh>
    <rPh sb="1" eb="2">
      <t xml:space="preserve">ギ </t>
    </rPh>
    <rPh sb="2" eb="3">
      <t>ジョウホウ</t>
    </rPh>
    <phoneticPr fontId="2"/>
  </si>
  <si>
    <t>SH</t>
    <phoneticPr fontId="2"/>
  </si>
  <si>
    <t>CO</t>
    <phoneticPr fontId="2"/>
  </si>
  <si>
    <t>CR</t>
    <phoneticPr fontId="2"/>
  </si>
  <si>
    <t>サ技</t>
    <rPh sb="1" eb="2">
      <t xml:space="preserve">ギ </t>
    </rPh>
    <phoneticPr fontId="2"/>
  </si>
  <si>
    <t>PPES</t>
    <phoneticPr fontId="2"/>
  </si>
  <si>
    <t>QCH</t>
    <phoneticPr fontId="2"/>
  </si>
  <si>
    <t>QZ4</t>
    <phoneticPr fontId="2"/>
  </si>
  <si>
    <t>Q42</t>
    <phoneticPr fontId="2"/>
  </si>
  <si>
    <t>C＆A</t>
    <phoneticPr fontId="2"/>
  </si>
  <si>
    <t>TKM</t>
    <phoneticPr fontId="2"/>
  </si>
  <si>
    <t>退職</t>
    <rPh sb="0" eb="1">
      <t>タイショク</t>
    </rPh>
    <phoneticPr fontId="2"/>
  </si>
  <si>
    <t>サービス</t>
    <phoneticPr fontId="2"/>
  </si>
  <si>
    <t>860(係付)</t>
    <rPh sb="4" eb="5">
      <t>カカリ</t>
    </rPh>
    <phoneticPr fontId="2"/>
  </si>
  <si>
    <t>室係</t>
    <rPh sb="0" eb="1">
      <t xml:space="preserve">シツ </t>
    </rPh>
    <rPh sb="1" eb="2">
      <t>カカリ</t>
    </rPh>
    <phoneticPr fontId="2"/>
  </si>
  <si>
    <t>Gr組</t>
    <rPh sb="2" eb="3">
      <t>クミ</t>
    </rPh>
    <phoneticPr fontId="2"/>
  </si>
  <si>
    <t>黒字：一般、　青字：シニア(0.9倍ハンデ） 赤字：女性(0.8倍ハンデ)</t>
    <rPh sb="0" eb="2">
      <t>クロジ</t>
    </rPh>
    <rPh sb="3" eb="5">
      <t>イッパン</t>
    </rPh>
    <rPh sb="7" eb="9">
      <t>アオジ</t>
    </rPh>
    <rPh sb="23" eb="25">
      <t>アカジ</t>
    </rPh>
    <rPh sb="26" eb="28">
      <t>ジョセイ</t>
    </rPh>
    <rPh sb="32" eb="33">
      <t>バイ</t>
    </rPh>
    <phoneticPr fontId="2"/>
  </si>
  <si>
    <t>平均</t>
    <rPh sb="0" eb="2">
      <t>ヘイキn</t>
    </rPh>
    <phoneticPr fontId="2"/>
  </si>
  <si>
    <t>人数</t>
    <rPh sb="0" eb="2">
      <t>ニn</t>
    </rPh>
    <phoneticPr fontId="2"/>
  </si>
  <si>
    <t>○（リアル参加）</t>
    <rPh sb="5" eb="7">
      <t>サンカ</t>
    </rPh>
    <phoneticPr fontId="2"/>
  </si>
  <si>
    <t>○（オンライン参加）</t>
    <phoneticPr fontId="2"/>
  </si>
  <si>
    <t>出欠</t>
    <rPh sb="0" eb="2">
      <t>シュッケテゥ</t>
    </rPh>
    <phoneticPr fontId="2"/>
  </si>
  <si>
    <t>コース</t>
    <phoneticPr fontId="2"/>
  </si>
  <si>
    <t>タイム</t>
    <phoneticPr fontId="2"/>
  </si>
  <si>
    <t>換算タイム</t>
    <rPh sb="0" eb="1">
      <t>カンザn</t>
    </rPh>
    <phoneticPr fontId="2"/>
  </si>
  <si>
    <t>結果入力用</t>
    <rPh sb="0" eb="2">
      <t>ケッカ</t>
    </rPh>
    <rPh sb="2" eb="5">
      <t>ニュウリョク</t>
    </rPh>
    <phoneticPr fontId="2"/>
  </si>
  <si>
    <t>技術部１周</t>
    <phoneticPr fontId="31"/>
  </si>
  <si>
    <t>技術部２周</t>
    <phoneticPr fontId="31"/>
  </si>
  <si>
    <t>他コース</t>
    <rPh sb="0" eb="1">
      <t>ホカ</t>
    </rPh>
    <phoneticPr fontId="31"/>
  </si>
  <si>
    <t>係数</t>
    <rPh sb="0" eb="2">
      <t>ケイスウ</t>
    </rPh>
    <phoneticPr fontId="31"/>
  </si>
  <si>
    <t>距離</t>
    <rPh sb="0" eb="2">
      <t>キョリ</t>
    </rPh>
    <phoneticPr fontId="31"/>
  </si>
  <si>
    <t>スポセン1周</t>
    <rPh sb="5" eb="6">
      <t>sy</t>
    </rPh>
    <phoneticPr fontId="31"/>
  </si>
  <si>
    <t>スポセン2周</t>
    <rPh sb="5" eb="6">
      <t>sy</t>
    </rPh>
    <phoneticPr fontId="31"/>
  </si>
  <si>
    <t>スポセン2.8km</t>
    <phoneticPr fontId="31"/>
  </si>
  <si>
    <t>スポセン5.2km</t>
    <phoneticPr fontId="31"/>
  </si>
  <si>
    <t>コース</t>
    <phoneticPr fontId="31"/>
  </si>
  <si>
    <t>手入力</t>
    <rPh sb="0" eb="3">
      <t>テニュウリョク</t>
    </rPh>
    <phoneticPr fontId="31"/>
  </si>
  <si>
    <t>猿投山５km</t>
    <rPh sb="2" eb="3">
      <t>ヤマ</t>
    </rPh>
    <phoneticPr fontId="31"/>
  </si>
  <si>
    <t>他コース(5km以上)</t>
    <rPh sb="0" eb="1">
      <t>ホカ</t>
    </rPh>
    <rPh sb="8" eb="10">
      <t>イジョウ</t>
    </rPh>
    <phoneticPr fontId="31"/>
  </si>
  <si>
    <t>係数</t>
    <rPh sb="0" eb="1">
      <t>ケイスウ</t>
    </rPh>
    <phoneticPr fontId="31"/>
  </si>
  <si>
    <t>部門ハンデ</t>
    <rPh sb="0" eb="1">
      <t>ブモn</t>
    </rPh>
    <phoneticPr fontId="2"/>
  </si>
  <si>
    <t>氏名</t>
    <rPh sb="0" eb="2">
      <t>シメイ</t>
    </rPh>
    <phoneticPr fontId="35"/>
  </si>
  <si>
    <t>部門</t>
    <rPh sb="0" eb="2">
      <t>ブモn</t>
    </rPh>
    <phoneticPr fontId="35"/>
  </si>
  <si>
    <t>日付</t>
    <rPh sb="0" eb="2">
      <t>ヒヅケ</t>
    </rPh>
    <phoneticPr fontId="35"/>
  </si>
  <si>
    <t>シーン</t>
  </si>
  <si>
    <t>実測換算</t>
    <rPh sb="0" eb="2">
      <t>ジッソク</t>
    </rPh>
    <rPh sb="2" eb="4">
      <t>カンザ</t>
    </rPh>
    <phoneticPr fontId="35"/>
  </si>
  <si>
    <t>コース</t>
  </si>
  <si>
    <t>距離</t>
    <rPh sb="0" eb="2">
      <t>キョリ</t>
    </rPh>
    <phoneticPr fontId="35"/>
  </si>
  <si>
    <t>タイム</t>
  </si>
  <si>
    <t>ランク用種類</t>
    <rPh sb="4" eb="6">
      <t>sy</t>
    </rPh>
    <phoneticPr fontId="35"/>
  </si>
  <si>
    <t>距離種別</t>
    <rPh sb="0" eb="2">
      <t>キョリ</t>
    </rPh>
    <rPh sb="2" eb="4">
      <t>シュベテゥ</t>
    </rPh>
    <phoneticPr fontId="35"/>
  </si>
  <si>
    <t>2.4km換算</t>
    <rPh sb="5" eb="7">
      <t>カンザn</t>
    </rPh>
    <phoneticPr fontId="35"/>
  </si>
  <si>
    <t>ペース/k</t>
  </si>
  <si>
    <t>公式自主</t>
    <rPh sb="0" eb="2">
      <t>コウシキ</t>
    </rPh>
    <rPh sb="2" eb="4">
      <t>j</t>
    </rPh>
    <phoneticPr fontId="35"/>
  </si>
  <si>
    <t>月</t>
    <rPh sb="0" eb="1">
      <t>ツキ</t>
    </rPh>
    <phoneticPr fontId="35"/>
  </si>
  <si>
    <t>CW</t>
    <phoneticPr fontId="35"/>
  </si>
  <si>
    <t>week</t>
    <phoneticPr fontId="35"/>
  </si>
  <si>
    <t>月週</t>
    <rPh sb="0" eb="1">
      <t>ツキ</t>
    </rPh>
    <phoneticPr fontId="35"/>
  </si>
  <si>
    <t>2.8k換算</t>
    <rPh sb="4" eb="6">
      <t>カンザn</t>
    </rPh>
    <phoneticPr fontId="35"/>
  </si>
  <si>
    <t>オンライン駅伝#1</t>
  </si>
  <si>
    <r>
      <t>黒字：一般、　</t>
    </r>
    <r>
      <rPr>
        <b/>
        <sz val="9"/>
        <color indexed="40"/>
        <rFont val="Meiryo UI"/>
        <family val="3"/>
        <charset val="128"/>
      </rPr>
      <t>青字：シニア(0.9倍ハンデ）</t>
    </r>
    <r>
      <rPr>
        <b/>
        <sz val="9"/>
        <color indexed="8"/>
        <rFont val="Meiryo UI"/>
        <family val="3"/>
        <charset val="128"/>
      </rPr>
      <t xml:space="preserve"> </t>
    </r>
    <r>
      <rPr>
        <b/>
        <sz val="9"/>
        <color indexed="10"/>
        <rFont val="Meiryo UI"/>
        <family val="3"/>
        <charset val="128"/>
      </rPr>
      <t>赤字：女性(0.8倍ハンデ)</t>
    </r>
    <rPh sb="0" eb="2">
      <t>クロジ</t>
    </rPh>
    <rPh sb="3" eb="5">
      <t>イッパン</t>
    </rPh>
    <rPh sb="7" eb="9">
      <t>アオジ</t>
    </rPh>
    <rPh sb="23" eb="25">
      <t>アカジ</t>
    </rPh>
    <rPh sb="26" eb="28">
      <t>ジョセイ</t>
    </rPh>
    <rPh sb="32" eb="33">
      <t>バイ</t>
    </rPh>
    <phoneticPr fontId="2"/>
  </si>
  <si>
    <t>レース実況</t>
    <rPh sb="3" eb="5">
      <t>ジッキョウ</t>
    </rPh>
    <phoneticPr fontId="2"/>
  </si>
  <si>
    <t>１区</t>
    <phoneticPr fontId="2"/>
  </si>
  <si>
    <t>２区</t>
  </si>
  <si>
    <t>３区</t>
  </si>
  <si>
    <t>４区</t>
  </si>
  <si>
    <t>５区</t>
  </si>
  <si>
    <t>６区</t>
  </si>
  <si>
    <t>７区</t>
  </si>
  <si>
    <t>3km/本社G9周</t>
    <rPh sb="4" eb="6">
      <t>ホn</t>
    </rPh>
    <rPh sb="8" eb="9">
      <t>sy</t>
    </rPh>
    <phoneticPr fontId="31"/>
  </si>
  <si>
    <t>5km/本社G15周</t>
    <rPh sb="4" eb="6">
      <t>ホn</t>
    </rPh>
    <rPh sb="9" eb="10">
      <t>sy</t>
    </rPh>
    <phoneticPr fontId="31"/>
  </si>
  <si>
    <t>２３年＃１　結果表</t>
    <rPh sb="6" eb="8">
      <t>ケッカ</t>
    </rPh>
    <rPh sb="8" eb="9">
      <t>ヒョウ</t>
    </rPh>
    <phoneticPr fontId="2"/>
  </si>
  <si>
    <t>２３年＃１　チーム編成</t>
    <phoneticPr fontId="2"/>
  </si>
  <si>
    <t>￥</t>
    <phoneticPr fontId="2"/>
  </si>
  <si>
    <t>総評</t>
    <rPh sb="0" eb="2">
      <t>ソウヒョウ</t>
    </rPh>
    <phoneticPr fontId="2"/>
  </si>
  <si>
    <t>QI</t>
    <phoneticPr fontId="2"/>
  </si>
  <si>
    <t>T11&amp;
T16</t>
    <phoneticPr fontId="2"/>
  </si>
  <si>
    <t>T12
&amp;
T15</t>
    <phoneticPr fontId="2"/>
  </si>
  <si>
    <t xml:space="preserve">C
&amp;
QZ
&amp;
T2
</t>
    <phoneticPr fontId="2"/>
  </si>
  <si>
    <t>K
&amp;
S
&amp;
海外</t>
    <rPh sb="8" eb="10">
      <t>カイガイ</t>
    </rPh>
    <phoneticPr fontId="2"/>
  </si>
  <si>
    <t>部外
鉄人</t>
    <rPh sb="0" eb="2">
      <t>ブガイ</t>
    </rPh>
    <rPh sb="3" eb="5">
      <t>テツジン</t>
    </rPh>
    <phoneticPr fontId="2"/>
  </si>
  <si>
    <t>仮想K&amp;S&amp;海外</t>
    <rPh sb="0" eb="2">
      <t>カソウ</t>
    </rPh>
    <rPh sb="6" eb="8">
      <t>カイガイ</t>
    </rPh>
    <phoneticPr fontId="2"/>
  </si>
  <si>
    <t>仮想T11&amp;T16</t>
    <rPh sb="0" eb="2">
      <t>カソウ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</si>
</sst>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m:ss"/>
    <numFmt numFmtId="177" formatCode="0_);[Red]\(0\)"/>
    <numFmt numFmtId="178" formatCode="0_ ;[Red]\-0\ "/>
    <numFmt numFmtId="179" formatCode="0.0_);[Red]\(0.0\)"/>
    <numFmt numFmtId="180" formatCode="&quot;(&quot;\ #.##\ &quot;km)&quot;"/>
    <numFmt numFmtId="181" formatCode="0.00_);[Red]\(0.00\)"/>
    <numFmt numFmtId="182" formatCode="0.00_ "/>
    <numFmt numFmtId="183" formatCode="0.000_ "/>
    <numFmt numFmtId="184" formatCode="yy/mm"/>
    <numFmt numFmtId="185" formatCode="0.000_);[Red]\(0.000\)"/>
    <numFmt numFmtId="186" formatCode="&quot;一般&quot;\ 0.0_ "/>
    <numFmt numFmtId="187" formatCode="&quot;シニア&quot;General"/>
    <numFmt numFmtId="188" formatCode="&quot;女性&quot;General"/>
  </numFmts>
  <fonts count="91">
    <font>
      <sz val="11"/>
      <name val="ＭＳ Ｐゴシック"/>
      <charset val="128"/>
    </font>
    <font>
      <sz val="11"/>
      <name val="ＭＳ Ｐゴシック"/>
      <family val="3"/>
      <charset val="128"/>
    </font>
    <font>
      <sz val="6"/>
      <name val="ＭＳ Ｐゴシック"/>
      <family val="3"/>
      <charset val="128"/>
    </font>
    <font>
      <sz val="9"/>
      <name val="ＭＳ Ｐゴシック"/>
      <family val="3"/>
      <charset val="128"/>
    </font>
    <font>
      <sz val="10"/>
      <name val="ＭＳ Ｐゴシック"/>
      <family val="3"/>
      <charset val="128"/>
    </font>
    <font>
      <sz val="6"/>
      <name val="ＭＳ Ｐゴシック"/>
      <family val="3"/>
      <charset val="128"/>
    </font>
    <font>
      <sz val="11"/>
      <name val="Meiryo UI"/>
      <family val="3"/>
      <charset val="128"/>
    </font>
    <font>
      <u/>
      <sz val="20"/>
      <name val="ＭＳ Ｐゴシック"/>
      <family val="3"/>
      <charset val="128"/>
    </font>
    <font>
      <sz val="14"/>
      <name val="Meiryo UI"/>
      <family val="3"/>
      <charset val="128"/>
    </font>
    <font>
      <b/>
      <sz val="11"/>
      <name val="ＭＳ Ｐゴシック"/>
      <family val="3"/>
      <charset val="128"/>
    </font>
    <font>
      <sz val="10"/>
      <name val="Meiryo UI"/>
      <family val="3"/>
      <charset val="128"/>
    </font>
    <font>
      <sz val="6"/>
      <name val="ＭＳ Ｐゴシック"/>
      <family val="3"/>
      <charset val="128"/>
    </font>
    <font>
      <sz val="6"/>
      <name val="ＭＳ Ｐゴシック"/>
      <family val="3"/>
      <charset val="128"/>
    </font>
    <font>
      <sz val="10"/>
      <name val="ＭＳ Ｐゴシック"/>
      <family val="3"/>
      <charset val="128"/>
    </font>
    <font>
      <b/>
      <sz val="10"/>
      <name val="Meiryo UI"/>
      <family val="3"/>
      <charset val="128"/>
    </font>
    <font>
      <sz val="11"/>
      <name val="Meiryo UI"/>
      <family val="3"/>
      <charset val="128"/>
    </font>
    <font>
      <b/>
      <sz val="10"/>
      <name val="Meiryo UI"/>
      <family val="3"/>
      <charset val="128"/>
    </font>
    <font>
      <sz val="11"/>
      <name val="Meiryo UI"/>
      <family val="3"/>
      <charset val="128"/>
    </font>
    <font>
      <b/>
      <sz val="15"/>
      <color indexed="54"/>
      <name val="ＭＳ Ｐゴシック"/>
      <family val="3"/>
      <charset val="128"/>
    </font>
    <font>
      <sz val="11"/>
      <name val="Meiryo UI"/>
      <family val="3"/>
      <charset val="128"/>
    </font>
    <font>
      <b/>
      <sz val="12"/>
      <name val="Meiryo UI"/>
      <family val="3"/>
      <charset val="128"/>
    </font>
    <font>
      <sz val="11"/>
      <name val="Meiryo UI"/>
      <family val="3"/>
      <charset val="128"/>
    </font>
    <font>
      <sz val="9"/>
      <name val="Meiryo UI"/>
      <family val="3"/>
      <charset val="128"/>
    </font>
    <font>
      <sz val="6"/>
      <name val="Meiryo UI"/>
      <family val="3"/>
      <charset val="128"/>
    </font>
    <font>
      <b/>
      <sz val="11"/>
      <name val="Meiryo UI"/>
      <family val="3"/>
      <charset val="128"/>
    </font>
    <font>
      <sz val="10"/>
      <name val="Meiryo UI"/>
      <family val="3"/>
      <charset val="128"/>
    </font>
    <font>
      <b/>
      <sz val="8"/>
      <name val="Meiryo UI"/>
      <family val="3"/>
      <charset val="128"/>
    </font>
    <font>
      <b/>
      <sz val="12"/>
      <name val="Meiryo UI"/>
      <family val="3"/>
      <charset val="128"/>
    </font>
    <font>
      <b/>
      <sz val="11"/>
      <name val="Meiryo UI"/>
      <family val="3"/>
      <charset val="128"/>
    </font>
    <font>
      <sz val="10"/>
      <name val="Meiryo UI"/>
      <family val="3"/>
      <charset val="128"/>
    </font>
    <font>
      <b/>
      <u/>
      <sz val="16"/>
      <name val="HG創英角ｺﾞｼｯｸUB"/>
      <family val="3"/>
      <charset val="128"/>
    </font>
    <font>
      <sz val="6"/>
      <name val="ＭＳ Ｐゴシック"/>
      <family val="3"/>
      <charset val="128"/>
    </font>
    <font>
      <sz val="11"/>
      <name val="ＭＳ Ｐゴシック"/>
      <family val="3"/>
      <charset val="128"/>
    </font>
    <font>
      <b/>
      <sz val="9"/>
      <color indexed="10"/>
      <name val="Meiryo UI"/>
      <family val="3"/>
      <charset val="128"/>
    </font>
    <font>
      <b/>
      <sz val="9"/>
      <color indexed="8"/>
      <name val="Meiryo UI"/>
      <family val="3"/>
      <charset val="128"/>
    </font>
    <font>
      <sz val="6"/>
      <name val="ＭＳ Ｐゴシック"/>
      <family val="3"/>
      <charset val="128"/>
    </font>
    <font>
      <b/>
      <sz val="9"/>
      <color indexed="40"/>
      <name val="Meiryo UI"/>
      <family val="3"/>
      <charset val="128"/>
    </font>
    <font>
      <sz val="12"/>
      <name val="Meiryo UI"/>
      <family val="3"/>
      <charset val="128"/>
    </font>
    <font>
      <sz val="12"/>
      <name val="ＭＳ Ｐゴシック"/>
      <family val="3"/>
      <charset val="128"/>
    </font>
    <font>
      <sz val="11"/>
      <color theme="1"/>
      <name val="ＭＳ Ｐゴシック"/>
      <family val="3"/>
      <charset val="128"/>
    </font>
    <font>
      <sz val="11"/>
      <color rgb="FF000000"/>
      <name val="MS PGothic"/>
      <family val="2"/>
    </font>
    <font>
      <sz val="11"/>
      <color rgb="FFFF0000"/>
      <name val="ＭＳ Ｐゴシック"/>
      <family val="3"/>
      <charset val="128"/>
    </font>
    <font>
      <b/>
      <sz val="11"/>
      <color theme="0"/>
      <name val="ＭＳ Ｐゴシック"/>
      <family val="3"/>
      <charset val="128"/>
    </font>
    <font>
      <sz val="11"/>
      <color rgb="FF7030A0"/>
      <name val="ＭＳ Ｐゴシック"/>
      <family val="3"/>
      <charset val="128"/>
    </font>
    <font>
      <sz val="8"/>
      <color rgb="FFFFFF00"/>
      <name val="ＭＳ Ｐゴシック"/>
      <family val="3"/>
      <charset val="128"/>
    </font>
    <font>
      <sz val="8"/>
      <color rgb="FFFFFF00"/>
      <name val="Meiryo UI"/>
      <family val="3"/>
      <charset val="128"/>
    </font>
    <font>
      <sz val="11"/>
      <color rgb="FF00B0F0"/>
      <name val="Meiryo UI"/>
      <family val="3"/>
      <charset val="128"/>
    </font>
    <font>
      <sz val="10"/>
      <color rgb="FF00B0F0"/>
      <name val="Meiryo UI"/>
      <family val="3"/>
      <charset val="128"/>
    </font>
    <font>
      <b/>
      <sz val="9"/>
      <color rgb="FF0070C0"/>
      <name val="Meiryo UI"/>
      <family val="3"/>
      <charset val="128"/>
    </font>
    <font>
      <sz val="11"/>
      <color rgb="FFFF0000"/>
      <name val="Meiryo UI"/>
      <family val="3"/>
      <charset val="128"/>
    </font>
    <font>
      <sz val="10"/>
      <color rgb="FFFF0000"/>
      <name val="Meiryo UI"/>
      <family val="3"/>
      <charset val="128"/>
    </font>
    <font>
      <b/>
      <sz val="9"/>
      <color rgb="FFFF0000"/>
      <name val="Meiryo UI"/>
      <family val="3"/>
      <charset val="128"/>
    </font>
    <font>
      <sz val="11"/>
      <color rgb="FF0070C0"/>
      <name val="Meiryo UI"/>
      <family val="3"/>
      <charset val="128"/>
    </font>
    <font>
      <b/>
      <sz val="9"/>
      <color theme="1"/>
      <name val="Meiryo UI"/>
      <family val="3"/>
      <charset val="128"/>
    </font>
    <font>
      <sz val="14"/>
      <color theme="1"/>
      <name val="Meiryo UI"/>
      <family val="3"/>
      <charset val="128"/>
    </font>
    <font>
      <sz val="10"/>
      <color theme="1"/>
      <name val="Meiryo UI"/>
      <family val="3"/>
      <charset val="128"/>
    </font>
    <font>
      <b/>
      <sz val="14"/>
      <color theme="1"/>
      <name val="Meiryo UI"/>
      <family val="3"/>
      <charset val="128"/>
    </font>
    <font>
      <sz val="11"/>
      <color theme="1"/>
      <name val="Meiryo UI"/>
      <family val="3"/>
      <charset val="128"/>
    </font>
    <font>
      <b/>
      <sz val="14"/>
      <color rgb="FF00B0F0"/>
      <name val="Meiryo UI"/>
      <family val="3"/>
      <charset val="128"/>
    </font>
    <font>
      <b/>
      <sz val="14"/>
      <color rgb="FF7030A0"/>
      <name val="Meiryo UI"/>
      <family val="3"/>
      <charset val="128"/>
    </font>
    <font>
      <sz val="11"/>
      <color rgb="FF7030A0"/>
      <name val="Meiryo UI"/>
      <family val="3"/>
      <charset val="128"/>
    </font>
    <font>
      <sz val="10"/>
      <color rgb="FF7030A0"/>
      <name val="Meiryo UI"/>
      <family val="3"/>
      <charset val="128"/>
    </font>
    <font>
      <b/>
      <u/>
      <sz val="16"/>
      <color rgb="FF7030A0"/>
      <name val="HG創英角ｺﾞｼｯｸUB"/>
      <family val="3"/>
      <charset val="128"/>
    </font>
    <font>
      <sz val="14"/>
      <color rgb="FF7030A0"/>
      <name val="Meiryo UI"/>
      <family val="3"/>
      <charset val="128"/>
    </font>
    <font>
      <sz val="10"/>
      <color theme="1"/>
      <name val="Arial"/>
      <family val="2"/>
    </font>
    <font>
      <b/>
      <sz val="10"/>
      <color theme="1"/>
      <name val="Arial"/>
      <family val="2"/>
    </font>
    <font>
      <sz val="11"/>
      <color rgb="FF00B0F0"/>
      <name val="ＭＳ Ｐゴシック"/>
      <family val="3"/>
      <charset val="128"/>
    </font>
    <font>
      <sz val="12"/>
      <color rgb="FF7030A0"/>
      <name val="Meiryo UI"/>
      <family val="3"/>
      <charset val="128"/>
    </font>
    <font>
      <sz val="11"/>
      <color theme="1"/>
      <name val="Arial"/>
      <family val="2"/>
    </font>
    <font>
      <b/>
      <sz val="11"/>
      <color theme="1"/>
      <name val="Arial"/>
      <family val="2"/>
    </font>
    <font>
      <b/>
      <sz val="14"/>
      <color theme="1"/>
      <name val="ＭＳ Ｐゴシック"/>
      <family val="3"/>
      <charset val="128"/>
    </font>
    <font>
      <sz val="6"/>
      <color theme="1"/>
      <name val="Meiryo UI"/>
      <family val="3"/>
      <charset val="128"/>
    </font>
    <font>
      <sz val="12"/>
      <color rgb="FFFF0000"/>
      <name val="ＭＳ Ｐゴシック"/>
      <family val="3"/>
      <charset val="128"/>
    </font>
    <font>
      <b/>
      <sz val="12"/>
      <color rgb="FFFF0000"/>
      <name val="Meiryo UI"/>
      <family val="3"/>
      <charset val="128"/>
    </font>
    <font>
      <b/>
      <sz val="12"/>
      <color rgb="FFFF0000"/>
      <name val="ＭＳ Ｐゴシック"/>
      <family val="3"/>
      <charset val="128"/>
    </font>
    <font>
      <b/>
      <sz val="12"/>
      <color theme="0"/>
      <name val="ＭＳ Ｐゴシック"/>
      <family val="3"/>
      <charset val="128"/>
    </font>
    <font>
      <sz val="12"/>
      <color theme="1"/>
      <name val="Meiryo UI"/>
      <family val="3"/>
      <charset val="128"/>
    </font>
    <font>
      <sz val="12"/>
      <color theme="0"/>
      <name val="ＭＳ Ｐゴシック"/>
      <family val="3"/>
      <charset val="128"/>
    </font>
    <font>
      <b/>
      <sz val="12"/>
      <color theme="1"/>
      <name val="Meiryo UI"/>
      <family val="3"/>
      <charset val="128"/>
    </font>
    <font>
      <sz val="11"/>
      <color theme="0" tint="-0.249977111117893"/>
      <name val="ＭＳ Ｐゴシック"/>
      <family val="3"/>
      <charset val="128"/>
    </font>
    <font>
      <sz val="11"/>
      <color theme="0" tint="-0.249977111117893"/>
      <name val="Meiryo UI"/>
      <family val="3"/>
      <charset val="128"/>
    </font>
    <font>
      <b/>
      <sz val="11"/>
      <color theme="0" tint="-0.249977111117893"/>
      <name val="ＭＳ Ｐゴシック"/>
      <family val="3"/>
      <charset val="128"/>
    </font>
    <font>
      <b/>
      <sz val="14"/>
      <color rgb="FFFF0000"/>
      <name val="Meiryo UI"/>
      <family val="3"/>
      <charset val="128"/>
    </font>
    <font>
      <b/>
      <sz val="12"/>
      <color rgb="FF7030A0"/>
      <name val="Meiryo UI"/>
      <family val="3"/>
      <charset val="128"/>
    </font>
    <font>
      <b/>
      <sz val="8"/>
      <color rgb="FFFFFF00"/>
      <name val="Meiryo UI"/>
      <family val="3"/>
      <charset val="128"/>
    </font>
    <font>
      <b/>
      <sz val="14"/>
      <color theme="0" tint="-0.249977111117893"/>
      <name val="Meiryo UI"/>
      <family val="3"/>
      <charset val="128"/>
    </font>
    <font>
      <sz val="10"/>
      <color theme="0" tint="-0.499984740745262"/>
      <name val="Meiryo UI"/>
      <family val="3"/>
      <charset val="128"/>
    </font>
    <font>
      <b/>
      <sz val="11"/>
      <color rgb="FFFF0000"/>
      <name val="Meiryo UI"/>
      <family val="3"/>
      <charset val="128"/>
    </font>
    <font>
      <b/>
      <sz val="14"/>
      <name val="Meiryo UI"/>
      <family val="3"/>
      <charset val="128"/>
    </font>
    <font>
      <b/>
      <sz val="12"/>
      <color rgb="FF00B0F0"/>
      <name val="Meiryo UI"/>
      <family val="3"/>
      <charset val="128"/>
    </font>
    <font>
      <b/>
      <sz val="10"/>
      <color theme="1"/>
      <name val="Meiryo UI"/>
      <family val="3"/>
      <charset val="128"/>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2DEEF"/>
        <bgColor indexed="64"/>
      </patternFill>
    </fill>
    <fill>
      <patternFill patternType="solid">
        <fgColor rgb="FF5B9BD5"/>
        <bgColor indexed="64"/>
      </patternFill>
    </fill>
    <fill>
      <patternFill patternType="solid">
        <fgColor rgb="FFEAEFF7"/>
        <bgColor indexed="64"/>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6"/>
        <bgColor indexed="64"/>
      </patternFill>
    </fill>
  </fills>
  <borders count="2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hair">
        <color indexed="64"/>
      </top>
      <bottom style="hair">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hair">
        <color indexed="64"/>
      </top>
      <bottom style="hair">
        <color indexed="64"/>
      </bottom>
      <diagonal/>
    </border>
    <border>
      <left/>
      <right style="thin">
        <color indexed="64"/>
      </right>
      <top style="thin">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s>
  <cellStyleXfs count="6">
    <xf numFmtId="0" fontId="0" fillId="0" borderId="0">
      <alignment vertical="center"/>
    </xf>
    <xf numFmtId="0" fontId="39" fillId="0" borderId="0">
      <alignment vertical="center"/>
    </xf>
    <xf numFmtId="0" fontId="39" fillId="0" borderId="0">
      <alignment vertical="center"/>
    </xf>
    <xf numFmtId="0" fontId="1" fillId="0" borderId="0"/>
    <xf numFmtId="0" fontId="40" fillId="0" borderId="0"/>
    <xf numFmtId="0" fontId="1" fillId="0" borderId="0"/>
  </cellStyleXfs>
  <cellXfs count="272">
    <xf numFmtId="0" fontId="0" fillId="0" borderId="0" xfId="0">
      <alignment vertical="center"/>
    </xf>
    <xf numFmtId="0" fontId="41" fillId="0" borderId="0" xfId="0" applyFont="1">
      <alignment vertical="center"/>
    </xf>
    <xf numFmtId="0" fontId="0" fillId="2" borderId="0" xfId="0" applyFill="1">
      <alignment vertical="center"/>
    </xf>
    <xf numFmtId="0" fontId="7" fillId="2" borderId="0" xfId="0" applyFont="1" applyFill="1">
      <alignment vertical="center"/>
    </xf>
    <xf numFmtId="0" fontId="41" fillId="2" borderId="0" xfId="0" applyFont="1" applyFill="1">
      <alignment vertical="center"/>
    </xf>
    <xf numFmtId="176" fontId="42" fillId="0" borderId="0" xfId="0" applyNumberFormat="1" applyFont="1" applyAlignment="1">
      <alignment horizontal="center" vertical="center"/>
    </xf>
    <xf numFmtId="178" fontId="42" fillId="0" borderId="0" xfId="0" applyNumberFormat="1" applyFont="1" applyAlignment="1">
      <alignment horizontal="center" vertical="center"/>
    </xf>
    <xf numFmtId="178" fontId="0" fillId="0" borderId="0" xfId="0" applyNumberFormat="1">
      <alignment vertical="center"/>
    </xf>
    <xf numFmtId="181" fontId="0" fillId="3" borderId="1" xfId="0" applyNumberFormat="1" applyFill="1" applyBorder="1" applyAlignment="1">
      <alignment horizontal="center" vertical="center"/>
    </xf>
    <xf numFmtId="181" fontId="0" fillId="0" borderId="0" xfId="0" applyNumberFormat="1">
      <alignment vertical="center"/>
    </xf>
    <xf numFmtId="181" fontId="0" fillId="3" borderId="0" xfId="0" applyNumberFormat="1" applyFill="1" applyAlignment="1">
      <alignment horizontal="center" vertical="center"/>
    </xf>
    <xf numFmtId="21" fontId="9" fillId="0" borderId="2" xfId="0" applyNumberFormat="1" applyFont="1" applyBorder="1" applyAlignment="1">
      <alignment horizontal="center" vertical="center"/>
    </xf>
    <xf numFmtId="0" fontId="0" fillId="4" borderId="0" xfId="0" applyFill="1">
      <alignment vertical="center"/>
    </xf>
    <xf numFmtId="181" fontId="0" fillId="0" borderId="2" xfId="0" applyNumberFormat="1" applyBorder="1">
      <alignment vertical="center"/>
    </xf>
    <xf numFmtId="181" fontId="0" fillId="0" borderId="3" xfId="0" applyNumberFormat="1" applyBorder="1">
      <alignment vertical="center"/>
    </xf>
    <xf numFmtId="0" fontId="43" fillId="0" borderId="0" xfId="0" applyFont="1">
      <alignment vertical="center"/>
    </xf>
    <xf numFmtId="0" fontId="13" fillId="2" borderId="0" xfId="0" applyFont="1" applyFill="1">
      <alignment vertical="center"/>
    </xf>
    <xf numFmtId="0" fontId="13" fillId="0" borderId="0" xfId="0" applyFont="1">
      <alignment vertical="center"/>
    </xf>
    <xf numFmtId="0" fontId="44" fillId="0" borderId="0" xfId="0" applyFont="1">
      <alignment vertical="center"/>
    </xf>
    <xf numFmtId="0" fontId="45" fillId="3" borderId="0" xfId="0" applyFont="1" applyFill="1" applyAlignment="1">
      <alignment horizontal="center" vertical="center"/>
    </xf>
    <xf numFmtId="0" fontId="21" fillId="0" borderId="0" xfId="0" applyFont="1" applyAlignment="1">
      <alignment horizontal="center" vertical="center"/>
    </xf>
    <xf numFmtId="0" fontId="21" fillId="3" borderId="2" xfId="0" applyFont="1" applyFill="1" applyBorder="1" applyAlignment="1">
      <alignment horizontal="center" vertical="center"/>
    </xf>
    <xf numFmtId="176" fontId="21" fillId="3" borderId="2" xfId="0" applyNumberFormat="1" applyFont="1" applyFill="1" applyBorder="1" applyAlignment="1">
      <alignment horizontal="center" vertical="center"/>
    </xf>
    <xf numFmtId="21" fontId="22" fillId="3" borderId="2" xfId="0" applyNumberFormat="1" applyFont="1" applyFill="1" applyBorder="1" applyAlignment="1">
      <alignment horizontal="center" vertical="center" wrapText="1"/>
    </xf>
    <xf numFmtId="179" fontId="22" fillId="3" borderId="2" xfId="0" applyNumberFormat="1" applyFont="1" applyFill="1" applyBorder="1" applyAlignment="1">
      <alignment horizontal="center" vertical="center" wrapText="1"/>
    </xf>
    <xf numFmtId="176" fontId="23" fillId="3" borderId="2" xfId="0" applyNumberFormat="1" applyFont="1" applyFill="1" applyBorder="1" applyAlignment="1">
      <alignment horizontal="left" vertical="center"/>
    </xf>
    <xf numFmtId="0" fontId="24" fillId="3" borderId="2" xfId="0" applyFont="1" applyFill="1" applyBorder="1" applyAlignment="1">
      <alignment horizontal="center" vertical="center"/>
    </xf>
    <xf numFmtId="0" fontId="25" fillId="0" borderId="0" xfId="0" applyFont="1" applyAlignment="1">
      <alignment horizontal="center" vertical="center"/>
    </xf>
    <xf numFmtId="177" fontId="21" fillId="0" borderId="2" xfId="0" applyNumberFormat="1" applyFont="1" applyBorder="1" applyAlignment="1">
      <alignment horizontal="center" vertical="center"/>
    </xf>
    <xf numFmtId="0" fontId="46" fillId="0" borderId="4" xfId="0" applyFont="1" applyBorder="1" applyAlignment="1">
      <alignment horizontal="center" vertical="center"/>
    </xf>
    <xf numFmtId="0" fontId="47" fillId="0" borderId="4" xfId="0" applyFont="1" applyBorder="1" applyAlignment="1">
      <alignment horizontal="center" vertical="center"/>
    </xf>
    <xf numFmtId="176" fontId="21" fillId="0" borderId="2" xfId="0" applyNumberFormat="1" applyFont="1" applyBorder="1" applyAlignment="1">
      <alignment horizontal="center" vertical="center"/>
    </xf>
    <xf numFmtId="21" fontId="22" fillId="0" borderId="2" xfId="0" applyNumberFormat="1" applyFont="1" applyBorder="1" applyAlignment="1">
      <alignment horizontal="center" vertical="center"/>
    </xf>
    <xf numFmtId="179" fontId="48" fillId="0" borderId="2" xfId="0" applyNumberFormat="1" applyFont="1" applyBorder="1" applyAlignment="1">
      <alignment horizontal="center" vertical="center"/>
    </xf>
    <xf numFmtId="0" fontId="23" fillId="0" borderId="2" xfId="0" applyFont="1" applyBorder="1" applyAlignment="1">
      <alignment horizontal="left" vertical="center"/>
    </xf>
    <xf numFmtId="21" fontId="24" fillId="0" borderId="2" xfId="0" applyNumberFormat="1" applyFont="1" applyBorder="1" applyAlignment="1">
      <alignment horizontal="center" vertical="center"/>
    </xf>
    <xf numFmtId="0" fontId="49" fillId="0" borderId="4" xfId="0" applyFont="1" applyBorder="1" applyAlignment="1">
      <alignment horizontal="center"/>
    </xf>
    <xf numFmtId="0" fontId="50" fillId="0" borderId="4" xfId="0" applyFont="1" applyBorder="1" applyAlignment="1">
      <alignment horizontal="center" vertical="center"/>
    </xf>
    <xf numFmtId="179" fontId="51" fillId="0" borderId="2" xfId="0" applyNumberFormat="1" applyFont="1" applyBorder="1" applyAlignment="1">
      <alignment horizontal="center" vertical="center"/>
    </xf>
    <xf numFmtId="176" fontId="23" fillId="0" borderId="2" xfId="0" applyNumberFormat="1" applyFont="1" applyBorder="1" applyAlignment="1">
      <alignment horizontal="left" vertical="center"/>
    </xf>
    <xf numFmtId="0" fontId="25" fillId="0" borderId="4" xfId="0" applyFont="1" applyBorder="1" applyAlignment="1">
      <alignment horizontal="center" vertical="center"/>
    </xf>
    <xf numFmtId="179" fontId="22" fillId="0" borderId="2" xfId="0" applyNumberFormat="1" applyFont="1" applyBorder="1" applyAlignment="1">
      <alignment horizontal="center" vertical="center"/>
    </xf>
    <xf numFmtId="0" fontId="49" fillId="0" borderId="4" xfId="0" applyFont="1" applyBorder="1" applyAlignment="1">
      <alignment horizontal="center" vertical="center"/>
    </xf>
    <xf numFmtId="21" fontId="49" fillId="0" borderId="4" xfId="0" applyNumberFormat="1" applyFont="1" applyBorder="1" applyAlignment="1">
      <alignment horizontal="center" vertical="center"/>
    </xf>
    <xf numFmtId="0" fontId="21" fillId="0" borderId="2" xfId="0" applyFont="1" applyBorder="1" applyAlignment="1">
      <alignment horizontal="center" vertical="center"/>
    </xf>
    <xf numFmtId="0" fontId="25" fillId="0" borderId="2" xfId="0" applyFont="1" applyBorder="1" applyAlignment="1">
      <alignment horizontal="center" vertical="center"/>
    </xf>
    <xf numFmtId="0" fontId="47" fillId="0" borderId="5" xfId="0" applyFont="1" applyBorder="1" applyAlignment="1">
      <alignment horizontal="center" vertical="center"/>
    </xf>
    <xf numFmtId="179" fontId="48" fillId="0" borderId="6" xfId="0" applyNumberFormat="1" applyFont="1" applyBorder="1" applyAlignment="1">
      <alignment horizontal="center" vertical="center"/>
    </xf>
    <xf numFmtId="176" fontId="23" fillId="0" borderId="6" xfId="0" applyNumberFormat="1" applyFont="1" applyBorder="1" applyAlignment="1">
      <alignment horizontal="left" vertical="center"/>
    </xf>
    <xf numFmtId="0" fontId="25" fillId="0" borderId="5" xfId="0" applyFont="1" applyBorder="1" applyAlignment="1">
      <alignment horizontal="center" vertical="center"/>
    </xf>
    <xf numFmtId="179" fontId="22" fillId="0" borderId="6" xfId="0" applyNumberFormat="1" applyFont="1" applyBorder="1" applyAlignment="1">
      <alignment horizontal="center" vertical="center"/>
    </xf>
    <xf numFmtId="0" fontId="49" fillId="0" borderId="2" xfId="0" applyFont="1" applyBorder="1" applyAlignment="1">
      <alignment horizontal="center"/>
    </xf>
    <xf numFmtId="0" fontId="47" fillId="0" borderId="2" xfId="0" applyFont="1" applyBorder="1" applyAlignment="1">
      <alignment horizontal="center" vertical="center"/>
    </xf>
    <xf numFmtId="21" fontId="21" fillId="0" borderId="5" xfId="0" applyNumberFormat="1" applyFont="1" applyBorder="1" applyAlignment="1">
      <alignment horizontal="center" vertical="center"/>
    </xf>
    <xf numFmtId="0" fontId="50" fillId="0" borderId="2" xfId="0" applyFont="1" applyBorder="1" applyAlignment="1">
      <alignment horizontal="center" vertical="center"/>
    </xf>
    <xf numFmtId="0" fontId="25" fillId="0" borderId="3" xfId="0" applyFont="1" applyBorder="1" applyAlignment="1">
      <alignment horizontal="center" vertical="center"/>
    </xf>
    <xf numFmtId="176" fontId="23" fillId="0" borderId="3" xfId="0" applyNumberFormat="1" applyFont="1" applyBorder="1" applyAlignment="1">
      <alignment horizontal="left" vertical="center"/>
    </xf>
    <xf numFmtId="0" fontId="47" fillId="0" borderId="3" xfId="0" applyFont="1" applyBorder="1" applyAlignment="1">
      <alignment horizontal="center" vertical="center"/>
    </xf>
    <xf numFmtId="0" fontId="47" fillId="0" borderId="7" xfId="0" applyFont="1" applyBorder="1" applyAlignment="1">
      <alignment horizontal="center" vertical="center"/>
    </xf>
    <xf numFmtId="21" fontId="46" fillId="0" borderId="2" xfId="0" applyNumberFormat="1" applyFont="1" applyBorder="1" applyAlignment="1">
      <alignment horizontal="center" vertical="center"/>
    </xf>
    <xf numFmtId="0" fontId="49" fillId="0" borderId="3" xfId="0" applyFont="1" applyBorder="1" applyAlignment="1">
      <alignment horizontal="center"/>
    </xf>
    <xf numFmtId="0" fontId="50" fillId="0" borderId="7" xfId="0" applyFont="1" applyBorder="1" applyAlignment="1">
      <alignment horizontal="center" vertical="center"/>
    </xf>
    <xf numFmtId="21" fontId="21" fillId="0" borderId="2" xfId="0" applyNumberFormat="1" applyFont="1" applyBorder="1" applyAlignment="1">
      <alignment horizontal="center" vertical="center"/>
    </xf>
    <xf numFmtId="0" fontId="46" fillId="0" borderId="2" xfId="0" applyFont="1" applyBorder="1" applyAlignment="1">
      <alignment horizontal="center" vertical="center"/>
    </xf>
    <xf numFmtId="0" fontId="21" fillId="0" borderId="2" xfId="0" applyFont="1" applyBorder="1" applyAlignment="1">
      <alignment horizontal="center"/>
    </xf>
    <xf numFmtId="177" fontId="21" fillId="0" borderId="0" xfId="0" applyNumberFormat="1" applyFont="1" applyAlignment="1">
      <alignment horizontal="center" vertical="center"/>
    </xf>
    <xf numFmtId="21" fontId="22" fillId="0" borderId="0" xfId="0" applyNumberFormat="1" applyFont="1" applyAlignment="1">
      <alignment horizontal="center" vertical="center"/>
    </xf>
    <xf numFmtId="179" fontId="22" fillId="0" borderId="0" xfId="0" applyNumberFormat="1" applyFont="1" applyAlignment="1">
      <alignment horizontal="center" vertical="center"/>
    </xf>
    <xf numFmtId="176" fontId="23" fillId="0" borderId="0" xfId="0" applyNumberFormat="1" applyFont="1" applyAlignment="1">
      <alignment horizontal="left" vertical="center"/>
    </xf>
    <xf numFmtId="21" fontId="24" fillId="0" borderId="0" xfId="0" applyNumberFormat="1" applyFont="1" applyAlignment="1">
      <alignment horizontal="center" vertical="center"/>
    </xf>
    <xf numFmtId="21" fontId="21" fillId="0" borderId="0" xfId="0" applyNumberFormat="1" applyFont="1" applyAlignment="1">
      <alignment horizontal="center" vertical="center"/>
    </xf>
    <xf numFmtId="0" fontId="21" fillId="0" borderId="0" xfId="0" applyFont="1">
      <alignment vertical="center"/>
    </xf>
    <xf numFmtId="21" fontId="21" fillId="0" borderId="0" xfId="0" applyNumberFormat="1" applyFont="1">
      <alignment vertical="center"/>
    </xf>
    <xf numFmtId="179" fontId="21" fillId="0" borderId="0" xfId="0" applyNumberFormat="1" applyFont="1">
      <alignment vertical="center"/>
    </xf>
    <xf numFmtId="0" fontId="23" fillId="0" borderId="0" xfId="0" applyFont="1" applyAlignment="1">
      <alignment horizontal="left" vertical="center"/>
    </xf>
    <xf numFmtId="0" fontId="24" fillId="0" borderId="0" xfId="0" applyFont="1" applyAlignment="1">
      <alignment horizontal="center" vertical="center"/>
    </xf>
    <xf numFmtId="176" fontId="21" fillId="0" borderId="0" xfId="0" applyNumberFormat="1" applyFont="1" applyAlignment="1">
      <alignment horizontal="center" vertical="center"/>
    </xf>
    <xf numFmtId="176" fontId="21" fillId="0" borderId="0" xfId="0" applyNumberFormat="1" applyFont="1">
      <alignment vertical="center"/>
    </xf>
    <xf numFmtId="177" fontId="21" fillId="0" borderId="0" xfId="0" applyNumberFormat="1" applyFont="1">
      <alignment vertical="center"/>
    </xf>
    <xf numFmtId="21" fontId="26" fillId="0" borderId="0" xfId="0" applyNumberFormat="1" applyFont="1" applyAlignment="1">
      <alignment horizontal="center" vertical="center"/>
    </xf>
    <xf numFmtId="176" fontId="52" fillId="0" borderId="0" xfId="0" applyNumberFormat="1" applyFont="1" applyAlignment="1">
      <alignment horizontal="center" vertical="center"/>
    </xf>
    <xf numFmtId="176" fontId="49" fillId="0" borderId="0" xfId="0" applyNumberFormat="1" applyFont="1" applyAlignment="1">
      <alignment horizontal="center" vertical="center"/>
    </xf>
    <xf numFmtId="0" fontId="39" fillId="2" borderId="0" xfId="0" applyFont="1" applyFill="1">
      <alignment vertical="center"/>
    </xf>
    <xf numFmtId="0" fontId="39" fillId="0" borderId="0" xfId="0" applyFont="1">
      <alignment vertical="center"/>
    </xf>
    <xf numFmtId="0" fontId="53" fillId="2" borderId="0" xfId="0" applyFont="1" applyFill="1">
      <alignment vertical="center"/>
    </xf>
    <xf numFmtId="21" fontId="39" fillId="2" borderId="0" xfId="0" applyNumberFormat="1" applyFont="1" applyFill="1">
      <alignment vertical="center"/>
    </xf>
    <xf numFmtId="0" fontId="54" fillId="3" borderId="3" xfId="0" applyFont="1" applyFill="1" applyBorder="1" applyAlignment="1">
      <alignment horizontal="center" vertical="center"/>
    </xf>
    <xf numFmtId="180" fontId="55" fillId="3" borderId="8" xfId="0" applyNumberFormat="1" applyFont="1" applyFill="1" applyBorder="1" applyAlignment="1">
      <alignment horizontal="center" vertical="center"/>
    </xf>
    <xf numFmtId="176" fontId="56" fillId="0" borderId="9" xfId="0" applyNumberFormat="1" applyFont="1" applyBorder="1" applyAlignment="1">
      <alignment horizontal="center" vertical="center"/>
    </xf>
    <xf numFmtId="176" fontId="57" fillId="0" borderId="10" xfId="0" applyNumberFormat="1" applyFont="1" applyBorder="1" applyAlignment="1">
      <alignment horizontal="center" vertical="center"/>
    </xf>
    <xf numFmtId="176" fontId="55" fillId="0" borderId="10" xfId="0" applyNumberFormat="1" applyFont="1" applyBorder="1" applyAlignment="1">
      <alignment horizontal="center" vertical="center"/>
    </xf>
    <xf numFmtId="176" fontId="56" fillId="0" borderId="10" xfId="0" applyNumberFormat="1" applyFont="1" applyBorder="1" applyAlignment="1">
      <alignment horizontal="center" vertical="center"/>
    </xf>
    <xf numFmtId="176" fontId="56" fillId="0" borderId="11" xfId="0" applyNumberFormat="1" applyFont="1" applyBorder="1" applyAlignment="1">
      <alignment horizontal="center" vertical="center"/>
    </xf>
    <xf numFmtId="21" fontId="56" fillId="0" borderId="11" xfId="0" applyNumberFormat="1" applyFont="1" applyBorder="1" applyAlignment="1">
      <alignment horizontal="center" vertical="center"/>
    </xf>
    <xf numFmtId="176" fontId="56" fillId="0" borderId="12" xfId="0" applyNumberFormat="1" applyFont="1" applyBorder="1" applyAlignment="1">
      <alignment horizontal="center" vertical="center"/>
    </xf>
    <xf numFmtId="176" fontId="56" fillId="0" borderId="13" xfId="0" applyNumberFormat="1" applyFont="1" applyBorder="1" applyAlignment="1">
      <alignment horizontal="center" vertical="center"/>
    </xf>
    <xf numFmtId="176" fontId="55" fillId="0" borderId="14" xfId="0" applyNumberFormat="1" applyFont="1" applyBorder="1" applyAlignment="1">
      <alignment horizontal="center" vertical="center"/>
    </xf>
    <xf numFmtId="176" fontId="55" fillId="0" borderId="1" xfId="0" applyNumberFormat="1" applyFont="1" applyBorder="1" applyAlignment="1">
      <alignment horizontal="center" vertical="center"/>
    </xf>
    <xf numFmtId="176" fontId="56" fillId="0" borderId="14" xfId="0" applyNumberFormat="1" applyFont="1" applyBorder="1" applyAlignment="1">
      <alignment horizontal="center" vertical="center"/>
    </xf>
    <xf numFmtId="176" fontId="56" fillId="0" borderId="1" xfId="0" applyNumberFormat="1" applyFont="1" applyBorder="1" applyAlignment="1">
      <alignment horizontal="center" vertical="center"/>
    </xf>
    <xf numFmtId="176" fontId="56" fillId="0" borderId="15" xfId="0" applyNumberFormat="1" applyFont="1" applyBorder="1" applyAlignment="1">
      <alignment horizontal="center" vertical="center"/>
    </xf>
    <xf numFmtId="21" fontId="56" fillId="0" borderId="15" xfId="0" applyNumberFormat="1" applyFont="1" applyBorder="1" applyAlignment="1">
      <alignment horizontal="center" vertical="center"/>
    </xf>
    <xf numFmtId="21" fontId="56" fillId="0" borderId="6" xfId="0" applyNumberFormat="1" applyFont="1" applyBorder="1" applyAlignment="1">
      <alignment horizontal="center" vertical="center"/>
    </xf>
    <xf numFmtId="21" fontId="28" fillId="0" borderId="2" xfId="0" applyNumberFormat="1" applyFont="1" applyBorder="1" applyAlignment="1">
      <alignment horizontal="center" vertical="center"/>
    </xf>
    <xf numFmtId="177" fontId="25" fillId="0" borderId="2" xfId="0" applyNumberFormat="1" applyFont="1" applyBorder="1" applyAlignment="1">
      <alignment horizontal="center" vertical="center"/>
    </xf>
    <xf numFmtId="176" fontId="23" fillId="0" borderId="0" xfId="0" applyNumberFormat="1" applyFont="1" applyAlignment="1">
      <alignment horizontal="center" vertical="center"/>
    </xf>
    <xf numFmtId="0" fontId="23" fillId="0" borderId="0" xfId="0" applyFont="1" applyAlignment="1">
      <alignment horizontal="center" vertical="center"/>
    </xf>
    <xf numFmtId="177" fontId="29" fillId="0" borderId="2" xfId="0" applyNumberFormat="1" applyFont="1" applyBorder="1" applyAlignment="1">
      <alignment horizontal="center" vertical="center"/>
    </xf>
    <xf numFmtId="0" fontId="30" fillId="2" borderId="0" xfId="0" applyFont="1" applyFill="1">
      <alignment vertical="center"/>
    </xf>
    <xf numFmtId="176" fontId="58" fillId="0" borderId="9" xfId="0" applyNumberFormat="1" applyFont="1" applyBorder="1" applyAlignment="1">
      <alignment horizontal="center" vertical="center"/>
    </xf>
    <xf numFmtId="176" fontId="59" fillId="0" borderId="9" xfId="0" applyNumberFormat="1" applyFont="1" applyBorder="1" applyAlignment="1">
      <alignment horizontal="center" vertical="center"/>
    </xf>
    <xf numFmtId="176" fontId="60" fillId="0" borderId="10" xfId="0" applyNumberFormat="1" applyFont="1" applyBorder="1" applyAlignment="1">
      <alignment horizontal="center" vertical="center"/>
    </xf>
    <xf numFmtId="176" fontId="61" fillId="0" borderId="10" xfId="0" applyNumberFormat="1" applyFont="1" applyBorder="1" applyAlignment="1">
      <alignment horizontal="center" vertical="center"/>
    </xf>
    <xf numFmtId="176" fontId="59" fillId="0" borderId="11" xfId="0" applyNumberFormat="1" applyFont="1" applyBorder="1" applyAlignment="1">
      <alignment horizontal="center" vertical="center"/>
    </xf>
    <xf numFmtId="176" fontId="59" fillId="0" borderId="12" xfId="0" applyNumberFormat="1" applyFont="1" applyBorder="1" applyAlignment="1">
      <alignment horizontal="center" vertical="center"/>
    </xf>
    <xf numFmtId="0" fontId="62" fillId="2" borderId="0" xfId="0" applyFont="1" applyFill="1">
      <alignment vertical="center"/>
    </xf>
    <xf numFmtId="0" fontId="61" fillId="0" borderId="16" xfId="0" applyFont="1" applyBorder="1" applyAlignment="1">
      <alignment horizontal="center" vertical="center"/>
    </xf>
    <xf numFmtId="0" fontId="61" fillId="0" borderId="9" xfId="0" applyFont="1" applyBorder="1" applyAlignment="1">
      <alignment horizontal="center" vertical="center"/>
    </xf>
    <xf numFmtId="0" fontId="61" fillId="0" borderId="10" xfId="0" applyFont="1" applyBorder="1" applyAlignment="1">
      <alignment horizontal="center" vertical="center"/>
    </xf>
    <xf numFmtId="0" fontId="61" fillId="0" borderId="11" xfId="0" applyFont="1" applyBorder="1" applyAlignment="1">
      <alignment horizontal="center" vertical="center"/>
    </xf>
    <xf numFmtId="0" fontId="61" fillId="0" borderId="12" xfId="0" applyFont="1" applyBorder="1" applyAlignment="1">
      <alignment horizontal="center" vertical="center"/>
    </xf>
    <xf numFmtId="0" fontId="61" fillId="0" borderId="13" xfId="0" applyFont="1" applyBorder="1" applyAlignment="1">
      <alignment horizontal="center" vertical="center"/>
    </xf>
    <xf numFmtId="0" fontId="63" fillId="3" borderId="3" xfId="0" applyFont="1" applyFill="1" applyBorder="1" applyAlignment="1">
      <alignment horizontal="center" vertical="center"/>
    </xf>
    <xf numFmtId="180" fontId="61" fillId="3" borderId="8" xfId="0" applyNumberFormat="1" applyFont="1" applyFill="1" applyBorder="1" applyAlignment="1">
      <alignment horizontal="center" vertical="center"/>
    </xf>
    <xf numFmtId="0" fontId="60" fillId="0" borderId="10" xfId="0" applyFont="1" applyBorder="1" applyAlignment="1">
      <alignment horizontal="center" vertical="center"/>
    </xf>
    <xf numFmtId="0" fontId="32" fillId="0" borderId="0" xfId="0" applyFont="1">
      <alignment vertical="center"/>
    </xf>
    <xf numFmtId="183" fontId="0" fillId="0" borderId="0" xfId="0" applyNumberFormat="1">
      <alignment vertical="center"/>
    </xf>
    <xf numFmtId="183" fontId="41" fillId="0" borderId="0" xfId="0" applyNumberFormat="1" applyFont="1">
      <alignment vertical="center"/>
    </xf>
    <xf numFmtId="183" fontId="0" fillId="2" borderId="0" xfId="0" applyNumberFormat="1" applyFill="1">
      <alignment vertical="center"/>
    </xf>
    <xf numFmtId="181" fontId="60" fillId="0" borderId="10" xfId="0" applyNumberFormat="1" applyFont="1" applyBorder="1" applyAlignment="1">
      <alignment horizontal="center" vertical="center"/>
    </xf>
    <xf numFmtId="185" fontId="60" fillId="0" borderId="10" xfId="0" applyNumberFormat="1" applyFont="1" applyBorder="1" applyAlignment="1">
      <alignment horizontal="center" vertical="center"/>
    </xf>
    <xf numFmtId="182" fontId="64" fillId="5" borderId="2" xfId="0" applyNumberFormat="1" applyFont="1" applyFill="1" applyBorder="1" applyAlignment="1">
      <alignment horizontal="left" vertical="center" wrapText="1" readingOrder="1"/>
    </xf>
    <xf numFmtId="183" fontId="0" fillId="0" borderId="2" xfId="0" applyNumberFormat="1" applyBorder="1">
      <alignment vertical="center"/>
    </xf>
    <xf numFmtId="182" fontId="65" fillId="6" borderId="2" xfId="0" applyNumberFormat="1" applyFont="1" applyFill="1" applyBorder="1" applyAlignment="1">
      <alignment horizontal="left" vertical="center" wrapText="1" readingOrder="1"/>
    </xf>
    <xf numFmtId="182" fontId="64" fillId="7" borderId="2" xfId="0" applyNumberFormat="1" applyFont="1" applyFill="1" applyBorder="1" applyAlignment="1">
      <alignment horizontal="left" vertical="center" wrapText="1" readingOrder="1"/>
    </xf>
    <xf numFmtId="0" fontId="32" fillId="8" borderId="2" xfId="0" applyFont="1" applyFill="1" applyBorder="1">
      <alignment vertical="center"/>
    </xf>
    <xf numFmtId="183" fontId="32" fillId="8" borderId="2" xfId="0" applyNumberFormat="1" applyFont="1" applyFill="1" applyBorder="1">
      <alignment vertical="center"/>
    </xf>
    <xf numFmtId="186" fontId="0" fillId="0" borderId="0" xfId="0" applyNumberFormat="1">
      <alignment vertical="center"/>
    </xf>
    <xf numFmtId="187" fontId="66" fillId="0" borderId="0" xfId="0" applyNumberFormat="1" applyFont="1">
      <alignment vertical="center"/>
    </xf>
    <xf numFmtId="188" fontId="41" fillId="0" borderId="0" xfId="0" applyNumberFormat="1" applyFont="1">
      <alignment vertical="center"/>
    </xf>
    <xf numFmtId="179" fontId="67" fillId="0" borderId="10" xfId="0" applyNumberFormat="1" applyFont="1" applyBorder="1" applyAlignment="1">
      <alignment horizontal="center" vertical="center"/>
    </xf>
    <xf numFmtId="0" fontId="67" fillId="0" borderId="10" xfId="0" applyFont="1" applyBorder="1" applyAlignment="1">
      <alignment horizontal="center" vertical="center"/>
    </xf>
    <xf numFmtId="0" fontId="68" fillId="5" borderId="2" xfId="0" applyFont="1" applyFill="1" applyBorder="1" applyAlignment="1">
      <alignment horizontal="left" vertical="center" wrapText="1" readingOrder="1"/>
    </xf>
    <xf numFmtId="0" fontId="69" fillId="6" borderId="2" xfId="0" applyFont="1" applyFill="1" applyBorder="1" applyAlignment="1">
      <alignment horizontal="left" vertical="center" wrapText="1" readingOrder="1"/>
    </xf>
    <xf numFmtId="0" fontId="68" fillId="7" borderId="2" xfId="0" applyFont="1" applyFill="1" applyBorder="1" applyAlignment="1">
      <alignment horizontal="left" vertical="center" wrapText="1" readingOrder="1"/>
    </xf>
    <xf numFmtId="181" fontId="39" fillId="0" borderId="2" xfId="0" applyNumberFormat="1" applyFont="1" applyBorder="1" applyAlignment="1">
      <alignment horizontal="center" vertical="center"/>
    </xf>
    <xf numFmtId="184" fontId="39" fillId="0" borderId="2" xfId="0" applyNumberFormat="1" applyFont="1" applyBorder="1" applyAlignment="1">
      <alignment horizontal="center" vertical="center"/>
    </xf>
    <xf numFmtId="0" fontId="39" fillId="0" borderId="2" xfId="0" applyFont="1" applyBorder="1" applyAlignment="1">
      <alignment horizontal="center" vertical="center"/>
    </xf>
    <xf numFmtId="177" fontId="39" fillId="0" borderId="2" xfId="0" applyNumberFormat="1" applyFont="1" applyBorder="1" applyAlignment="1">
      <alignment horizontal="center" vertical="center"/>
    </xf>
    <xf numFmtId="176" fontId="39" fillId="0" borderId="2" xfId="0" applyNumberFormat="1" applyFont="1" applyBorder="1" applyAlignment="1">
      <alignment horizontal="center" vertical="center"/>
    </xf>
    <xf numFmtId="0" fontId="1" fillId="0" borderId="0" xfId="0" applyFont="1">
      <alignment vertical="center"/>
    </xf>
    <xf numFmtId="181" fontId="39" fillId="0" borderId="0" xfId="0" applyNumberFormat="1" applyFont="1">
      <alignment vertical="center"/>
    </xf>
    <xf numFmtId="176" fontId="70" fillId="0" borderId="2" xfId="0" applyNumberFormat="1" applyFont="1" applyBorder="1" applyAlignment="1">
      <alignment horizontal="center" vertical="center"/>
    </xf>
    <xf numFmtId="176" fontId="39" fillId="0" borderId="1" xfId="0" applyNumberFormat="1" applyFont="1" applyBorder="1" applyAlignment="1">
      <alignment horizontal="center" vertical="center"/>
    </xf>
    <xf numFmtId="185" fontId="39" fillId="0" borderId="0" xfId="0" applyNumberFormat="1" applyFont="1">
      <alignment vertical="center"/>
    </xf>
    <xf numFmtId="176" fontId="39" fillId="0" borderId="2" xfId="0" applyNumberFormat="1" applyFont="1" applyBorder="1">
      <alignment vertical="center"/>
    </xf>
    <xf numFmtId="179" fontId="39" fillId="0" borderId="2" xfId="0" applyNumberFormat="1" applyFont="1" applyBorder="1">
      <alignment vertical="center"/>
    </xf>
    <xf numFmtId="0" fontId="39" fillId="0" borderId="2" xfId="0" applyFont="1" applyBorder="1">
      <alignment vertical="center"/>
    </xf>
    <xf numFmtId="181" fontId="39" fillId="0" borderId="2" xfId="0" applyNumberFormat="1" applyFont="1" applyBorder="1">
      <alignment vertical="center"/>
    </xf>
    <xf numFmtId="176" fontId="39" fillId="0" borderId="0" xfId="0" applyNumberFormat="1" applyFont="1">
      <alignment vertical="center"/>
    </xf>
    <xf numFmtId="185" fontId="39" fillId="0" borderId="0" xfId="0" quotePrefix="1" applyNumberFormat="1" applyFont="1">
      <alignment vertical="center"/>
    </xf>
    <xf numFmtId="181" fontId="39" fillId="2" borderId="0" xfId="0" applyNumberFormat="1" applyFont="1" applyFill="1">
      <alignment vertical="center"/>
    </xf>
    <xf numFmtId="0" fontId="39" fillId="0" borderId="0" xfId="0" applyFont="1" applyAlignment="1">
      <alignment horizontal="center" vertical="center"/>
    </xf>
    <xf numFmtId="0" fontId="39" fillId="2" borderId="0" xfId="0" applyFont="1" applyFill="1" applyAlignment="1">
      <alignment horizontal="center" vertical="center"/>
    </xf>
    <xf numFmtId="0" fontId="1" fillId="0" borderId="2" xfId="0" applyFont="1" applyBorder="1">
      <alignment vertical="center"/>
    </xf>
    <xf numFmtId="176" fontId="71" fillId="0" borderId="10" xfId="0" applyNumberFormat="1" applyFont="1" applyBorder="1" applyAlignment="1">
      <alignment horizontal="center" vertical="center" wrapText="1" shrinkToFit="1"/>
    </xf>
    <xf numFmtId="0" fontId="72" fillId="2" borderId="0" xfId="0" applyFont="1" applyFill="1">
      <alignment vertical="center"/>
    </xf>
    <xf numFmtId="176" fontId="73" fillId="0" borderId="10" xfId="0" applyNumberFormat="1" applyFont="1" applyBorder="1" applyAlignment="1">
      <alignment horizontal="center" vertical="center"/>
    </xf>
    <xf numFmtId="176" fontId="74" fillId="0" borderId="0" xfId="0" applyNumberFormat="1" applyFont="1" applyAlignment="1">
      <alignment horizontal="center" vertical="center"/>
    </xf>
    <xf numFmtId="0" fontId="72" fillId="0" borderId="0" xfId="0" applyFont="1">
      <alignment vertical="center"/>
    </xf>
    <xf numFmtId="178" fontId="74" fillId="0" borderId="0" xfId="0" applyNumberFormat="1" applyFont="1" applyAlignment="1">
      <alignment horizontal="center" vertical="center"/>
    </xf>
    <xf numFmtId="178" fontId="72" fillId="0" borderId="0" xfId="0" applyNumberFormat="1" applyFont="1">
      <alignment vertical="center"/>
    </xf>
    <xf numFmtId="176" fontId="75" fillId="0" borderId="0" xfId="0" applyNumberFormat="1" applyFont="1" applyAlignment="1">
      <alignment horizontal="center" vertical="center"/>
    </xf>
    <xf numFmtId="0" fontId="38" fillId="0" borderId="0" xfId="0" applyFont="1">
      <alignment vertical="center"/>
    </xf>
    <xf numFmtId="178" fontId="75" fillId="0" borderId="0" xfId="0" applyNumberFormat="1" applyFont="1" applyAlignment="1">
      <alignment horizontal="center" vertical="center"/>
    </xf>
    <xf numFmtId="178" fontId="38" fillId="0" borderId="0" xfId="0" applyNumberFormat="1" applyFont="1">
      <alignment vertical="center"/>
    </xf>
    <xf numFmtId="176" fontId="76" fillId="0" borderId="11" xfId="0" applyNumberFormat="1" applyFont="1" applyBorder="1" applyAlignment="1">
      <alignment horizontal="center" vertical="center"/>
    </xf>
    <xf numFmtId="176" fontId="77" fillId="0" borderId="0" xfId="0" applyNumberFormat="1" applyFont="1" applyAlignment="1">
      <alignment horizontal="center" vertical="center"/>
    </xf>
    <xf numFmtId="178" fontId="77" fillId="0" borderId="0" xfId="0" applyNumberFormat="1" applyFont="1" applyAlignment="1">
      <alignment horizontal="center" vertical="center"/>
    </xf>
    <xf numFmtId="0" fontId="38" fillId="2" borderId="0" xfId="0" applyFont="1" applyFill="1">
      <alignment vertical="center"/>
    </xf>
    <xf numFmtId="176" fontId="78" fillId="0" borderId="9" xfId="0" applyNumberFormat="1" applyFont="1" applyBorder="1" applyAlignment="1">
      <alignment horizontal="center" vertical="center"/>
    </xf>
    <xf numFmtId="176" fontId="78" fillId="0" borderId="12" xfId="0" applyNumberFormat="1" applyFont="1" applyBorder="1" applyAlignment="1">
      <alignment horizontal="center" vertical="center"/>
    </xf>
    <xf numFmtId="176" fontId="78" fillId="0" borderId="13" xfId="0" applyNumberFormat="1" applyFont="1" applyBorder="1" applyAlignment="1">
      <alignment horizontal="center" vertical="center"/>
    </xf>
    <xf numFmtId="0" fontId="79" fillId="2" borderId="0" xfId="0" applyFont="1" applyFill="1">
      <alignment vertical="center"/>
    </xf>
    <xf numFmtId="176" fontId="80" fillId="0" borderId="10" xfId="0" applyNumberFormat="1" applyFont="1" applyBorder="1" applyAlignment="1">
      <alignment horizontal="center" vertical="center"/>
    </xf>
    <xf numFmtId="176" fontId="81" fillId="0" borderId="0" xfId="0" applyNumberFormat="1" applyFont="1" applyAlignment="1">
      <alignment horizontal="center" vertical="center"/>
    </xf>
    <xf numFmtId="0" fontId="79" fillId="0" borderId="0" xfId="0" applyFont="1">
      <alignment vertical="center"/>
    </xf>
    <xf numFmtId="178" fontId="81" fillId="0" borderId="0" xfId="0" applyNumberFormat="1" applyFont="1" applyAlignment="1">
      <alignment horizontal="center" vertical="center"/>
    </xf>
    <xf numFmtId="178" fontId="79" fillId="0" borderId="0" xfId="0" applyNumberFormat="1" applyFont="1">
      <alignment vertical="center"/>
    </xf>
    <xf numFmtId="0" fontId="21" fillId="10" borderId="0" xfId="0" applyFont="1" applyFill="1" applyAlignment="1">
      <alignment horizontal="center" vertical="center"/>
    </xf>
    <xf numFmtId="0" fontId="25" fillId="10" borderId="0" xfId="0" applyFont="1" applyFill="1" applyAlignment="1">
      <alignment horizontal="center" vertical="center"/>
    </xf>
    <xf numFmtId="0" fontId="21" fillId="11" borderId="0" xfId="0" applyFont="1" applyFill="1" applyAlignment="1">
      <alignment horizontal="center" vertical="center"/>
    </xf>
    <xf numFmtId="0" fontId="21" fillId="12" borderId="0" xfId="0" applyFont="1" applyFill="1" applyAlignment="1">
      <alignment horizontal="center" vertical="center"/>
    </xf>
    <xf numFmtId="0" fontId="25" fillId="12" borderId="0" xfId="0" applyFont="1" applyFill="1" applyAlignment="1">
      <alignment horizontal="center" vertical="center"/>
    </xf>
    <xf numFmtId="0" fontId="25" fillId="13" borderId="0" xfId="0" applyFont="1" applyFill="1" applyAlignment="1">
      <alignment horizontal="center" vertical="center"/>
    </xf>
    <xf numFmtId="0" fontId="21" fillId="13" borderId="0" xfId="0" applyFont="1" applyFill="1" applyAlignment="1">
      <alignment horizontal="center" vertical="center"/>
    </xf>
    <xf numFmtId="0" fontId="21" fillId="9" borderId="0" xfId="0" applyFont="1" applyFill="1" applyAlignment="1">
      <alignment horizontal="center" vertical="center"/>
    </xf>
    <xf numFmtId="0" fontId="21" fillId="14" borderId="0" xfId="0" applyFont="1" applyFill="1" applyAlignment="1">
      <alignment horizontal="center" vertical="center"/>
    </xf>
    <xf numFmtId="0" fontId="25" fillId="14" borderId="0" xfId="0" applyFont="1" applyFill="1" applyAlignment="1">
      <alignment horizontal="center" vertical="center"/>
    </xf>
    <xf numFmtId="177" fontId="6" fillId="0" borderId="2" xfId="0" applyNumberFormat="1" applyFont="1" applyBorder="1" applyAlignment="1">
      <alignment horizontal="center" vertical="center"/>
    </xf>
    <xf numFmtId="176" fontId="88" fillId="0" borderId="9" xfId="0" applyNumberFormat="1" applyFont="1" applyBorder="1" applyAlignment="1">
      <alignment horizontal="center" vertical="center"/>
    </xf>
    <xf numFmtId="176" fontId="82" fillId="0" borderId="12" xfId="0" applyNumberFormat="1" applyFont="1" applyBorder="1" applyAlignment="1">
      <alignment horizontal="center" vertical="center"/>
    </xf>
    <xf numFmtId="176" fontId="82" fillId="0" borderId="9" xfId="0" applyNumberFormat="1" applyFont="1" applyBorder="1" applyAlignment="1">
      <alignment horizontal="center" vertical="center"/>
    </xf>
    <xf numFmtId="176" fontId="58" fillId="0" borderId="12" xfId="0" applyNumberFormat="1" applyFont="1" applyBorder="1" applyAlignment="1">
      <alignment horizontal="center" vertical="center"/>
    </xf>
    <xf numFmtId="0" fontId="10" fillId="0" borderId="2" xfId="0" applyFont="1" applyBorder="1" applyAlignment="1">
      <alignment horizontal="center" vertical="center"/>
    </xf>
    <xf numFmtId="176" fontId="88" fillId="0" borderId="12" xfId="0" applyNumberFormat="1" applyFont="1" applyBorder="1" applyAlignment="1">
      <alignment horizontal="center" vertical="center"/>
    </xf>
    <xf numFmtId="176" fontId="89" fillId="0" borderId="9" xfId="0" applyNumberFormat="1" applyFont="1" applyBorder="1" applyAlignment="1">
      <alignment horizontal="center" vertical="center"/>
    </xf>
    <xf numFmtId="176" fontId="73" fillId="0" borderId="9" xfId="0" applyNumberFormat="1" applyFont="1" applyBorder="1" applyAlignment="1">
      <alignment horizontal="center" vertical="center"/>
    </xf>
    <xf numFmtId="176" fontId="73" fillId="0" borderId="12" xfId="0" applyNumberFormat="1" applyFont="1" applyBorder="1" applyAlignment="1">
      <alignment horizontal="center" vertical="center"/>
    </xf>
    <xf numFmtId="176" fontId="89" fillId="0" borderId="12" xfId="0" applyNumberFormat="1" applyFont="1" applyBorder="1" applyAlignment="1">
      <alignment horizontal="center" vertical="center"/>
    </xf>
    <xf numFmtId="0" fontId="15" fillId="3" borderId="3" xfId="0" applyFont="1" applyFill="1" applyBorder="1" applyAlignment="1">
      <alignment horizontal="center" vertical="center" wrapText="1"/>
    </xf>
    <xf numFmtId="0" fontId="6" fillId="3" borderId="8" xfId="0" applyFont="1" applyFill="1" applyBorder="1" applyAlignment="1">
      <alignment horizontal="center" vertical="center" wrapText="1"/>
    </xf>
    <xf numFmtId="176" fontId="27" fillId="0" borderId="23" xfId="0" applyNumberFormat="1" applyFont="1" applyBorder="1" applyAlignment="1">
      <alignment horizontal="center" vertical="center" wrapText="1"/>
    </xf>
    <xf numFmtId="176" fontId="20" fillId="0" borderId="2" xfId="0" applyNumberFormat="1" applyFont="1" applyBorder="1" applyAlignment="1">
      <alignment horizontal="center" vertical="center" wrapText="1"/>
    </xf>
    <xf numFmtId="0" fontId="37" fillId="0" borderId="9" xfId="0" applyFont="1" applyBorder="1" applyAlignment="1">
      <alignment horizontal="center" vertical="center"/>
    </xf>
    <xf numFmtId="176" fontId="16" fillId="0" borderId="3" xfId="0" applyNumberFormat="1" applyFont="1" applyBorder="1" applyAlignment="1">
      <alignment horizontal="center" vertical="center" textRotation="180"/>
    </xf>
    <xf numFmtId="176" fontId="16" fillId="0" borderId="1" xfId="0" applyNumberFormat="1" applyFont="1" applyBorder="1" applyAlignment="1">
      <alignment horizontal="center" vertical="center" textRotation="180"/>
    </xf>
    <xf numFmtId="176" fontId="16" fillId="0" borderId="6" xfId="0" applyNumberFormat="1" applyFont="1" applyBorder="1" applyAlignment="1">
      <alignment horizontal="center" vertical="center" textRotation="180"/>
    </xf>
    <xf numFmtId="21" fontId="82" fillId="0" borderId="23" xfId="0" applyNumberFormat="1" applyFont="1" applyBorder="1" applyAlignment="1">
      <alignment horizontal="center" vertical="center"/>
    </xf>
    <xf numFmtId="21" fontId="82" fillId="0" borderId="2" xfId="0" applyNumberFormat="1" applyFont="1" applyBorder="1" applyAlignment="1">
      <alignment horizontal="center" vertical="center"/>
    </xf>
    <xf numFmtId="0" fontId="80" fillId="0" borderId="10" xfId="0" applyFont="1" applyBorder="1" applyAlignment="1">
      <alignment horizontal="center" vertical="center"/>
    </xf>
    <xf numFmtId="0" fontId="10" fillId="0" borderId="16" xfId="0" applyFont="1" applyBorder="1" applyAlignment="1">
      <alignment horizontal="center" vertical="center"/>
    </xf>
    <xf numFmtId="0" fontId="10" fillId="0" borderId="19" xfId="0" applyFont="1" applyBorder="1" applyAlignment="1">
      <alignment horizontal="center" vertical="center"/>
    </xf>
    <xf numFmtId="0" fontId="73" fillId="0" borderId="10" xfId="0" applyFont="1" applyBorder="1" applyAlignment="1">
      <alignment horizontal="center" vertical="center"/>
    </xf>
    <xf numFmtId="0" fontId="37" fillId="0" borderId="11" xfId="0" applyFont="1" applyBorder="1" applyAlignment="1">
      <alignment horizontal="center" vertical="center"/>
    </xf>
    <xf numFmtId="0" fontId="6" fillId="3" borderId="3" xfId="0" applyFont="1" applyFill="1" applyBorder="1" applyAlignment="1">
      <alignment horizontal="center" vertical="center"/>
    </xf>
    <xf numFmtId="0" fontId="17" fillId="3" borderId="8"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20"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22" xfId="0" applyFont="1" applyFill="1" applyBorder="1" applyAlignment="1">
      <alignment horizontal="center" vertical="center"/>
    </xf>
    <xf numFmtId="176" fontId="27" fillId="0" borderId="2" xfId="0" applyNumberFormat="1" applyFont="1" applyBorder="1" applyAlignment="1">
      <alignment horizontal="center" vertical="center" wrapText="1"/>
    </xf>
    <xf numFmtId="0" fontId="37" fillId="0" borderId="12" xfId="0" applyFont="1" applyBorder="1" applyAlignment="1">
      <alignment horizontal="center" vertical="center"/>
    </xf>
    <xf numFmtId="0" fontId="14" fillId="3" borderId="3" xfId="0" applyFont="1" applyFill="1" applyBorder="1" applyAlignment="1">
      <alignment horizontal="center" vertical="center"/>
    </xf>
    <xf numFmtId="0" fontId="14" fillId="3" borderId="8" xfId="0" applyFont="1" applyFill="1" applyBorder="1" applyAlignment="1">
      <alignment horizontal="center" vertical="center"/>
    </xf>
    <xf numFmtId="0" fontId="37" fillId="0" borderId="13" xfId="0" applyFont="1" applyBorder="1" applyAlignment="1">
      <alignment horizontal="center" vertical="center"/>
    </xf>
    <xf numFmtId="0" fontId="80" fillId="0" borderId="14"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73" fillId="0" borderId="14" xfId="0" applyFont="1" applyBorder="1" applyAlignment="1">
      <alignment horizontal="center" vertical="center"/>
    </xf>
    <xf numFmtId="0" fontId="37" fillId="0" borderId="15" xfId="0" applyFont="1" applyBorder="1" applyAlignment="1">
      <alignment horizontal="center" vertical="center"/>
    </xf>
    <xf numFmtId="0" fontId="0" fillId="0" borderId="2" xfId="0" applyBorder="1" applyAlignment="1">
      <alignment horizontal="center" vertical="center"/>
    </xf>
    <xf numFmtId="176" fontId="83" fillId="0" borderId="2" xfId="0" applyNumberFormat="1" applyFont="1" applyBorder="1" applyAlignment="1">
      <alignment horizontal="center" vertical="center" wrapText="1"/>
    </xf>
    <xf numFmtId="176" fontId="83" fillId="0" borderId="3" xfId="0" applyNumberFormat="1" applyFont="1" applyBorder="1" applyAlignment="1">
      <alignment horizontal="center" vertical="center" wrapText="1"/>
    </xf>
    <xf numFmtId="176" fontId="83" fillId="0" borderId="1" xfId="0" applyNumberFormat="1" applyFont="1" applyBorder="1" applyAlignment="1">
      <alignment horizontal="center" vertical="center" wrapText="1"/>
    </xf>
    <xf numFmtId="176" fontId="83" fillId="0" borderId="6" xfId="0" applyNumberFormat="1" applyFont="1" applyBorder="1" applyAlignment="1">
      <alignment horizontal="center" vertical="center" wrapText="1"/>
    </xf>
    <xf numFmtId="0" fontId="60" fillId="3" borderId="3" xfId="0" applyFont="1" applyFill="1" applyBorder="1" applyAlignment="1">
      <alignment horizontal="center" vertical="center"/>
    </xf>
    <xf numFmtId="0" fontId="60" fillId="3" borderId="8" xfId="0" applyFont="1" applyFill="1" applyBorder="1" applyAlignment="1">
      <alignment horizontal="center" vertical="center"/>
    </xf>
    <xf numFmtId="0" fontId="63" fillId="3" borderId="7" xfId="0" applyFont="1" applyFill="1" applyBorder="1" applyAlignment="1">
      <alignment horizontal="center" vertical="center"/>
    </xf>
    <xf numFmtId="0" fontId="63" fillId="3" borderId="21" xfId="0" applyFont="1" applyFill="1" applyBorder="1" applyAlignment="1">
      <alignment horizontal="center" vertical="center"/>
    </xf>
    <xf numFmtId="176" fontId="83" fillId="0" borderId="23" xfId="0" applyNumberFormat="1" applyFont="1" applyBorder="1" applyAlignment="1">
      <alignment horizontal="center" vertical="center" wrapText="1"/>
    </xf>
    <xf numFmtId="176" fontId="24" fillId="0" borderId="2" xfId="0" applyNumberFormat="1" applyFont="1" applyBorder="1" applyAlignment="1">
      <alignment horizontal="center" vertical="center" wrapText="1"/>
    </xf>
    <xf numFmtId="0" fontId="87" fillId="0" borderId="10" xfId="0" applyFont="1" applyBorder="1" applyAlignment="1">
      <alignment horizontal="center" vertical="center"/>
    </xf>
    <xf numFmtId="0" fontId="10" fillId="0" borderId="12" xfId="0" applyFont="1" applyBorder="1" applyAlignment="1">
      <alignment horizontal="center" vertical="center"/>
    </xf>
    <xf numFmtId="21" fontId="84" fillId="0" borderId="23" xfId="0" applyNumberFormat="1" applyFont="1" applyBorder="1" applyAlignment="1">
      <alignment horizontal="center" vertical="center"/>
    </xf>
    <xf numFmtId="21" fontId="84" fillId="0" borderId="2" xfId="0" applyNumberFormat="1" applyFont="1" applyBorder="1" applyAlignment="1">
      <alignment horizontal="center" vertical="center"/>
    </xf>
    <xf numFmtId="176" fontId="20" fillId="0" borderId="23" xfId="0" applyNumberFormat="1" applyFont="1" applyBorder="1" applyAlignment="1">
      <alignment horizontal="center" vertical="center" wrapText="1"/>
    </xf>
    <xf numFmtId="176" fontId="20" fillId="0" borderId="3" xfId="0" applyNumberFormat="1" applyFont="1" applyBorder="1" applyAlignment="1">
      <alignment horizontal="center" vertical="center" wrapText="1"/>
    </xf>
    <xf numFmtId="176" fontId="20" fillId="0" borderId="1" xfId="0" applyNumberFormat="1" applyFont="1" applyBorder="1" applyAlignment="1">
      <alignment horizontal="center" vertical="center" wrapText="1"/>
    </xf>
    <xf numFmtId="176" fontId="20" fillId="0" borderId="6" xfId="0" applyNumberFormat="1" applyFont="1" applyBorder="1" applyAlignment="1">
      <alignment horizontal="center" vertical="center" wrapText="1"/>
    </xf>
    <xf numFmtId="0" fontId="10" fillId="0" borderId="11" xfId="0" applyFont="1" applyBorder="1" applyAlignment="1">
      <alignment horizontal="center" vertical="center"/>
    </xf>
    <xf numFmtId="0" fontId="86" fillId="0" borderId="10" xfId="0" applyFont="1" applyBorder="1" applyAlignment="1">
      <alignment horizontal="center" vertical="center"/>
    </xf>
    <xf numFmtId="0" fontId="10" fillId="0" borderId="9" xfId="0" applyFont="1" applyBorder="1" applyAlignment="1">
      <alignment horizontal="center" vertical="center"/>
    </xf>
    <xf numFmtId="0" fontId="19" fillId="3" borderId="3" xfId="0" applyFont="1" applyFill="1" applyBorder="1" applyAlignment="1">
      <alignment horizontal="center" vertical="center"/>
    </xf>
    <xf numFmtId="0" fontId="10" fillId="0" borderId="13" xfId="0" applyFont="1" applyBorder="1" applyAlignment="1">
      <alignment horizontal="center" vertical="center"/>
    </xf>
    <xf numFmtId="21" fontId="85" fillId="0" borderId="2" xfId="0" applyNumberFormat="1" applyFont="1" applyBorder="1" applyAlignment="1">
      <alignment horizontal="center" vertical="center"/>
    </xf>
    <xf numFmtId="0" fontId="86" fillId="0" borderId="14" xfId="0" applyFont="1" applyBorder="1" applyAlignment="1">
      <alignment horizontal="center" vertical="center"/>
    </xf>
    <xf numFmtId="0" fontId="87" fillId="0" borderId="14" xfId="0" applyFont="1" applyBorder="1" applyAlignment="1">
      <alignment horizontal="center" vertical="center"/>
    </xf>
    <xf numFmtId="0" fontId="10" fillId="0" borderId="15" xfId="0" applyFont="1" applyBorder="1" applyAlignment="1">
      <alignment horizontal="center" vertical="center"/>
    </xf>
    <xf numFmtId="21" fontId="84" fillId="0" borderId="23" xfId="0" applyNumberFormat="1" applyFont="1" applyBorder="1" applyAlignment="1">
      <alignment horizontal="center" vertical="center" wrapText="1"/>
    </xf>
    <xf numFmtId="21" fontId="84" fillId="0" borderId="2" xfId="0" applyNumberFormat="1" applyFont="1" applyBorder="1" applyAlignment="1">
      <alignment horizontal="center" vertical="center" wrapText="1"/>
    </xf>
    <xf numFmtId="176" fontId="90" fillId="0" borderId="12" xfId="0" applyNumberFormat="1" applyFont="1" applyBorder="1" applyAlignment="1">
      <alignment horizontal="center" vertical="center"/>
    </xf>
  </cellXfs>
  <cellStyles count="6">
    <cellStyle name="標準" xfId="0" builtinId="0"/>
    <cellStyle name="標準 2" xfId="1" xr:uid="{00000000-0005-0000-0000-000001000000}"/>
    <cellStyle name="標準 2 2" xfId="2" xr:uid="{00000000-0005-0000-0000-000002000000}"/>
    <cellStyle name="標準 2 3" xfId="3" xr:uid="{00000000-0005-0000-0000-000003000000}"/>
    <cellStyle name="標準 3" xfId="4" xr:uid="{00000000-0005-0000-0000-000004000000}"/>
    <cellStyle name="標準 4" xfId="5" xr:uid="{00000000-0005-0000-0000-000005000000}"/>
  </cellStyles>
  <dxfs count="15">
    <dxf>
      <font>
        <color rgb="FF9C0006"/>
      </font>
    </dxf>
    <dxf>
      <font>
        <color theme="0" tint="-0.34998626667073579"/>
      </font>
    </dxf>
    <dxf>
      <fill>
        <patternFill>
          <bgColor rgb="FFFFFF00"/>
        </patternFill>
      </fill>
    </dxf>
    <dxf>
      <font>
        <b/>
        <i val="0"/>
        <color rgb="FF00B050"/>
      </font>
    </dxf>
    <dxf>
      <font>
        <b/>
        <i val="0"/>
        <color rgb="FF0070C0"/>
      </font>
    </dxf>
    <dxf>
      <font>
        <b/>
        <i val="0"/>
        <color rgb="FF7030A0"/>
      </font>
    </dxf>
    <dxf>
      <font>
        <b/>
        <i val="0"/>
        <color rgb="FFFF0000"/>
      </font>
    </dxf>
    <dxf>
      <font>
        <b/>
        <i val="0"/>
        <color rgb="FF002060"/>
      </font>
    </dxf>
    <dxf>
      <font>
        <b/>
        <i val="0"/>
        <color rgb="FFFFC000"/>
      </font>
    </dxf>
    <dxf>
      <font>
        <b/>
        <i val="0"/>
        <color theme="0" tint="-0.34998626667073579"/>
      </font>
    </dxf>
    <dxf>
      <font>
        <b/>
        <i val="0"/>
        <color rgb="FF00B0F0"/>
      </font>
    </dxf>
    <dxf>
      <font>
        <b/>
        <i val="0"/>
        <color theme="1"/>
      </font>
    </dxf>
    <dxf>
      <font>
        <b/>
        <i val="0"/>
        <color rgb="FFFF66CC"/>
      </font>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680" b="0" i="0" u="none" strike="noStrike" baseline="0">
              <a:solidFill>
                <a:srgbClr val="000000"/>
              </a:solidFill>
              <a:latin typeface="ＭＳ Ｐゴシック"/>
              <a:ea typeface="ＭＳ Ｐゴシック"/>
              <a:cs typeface="ＭＳ Ｐゴシック"/>
            </a:defRPr>
          </a:pPr>
          <a:endParaRPr lang="ja-JP"/>
        </a:p>
      </c:txPr>
    </c:title>
    <c:autoTitleDeleted val="0"/>
    <c:plotArea>
      <c:layout>
        <c:manualLayout>
          <c:layoutTarget val="inner"/>
          <c:xMode val="edge"/>
          <c:yMode val="edge"/>
          <c:x val="3.0574862352732223E-2"/>
          <c:y val="5.1049464123186658E-2"/>
          <c:w val="0.9388501151539439"/>
          <c:h val="0.7017836384345314"/>
        </c:manualLayout>
      </c:layout>
      <c:lineChart>
        <c:grouping val="standard"/>
        <c:varyColors val="0"/>
        <c:ser>
          <c:idx val="0"/>
          <c:order val="0"/>
          <c:tx>
            <c:strRef>
              <c:f>'①仮タイム設定＆チーム編成'!$D$5</c:f>
              <c:strCache>
                <c:ptCount val="1"/>
                <c:pt idx="0">
                  <c:v>平宗一郎</c:v>
                </c:pt>
              </c:strCache>
            </c:strRef>
          </c:tx>
          <c:spPr>
            <a:ln w="28575" cap="rnd">
              <a:solidFill>
                <a:schemeClr val="bg1">
                  <a:lumMod val="65000"/>
                </a:schemeClr>
              </a:solidFill>
              <a:round/>
            </a:ln>
            <a:effectLst/>
          </c:spPr>
          <c:marker>
            <c:symbol val="square"/>
            <c:size val="8"/>
            <c:spPr>
              <a:solidFill>
                <a:schemeClr val="bg1">
                  <a:lumMod val="50000"/>
                </a:schemeClr>
              </a:solidFill>
              <a:ln w="9525">
                <a:solidFill>
                  <a:schemeClr val="bg1">
                    <a:lumMod val="65000"/>
                  </a:schemeClr>
                </a:solidFill>
              </a:ln>
              <a:effectLst/>
            </c:spPr>
          </c:marker>
          <c:dLbls>
            <c:spPr>
              <a:noFill/>
              <a:ln w="25400">
                <a:noFill/>
              </a:ln>
            </c:spPr>
            <c:txPr>
              <a:bodyPr wrap="square" lIns="38100" tIns="19050" rIns="38100" bIns="19050" anchor="ctr">
                <a:spAutoFit/>
              </a:bodyPr>
              <a:lstStyle/>
              <a:p>
                <a:pPr>
                  <a:defRPr sz="1400" b="0" i="0" u="none" strike="noStrike" baseline="0">
                    <a:solidFill>
                      <a:srgbClr val="000000"/>
                    </a:solidFill>
                    <a:latin typeface="ＭＳ Ｐゴシック"/>
                    <a:ea typeface="ＭＳ Ｐゴシック"/>
                    <a:cs typeface="ＭＳ Ｐゴシック"/>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'①仮タイム設定＆チーム編成'!#REF!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'①仮タイム設定＆チーム編成'!#REF!</c15:sqref>
                        </c15:formulaRef>
                      </c:ext>
                    </c:extLst>
                  </c:multiLvlStrRef>
                </c15:cat>
              </c15:filteredCategoryTitle>
            </c:ext>
            <c:ext xmlns:c16="http://schemas.microsoft.com/office/drawing/2014/chart" uri="{C3380CC4-5D6E-409C-BE32-E72D297353CC}">
              <c16:uniqueId val="{00000000-6938-4805-AC6C-7BBFD7409F5B}"/>
            </c:ext>
          </c:extLst>
        </c:ser>
        <c:dLbls>
          <c:showLegendKey val="0"/>
          <c:showVal val="0"/>
          <c:showCatName val="0"/>
          <c:showSerName val="0"/>
          <c:showPercent val="0"/>
          <c:showBubbleSize val="0"/>
        </c:dLbls>
        <c:marker val="1"/>
        <c:smooth val="0"/>
        <c:axId val="1534426063"/>
        <c:axId val="1"/>
      </c:lineChart>
      <c:catAx>
        <c:axId val="1534426063"/>
        <c:scaling>
          <c:orientation val="minMax"/>
        </c:scaling>
        <c:delete val="0"/>
        <c:axPos val="b"/>
        <c:numFmt formatCode="General" sourceLinked="1"/>
        <c:majorTickMark val="none"/>
        <c:minorTickMark val="none"/>
        <c:tickLblPos val="low"/>
        <c:spPr>
          <a:ln w="6350">
            <a:noFill/>
          </a:ln>
        </c:spPr>
        <c:txPr>
          <a:bodyPr rot="0" vert="horz"/>
          <a:lstStyle/>
          <a:p>
            <a:pPr>
              <a:defRPr sz="14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0"/>
        <c:tickLblSkip val="1"/>
        <c:tickMarkSkip val="1"/>
        <c:noMultiLvlLbl val="0"/>
      </c:catAx>
      <c:valAx>
        <c:axId val="1"/>
        <c:scaling>
          <c:orientation val="minMax"/>
          <c:min val="6.5000000000000023E-3"/>
        </c:scaling>
        <c:delete val="1"/>
        <c:axPos val="l"/>
        <c:numFmt formatCode="General" sourceLinked="1"/>
        <c:majorTickMark val="out"/>
        <c:minorTickMark val="none"/>
        <c:tickLblPos val="nextTo"/>
        <c:crossAx val="1534426063"/>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sz="14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274320</xdr:colOff>
      <xdr:row>15</xdr:row>
      <xdr:rowOff>136525</xdr:rowOff>
    </xdr:from>
    <xdr:to>
      <xdr:col>16</xdr:col>
      <xdr:colOff>901496</xdr:colOff>
      <xdr:row>17</xdr:row>
      <xdr:rowOff>79375</xdr:rowOff>
    </xdr:to>
    <xdr:sp macro="" textlink="">
      <xdr:nvSpPr>
        <xdr:cNvPr id="21" name="四角形吹き出し 20">
          <a:extLst>
            <a:ext uri="{FF2B5EF4-FFF2-40B4-BE49-F238E27FC236}">
              <a16:creationId xmlns:a16="http://schemas.microsoft.com/office/drawing/2014/main" id="{46FBAA7C-6C9C-7BA7-09E3-DC0A632D8FD5}"/>
            </a:ext>
          </a:extLst>
        </xdr:cNvPr>
        <xdr:cNvSpPr/>
      </xdr:nvSpPr>
      <xdr:spPr>
        <a:xfrm>
          <a:off x="9403080" y="3656965"/>
          <a:ext cx="1800656" cy="384810"/>
        </a:xfrm>
        <a:prstGeom prst="wedgeRectCallout">
          <a:avLst>
            <a:gd name="adj1" fmla="val -97565"/>
            <a:gd name="adj2" fmla="val 1963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(12)</a:t>
          </a:r>
          <a:r>
            <a:rPr kumimoji="1" lang="ja-JP" altLang="en-US" sz="1000"/>
            <a:t>今回の大会名にメンテ</a:t>
          </a:r>
        </a:p>
      </xdr:txBody>
    </xdr:sp>
    <xdr:clientData/>
  </xdr:twoCellAnchor>
  <xdr:twoCellAnchor>
    <xdr:from>
      <xdr:col>6</xdr:col>
      <xdr:colOff>45751</xdr:colOff>
      <xdr:row>5</xdr:row>
      <xdr:rowOff>40197</xdr:rowOff>
    </xdr:from>
    <xdr:to>
      <xdr:col>6</xdr:col>
      <xdr:colOff>838200</xdr:colOff>
      <xdr:row>7</xdr:row>
      <xdr:rowOff>93876</xdr:rowOff>
    </xdr:to>
    <xdr:sp macro="" textlink="">
      <xdr:nvSpPr>
        <xdr:cNvPr id="25" name="正方形/長方形 24">
          <a:extLst>
            <a:ext uri="{FF2B5EF4-FFF2-40B4-BE49-F238E27FC236}">
              <a16:creationId xmlns:a16="http://schemas.microsoft.com/office/drawing/2014/main" id="{5036A826-3731-4D99-D227-1CE723218C1E}"/>
            </a:ext>
          </a:extLst>
        </xdr:cNvPr>
        <xdr:cNvSpPr/>
      </xdr:nvSpPr>
      <xdr:spPr>
        <a:xfrm>
          <a:off x="2270791" y="1457517"/>
          <a:ext cx="792449" cy="60231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104347</xdr:colOff>
      <xdr:row>5</xdr:row>
      <xdr:rowOff>36958</xdr:rowOff>
    </xdr:from>
    <xdr:to>
      <xdr:col>7</xdr:col>
      <xdr:colOff>864235</xdr:colOff>
      <xdr:row>7</xdr:row>
      <xdr:rowOff>90637</xdr:rowOff>
    </xdr:to>
    <xdr:sp macro="" textlink="">
      <xdr:nvSpPr>
        <xdr:cNvPr id="26" name="正方形/長方形 25">
          <a:extLst>
            <a:ext uri="{FF2B5EF4-FFF2-40B4-BE49-F238E27FC236}">
              <a16:creationId xmlns:a16="http://schemas.microsoft.com/office/drawing/2014/main" id="{755550F0-63E5-3630-BC22-A71A334CC4C1}"/>
            </a:ext>
          </a:extLst>
        </xdr:cNvPr>
        <xdr:cNvSpPr/>
      </xdr:nvSpPr>
      <xdr:spPr>
        <a:xfrm>
          <a:off x="3266647" y="1454278"/>
          <a:ext cx="759888" cy="602319"/>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8</xdr:col>
      <xdr:colOff>91925</xdr:colOff>
      <xdr:row>5</xdr:row>
      <xdr:rowOff>48324</xdr:rowOff>
    </xdr:from>
    <xdr:to>
      <xdr:col>8</xdr:col>
      <xdr:colOff>850265</xdr:colOff>
      <xdr:row>7</xdr:row>
      <xdr:rowOff>108353</xdr:rowOff>
    </xdr:to>
    <xdr:sp macro="" textlink="">
      <xdr:nvSpPr>
        <xdr:cNvPr id="27" name="正方形/長方形 26">
          <a:extLst>
            <a:ext uri="{FF2B5EF4-FFF2-40B4-BE49-F238E27FC236}">
              <a16:creationId xmlns:a16="http://schemas.microsoft.com/office/drawing/2014/main" id="{65C13641-6B15-3AC1-2B75-970EF04B5C15}"/>
            </a:ext>
          </a:extLst>
        </xdr:cNvPr>
        <xdr:cNvSpPr/>
      </xdr:nvSpPr>
      <xdr:spPr>
        <a:xfrm>
          <a:off x="4191485" y="1465644"/>
          <a:ext cx="758340" cy="608669"/>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9</xdr:col>
      <xdr:colOff>71781</xdr:colOff>
      <xdr:row>5</xdr:row>
      <xdr:rowOff>36195</xdr:rowOff>
    </xdr:from>
    <xdr:to>
      <xdr:col>9</xdr:col>
      <xdr:colOff>871855</xdr:colOff>
      <xdr:row>7</xdr:row>
      <xdr:rowOff>92858</xdr:rowOff>
    </xdr:to>
    <xdr:sp macro="" textlink="">
      <xdr:nvSpPr>
        <xdr:cNvPr id="28" name="正方形/長方形 27">
          <a:extLst>
            <a:ext uri="{FF2B5EF4-FFF2-40B4-BE49-F238E27FC236}">
              <a16:creationId xmlns:a16="http://schemas.microsoft.com/office/drawing/2014/main" id="{F76D0751-0F11-0E7E-8329-49917B8FFE26}"/>
            </a:ext>
          </a:extLst>
        </xdr:cNvPr>
        <xdr:cNvSpPr/>
      </xdr:nvSpPr>
      <xdr:spPr>
        <a:xfrm>
          <a:off x="5108601" y="1453515"/>
          <a:ext cx="800074" cy="605303"/>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200"/>
            </a:lnSpc>
          </a:pPr>
          <a:r>
            <a:rPr kumimoji="1" lang="ja-JP" altLang="en-US" sz="1100">
              <a:solidFill>
                <a:schemeClr val="tx1"/>
              </a:solidFill>
            </a:rPr>
            <a:t>タイム共有</a:t>
          </a:r>
        </a:p>
      </xdr:txBody>
    </xdr:sp>
    <xdr:clientData/>
  </xdr:twoCellAnchor>
  <xdr:twoCellAnchor>
    <xdr:from>
      <xdr:col>6</xdr:col>
      <xdr:colOff>73691</xdr:colOff>
      <xdr:row>9</xdr:row>
      <xdr:rowOff>251017</xdr:rowOff>
    </xdr:from>
    <xdr:to>
      <xdr:col>6</xdr:col>
      <xdr:colOff>838200</xdr:colOff>
      <xdr:row>12</xdr:row>
      <xdr:rowOff>36726</xdr:rowOff>
    </xdr:to>
    <xdr:sp macro="" textlink="">
      <xdr:nvSpPr>
        <xdr:cNvPr id="35" name="正方形/長方形 34">
          <a:extLst>
            <a:ext uri="{FF2B5EF4-FFF2-40B4-BE49-F238E27FC236}">
              <a16:creationId xmlns:a16="http://schemas.microsoft.com/office/drawing/2014/main" id="{900F7B9F-A80D-BE4E-CB48-9FF773039BF9}"/>
            </a:ext>
          </a:extLst>
        </xdr:cNvPr>
        <xdr:cNvSpPr/>
      </xdr:nvSpPr>
      <xdr:spPr>
        <a:xfrm>
          <a:off x="2298731" y="2765617"/>
          <a:ext cx="764509" cy="60866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114507</xdr:colOff>
      <xdr:row>9</xdr:row>
      <xdr:rowOff>252858</xdr:rowOff>
    </xdr:from>
    <xdr:to>
      <xdr:col>7</xdr:col>
      <xdr:colOff>875539</xdr:colOff>
      <xdr:row>12</xdr:row>
      <xdr:rowOff>38189</xdr:rowOff>
    </xdr:to>
    <xdr:sp macro="" textlink="">
      <xdr:nvSpPr>
        <xdr:cNvPr id="36" name="正方形/長方形 35">
          <a:extLst>
            <a:ext uri="{FF2B5EF4-FFF2-40B4-BE49-F238E27FC236}">
              <a16:creationId xmlns:a16="http://schemas.microsoft.com/office/drawing/2014/main" id="{E7C56BFC-B125-E80C-F472-DF0D752353AC}"/>
            </a:ext>
          </a:extLst>
        </xdr:cNvPr>
        <xdr:cNvSpPr/>
      </xdr:nvSpPr>
      <xdr:spPr>
        <a:xfrm>
          <a:off x="3276807" y="2767458"/>
          <a:ext cx="761032" cy="60829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8</xdr:col>
      <xdr:colOff>53190</xdr:colOff>
      <xdr:row>10</xdr:row>
      <xdr:rowOff>11494</xdr:rowOff>
    </xdr:from>
    <xdr:to>
      <xdr:col>8</xdr:col>
      <xdr:colOff>833263</xdr:colOff>
      <xdr:row>12</xdr:row>
      <xdr:rowOff>77036</xdr:rowOff>
    </xdr:to>
    <xdr:sp macro="" textlink="">
      <xdr:nvSpPr>
        <xdr:cNvPr id="37" name="正方形/長方形 36">
          <a:extLst>
            <a:ext uri="{FF2B5EF4-FFF2-40B4-BE49-F238E27FC236}">
              <a16:creationId xmlns:a16="http://schemas.microsoft.com/office/drawing/2014/main" id="{1330BB4C-F10F-2088-930D-17CBD3A1CA1A}"/>
            </a:ext>
          </a:extLst>
        </xdr:cNvPr>
        <xdr:cNvSpPr/>
      </xdr:nvSpPr>
      <xdr:spPr>
        <a:xfrm>
          <a:off x="4152750" y="2800414"/>
          <a:ext cx="780073" cy="614182"/>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9</xdr:col>
      <xdr:colOff>87021</xdr:colOff>
      <xdr:row>14</xdr:row>
      <xdr:rowOff>234315</xdr:rowOff>
    </xdr:from>
    <xdr:to>
      <xdr:col>9</xdr:col>
      <xdr:colOff>867865</xdr:colOff>
      <xdr:row>17</xdr:row>
      <xdr:rowOff>16849</xdr:rowOff>
    </xdr:to>
    <xdr:sp macro="" textlink="">
      <xdr:nvSpPr>
        <xdr:cNvPr id="38" name="正方形/長方形 37">
          <a:extLst>
            <a:ext uri="{FF2B5EF4-FFF2-40B4-BE49-F238E27FC236}">
              <a16:creationId xmlns:a16="http://schemas.microsoft.com/office/drawing/2014/main" id="{D9F2DD9B-36DC-F3F6-B0BB-DA9AF72976FC}"/>
            </a:ext>
          </a:extLst>
        </xdr:cNvPr>
        <xdr:cNvSpPr/>
      </xdr:nvSpPr>
      <xdr:spPr>
        <a:xfrm>
          <a:off x="5123841" y="4120515"/>
          <a:ext cx="780844" cy="60549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10</xdr:col>
      <xdr:colOff>110057</xdr:colOff>
      <xdr:row>29</xdr:row>
      <xdr:rowOff>239208</xdr:rowOff>
    </xdr:from>
    <xdr:to>
      <xdr:col>10</xdr:col>
      <xdr:colOff>887191</xdr:colOff>
      <xdr:row>32</xdr:row>
      <xdr:rowOff>21742</xdr:rowOff>
    </xdr:to>
    <xdr:sp macro="" textlink="">
      <xdr:nvSpPr>
        <xdr:cNvPr id="39" name="正方形/長方形 38">
          <a:extLst>
            <a:ext uri="{FF2B5EF4-FFF2-40B4-BE49-F238E27FC236}">
              <a16:creationId xmlns:a16="http://schemas.microsoft.com/office/drawing/2014/main" id="{B82D95EE-FB09-D125-5274-351A5290C4EF}"/>
            </a:ext>
          </a:extLst>
        </xdr:cNvPr>
        <xdr:cNvSpPr/>
      </xdr:nvSpPr>
      <xdr:spPr>
        <a:xfrm>
          <a:off x="6084137" y="8240208"/>
          <a:ext cx="777134" cy="605494"/>
        </a:xfrm>
        <a:prstGeom prst="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2/24</a:t>
          </a:r>
        </a:p>
        <a:p>
          <a:pPr algn="ctr">
            <a:lnSpc>
              <a:spcPts val="1300"/>
            </a:lnSpc>
          </a:pPr>
          <a:r>
            <a:rPr kumimoji="1" lang="ja-JP" altLang="en-US" sz="1100">
              <a:solidFill>
                <a:schemeClr val="tx1"/>
              </a:solidFill>
            </a:rPr>
            <a:t>タイム共有</a:t>
          </a:r>
        </a:p>
      </xdr:txBody>
    </xdr:sp>
    <xdr:clientData/>
  </xdr:twoCellAnchor>
  <xdr:twoCellAnchor>
    <xdr:from>
      <xdr:col>11</xdr:col>
      <xdr:colOff>42747</xdr:colOff>
      <xdr:row>5</xdr:row>
      <xdr:rowOff>48073</xdr:rowOff>
    </xdr:from>
    <xdr:to>
      <xdr:col>12</xdr:col>
      <xdr:colOff>9679</xdr:colOff>
      <xdr:row>7</xdr:row>
      <xdr:rowOff>107724</xdr:rowOff>
    </xdr:to>
    <xdr:sp macro="" textlink="">
      <xdr:nvSpPr>
        <xdr:cNvPr id="40" name="正方形/長方形 39">
          <a:extLst>
            <a:ext uri="{FF2B5EF4-FFF2-40B4-BE49-F238E27FC236}">
              <a16:creationId xmlns:a16="http://schemas.microsoft.com/office/drawing/2014/main" id="{6EF1B86E-FAE3-C839-99F2-F2BB23D79A22}"/>
            </a:ext>
          </a:extLst>
        </xdr:cNvPr>
        <xdr:cNvSpPr/>
      </xdr:nvSpPr>
      <xdr:spPr>
        <a:xfrm>
          <a:off x="6201612" y="1354268"/>
          <a:ext cx="734060" cy="514944"/>
        </a:xfrm>
        <a:prstGeom prst="rect">
          <a:avLst/>
        </a:prstGeom>
        <a:solidFill>
          <a:schemeClr val="accent1">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2/25</a:t>
          </a:r>
        </a:p>
        <a:p>
          <a:pPr algn="ctr">
            <a:lnSpc>
              <a:spcPts val="1300"/>
            </a:lnSpc>
          </a:pPr>
          <a:r>
            <a:rPr kumimoji="1" lang="ja-JP" altLang="en-US" sz="1100">
              <a:solidFill>
                <a:schemeClr val="tx1"/>
              </a:solidFill>
            </a:rPr>
            <a:t>タイム共有</a:t>
          </a:r>
        </a:p>
      </xdr:txBody>
    </xdr:sp>
    <xdr:clientData/>
  </xdr:twoCellAnchor>
  <xdr:twoCellAnchor>
    <xdr:from>
      <xdr:col>11</xdr:col>
      <xdr:colOff>35762</xdr:colOff>
      <xdr:row>10</xdr:row>
      <xdr:rowOff>62678</xdr:rowOff>
    </xdr:from>
    <xdr:to>
      <xdr:col>11</xdr:col>
      <xdr:colOff>486980</xdr:colOff>
      <xdr:row>12</xdr:row>
      <xdr:rowOff>122927</xdr:rowOff>
    </xdr:to>
    <xdr:sp macro="" textlink="">
      <xdr:nvSpPr>
        <xdr:cNvPr id="41" name="正方形/長方形 40">
          <a:extLst>
            <a:ext uri="{FF2B5EF4-FFF2-40B4-BE49-F238E27FC236}">
              <a16:creationId xmlns:a16="http://schemas.microsoft.com/office/drawing/2014/main" id="{2BCEEFDB-1CA0-D0F7-672F-AB40152C40F7}"/>
            </a:ext>
          </a:extLst>
        </xdr:cNvPr>
        <xdr:cNvSpPr/>
      </xdr:nvSpPr>
      <xdr:spPr>
        <a:xfrm>
          <a:off x="6191452" y="2451548"/>
          <a:ext cx="734060" cy="514944"/>
        </a:xfrm>
        <a:prstGeom prst="rect">
          <a:avLst/>
        </a:prstGeom>
        <a:solidFill>
          <a:schemeClr val="accent1">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2/25</a:t>
          </a:r>
        </a:p>
        <a:p>
          <a:pPr algn="ctr">
            <a:lnSpc>
              <a:spcPts val="1300"/>
            </a:lnSpc>
          </a:pPr>
          <a:r>
            <a:rPr kumimoji="1" lang="ja-JP" altLang="en-US" sz="1100">
              <a:solidFill>
                <a:schemeClr val="tx1"/>
              </a:solidFill>
            </a:rPr>
            <a:t>タイム共有</a:t>
          </a:r>
        </a:p>
      </xdr:txBody>
    </xdr:sp>
    <xdr:clientData/>
  </xdr:twoCellAnchor>
  <xdr:twoCellAnchor>
    <xdr:from>
      <xdr:col>15</xdr:col>
      <xdr:colOff>274320</xdr:colOff>
      <xdr:row>22</xdr:row>
      <xdr:rowOff>48260</xdr:rowOff>
    </xdr:from>
    <xdr:to>
      <xdr:col>16</xdr:col>
      <xdr:colOff>837361</xdr:colOff>
      <xdr:row>25</xdr:row>
      <xdr:rowOff>34240</xdr:rowOff>
    </xdr:to>
    <xdr:sp macro="" textlink="">
      <xdr:nvSpPr>
        <xdr:cNvPr id="22" name="四角形吹き出し 21">
          <a:extLst>
            <a:ext uri="{FF2B5EF4-FFF2-40B4-BE49-F238E27FC236}">
              <a16:creationId xmlns:a16="http://schemas.microsoft.com/office/drawing/2014/main" id="{5FA60718-D89F-565A-8030-C628B8F824FF}"/>
            </a:ext>
          </a:extLst>
        </xdr:cNvPr>
        <xdr:cNvSpPr/>
      </xdr:nvSpPr>
      <xdr:spPr>
        <a:xfrm>
          <a:off x="9959340" y="6129020"/>
          <a:ext cx="1736521" cy="808940"/>
        </a:xfrm>
        <a:prstGeom prst="wedgeRectCallout">
          <a:avLst>
            <a:gd name="adj1" fmla="val 14049"/>
            <a:gd name="adj2" fmla="val 132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(14)</a:t>
          </a:r>
          <a:r>
            <a:rPr kumimoji="1" lang="ja-JP" altLang="en-US" sz="1000"/>
            <a:t>シニア選手は名前を水色に、女性選手は名前を赤色に変更</a:t>
          </a:r>
        </a:p>
      </xdr:txBody>
    </xdr:sp>
    <xdr:clientData/>
  </xdr:twoCellAnchor>
  <xdr:twoCellAnchor>
    <xdr:from>
      <xdr:col>15</xdr:col>
      <xdr:colOff>492125</xdr:colOff>
      <xdr:row>18</xdr:row>
      <xdr:rowOff>69850</xdr:rowOff>
    </xdr:from>
    <xdr:to>
      <xdr:col>16</xdr:col>
      <xdr:colOff>442843</xdr:colOff>
      <xdr:row>21</xdr:row>
      <xdr:rowOff>56032</xdr:rowOff>
    </xdr:to>
    <xdr:sp macro="" textlink="">
      <xdr:nvSpPr>
        <xdr:cNvPr id="23" name="四角形吹き出し 22">
          <a:extLst>
            <a:ext uri="{FF2B5EF4-FFF2-40B4-BE49-F238E27FC236}">
              <a16:creationId xmlns:a16="http://schemas.microsoft.com/office/drawing/2014/main" id="{95777E4A-5CF2-F69F-8106-CA31BD3A246B}"/>
            </a:ext>
          </a:extLst>
        </xdr:cNvPr>
        <xdr:cNvSpPr/>
      </xdr:nvSpPr>
      <xdr:spPr>
        <a:xfrm>
          <a:off x="10177145" y="5053330"/>
          <a:ext cx="1124198" cy="809142"/>
        </a:xfrm>
        <a:prstGeom prst="wedgeRectCallout">
          <a:avLst>
            <a:gd name="adj1" fmla="val -63799"/>
            <a:gd name="adj2" fmla="val 2263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(13)②</a:t>
          </a:r>
          <a:r>
            <a:rPr kumimoji="1" lang="ja-JP" altLang="en-US" sz="1000"/>
            <a:t>チーム編成表から、各自の共有日テキストボックスをコピーして同じ位置に配置</a:t>
          </a:r>
        </a:p>
      </xdr:txBody>
    </xdr:sp>
    <xdr:clientData/>
  </xdr:twoCellAnchor>
  <xdr:twoCellAnchor>
    <xdr:from>
      <xdr:col>2</xdr:col>
      <xdr:colOff>137795</xdr:colOff>
      <xdr:row>13</xdr:row>
      <xdr:rowOff>86995</xdr:rowOff>
    </xdr:from>
    <xdr:to>
      <xdr:col>6</xdr:col>
      <xdr:colOff>443936</xdr:colOff>
      <xdr:row>16</xdr:row>
      <xdr:rowOff>66675</xdr:rowOff>
    </xdr:to>
    <xdr:sp macro="" textlink="">
      <xdr:nvSpPr>
        <xdr:cNvPr id="30" name="四角形吹き出し 29">
          <a:extLst>
            <a:ext uri="{FF2B5EF4-FFF2-40B4-BE49-F238E27FC236}">
              <a16:creationId xmlns:a16="http://schemas.microsoft.com/office/drawing/2014/main" id="{BBC61ED3-6F3A-2453-FD5C-ABD67383A3B8}"/>
            </a:ext>
          </a:extLst>
        </xdr:cNvPr>
        <xdr:cNvSpPr/>
      </xdr:nvSpPr>
      <xdr:spPr>
        <a:xfrm>
          <a:off x="731520" y="3119120"/>
          <a:ext cx="2166471" cy="619760"/>
        </a:xfrm>
        <a:prstGeom prst="wedgeRectCallout">
          <a:avLst>
            <a:gd name="adj1" fmla="val -7054"/>
            <a:gd name="adj2" fmla="val -9375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(19)</a:t>
          </a:r>
          <a:r>
            <a:rPr kumimoji="1" lang="ja-JP" altLang="en-US" sz="1000"/>
            <a:t>結果が反映された選手のテキストボックスを消去</a:t>
          </a:r>
        </a:p>
      </xdr:txBody>
    </xdr:sp>
    <xdr:clientData/>
  </xdr:twoCellAnchor>
  <xdr:twoCellAnchor>
    <xdr:from>
      <xdr:col>5</xdr:col>
      <xdr:colOff>389890</xdr:colOff>
      <xdr:row>6</xdr:row>
      <xdr:rowOff>115570</xdr:rowOff>
    </xdr:from>
    <xdr:to>
      <xdr:col>6</xdr:col>
      <xdr:colOff>147100</xdr:colOff>
      <xdr:row>7</xdr:row>
      <xdr:rowOff>129187</xdr:rowOff>
    </xdr:to>
    <xdr:sp macro="" textlink="">
      <xdr:nvSpPr>
        <xdr:cNvPr id="32" name="正方形/長方形 31">
          <a:extLst>
            <a:ext uri="{FF2B5EF4-FFF2-40B4-BE49-F238E27FC236}">
              <a16:creationId xmlns:a16="http://schemas.microsoft.com/office/drawing/2014/main" id="{ED47B638-AD60-45C7-B75C-5F1A62493728}"/>
            </a:ext>
          </a:extLst>
        </xdr:cNvPr>
        <xdr:cNvSpPr/>
      </xdr:nvSpPr>
      <xdr:spPr>
        <a:xfrm>
          <a:off x="2032000" y="1676400"/>
          <a:ext cx="386080" cy="23368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1</a:t>
          </a:r>
          <a:r>
            <a:rPr kumimoji="1" lang="ja-JP" altLang="en-US" sz="1400"/>
            <a:t>位</a:t>
          </a:r>
          <a:endParaRPr kumimoji="1" lang="en-US" altLang="ja-JP" sz="1400"/>
        </a:p>
      </xdr:txBody>
    </xdr:sp>
    <xdr:clientData/>
  </xdr:twoCellAnchor>
  <xdr:twoCellAnchor>
    <xdr:from>
      <xdr:col>5</xdr:col>
      <xdr:colOff>382270</xdr:colOff>
      <xdr:row>12</xdr:row>
      <xdr:rowOff>0</xdr:rowOff>
    </xdr:from>
    <xdr:to>
      <xdr:col>6</xdr:col>
      <xdr:colOff>129858</xdr:colOff>
      <xdr:row>13</xdr:row>
      <xdr:rowOff>14133</xdr:rowOff>
    </xdr:to>
    <xdr:sp macro="" textlink="">
      <xdr:nvSpPr>
        <xdr:cNvPr id="33" name="正方形/長方形 32">
          <a:extLst>
            <a:ext uri="{FF2B5EF4-FFF2-40B4-BE49-F238E27FC236}">
              <a16:creationId xmlns:a16="http://schemas.microsoft.com/office/drawing/2014/main" id="{0FE8D070-1F58-8D1A-FEFD-44F7DB5792BE}"/>
            </a:ext>
          </a:extLst>
        </xdr:cNvPr>
        <xdr:cNvSpPr/>
      </xdr:nvSpPr>
      <xdr:spPr>
        <a:xfrm>
          <a:off x="2011680" y="2783840"/>
          <a:ext cx="386080" cy="233680"/>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2</a:t>
          </a:r>
          <a:r>
            <a:rPr kumimoji="1" lang="ja-JP" altLang="en-US" sz="1400"/>
            <a:t>位</a:t>
          </a:r>
          <a:endParaRPr kumimoji="1" lang="en-US" altLang="ja-JP" sz="1400"/>
        </a:p>
      </xdr:txBody>
    </xdr:sp>
    <xdr:clientData/>
  </xdr:twoCellAnchor>
  <xdr:twoCellAnchor>
    <xdr:from>
      <xdr:col>5</xdr:col>
      <xdr:colOff>382270</xdr:colOff>
      <xdr:row>17</xdr:row>
      <xdr:rowOff>0</xdr:rowOff>
    </xdr:from>
    <xdr:to>
      <xdr:col>6</xdr:col>
      <xdr:colOff>129858</xdr:colOff>
      <xdr:row>18</xdr:row>
      <xdr:rowOff>14133</xdr:rowOff>
    </xdr:to>
    <xdr:sp macro="" textlink="">
      <xdr:nvSpPr>
        <xdr:cNvPr id="34" name="正方形/長方形 33">
          <a:extLst>
            <a:ext uri="{FF2B5EF4-FFF2-40B4-BE49-F238E27FC236}">
              <a16:creationId xmlns:a16="http://schemas.microsoft.com/office/drawing/2014/main" id="{907ED3CB-76FC-2405-9C24-7D976736F11B}"/>
            </a:ext>
          </a:extLst>
        </xdr:cNvPr>
        <xdr:cNvSpPr/>
      </xdr:nvSpPr>
      <xdr:spPr>
        <a:xfrm>
          <a:off x="2011680" y="3850640"/>
          <a:ext cx="386080" cy="23368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3</a:t>
          </a:r>
          <a:r>
            <a:rPr kumimoji="1" lang="ja-JP" altLang="en-US" sz="1400"/>
            <a:t>位</a:t>
          </a:r>
          <a:endParaRPr kumimoji="1" lang="en-US" altLang="ja-JP" sz="1400"/>
        </a:p>
      </xdr:txBody>
    </xdr:sp>
    <xdr:clientData/>
  </xdr:twoCellAnchor>
  <xdr:twoCellAnchor>
    <xdr:from>
      <xdr:col>5</xdr:col>
      <xdr:colOff>389890</xdr:colOff>
      <xdr:row>21</xdr:row>
      <xdr:rowOff>115570</xdr:rowOff>
    </xdr:from>
    <xdr:to>
      <xdr:col>6</xdr:col>
      <xdr:colOff>147100</xdr:colOff>
      <xdr:row>22</xdr:row>
      <xdr:rowOff>129187</xdr:rowOff>
    </xdr:to>
    <xdr:sp macro="" textlink="">
      <xdr:nvSpPr>
        <xdr:cNvPr id="42" name="正方形/長方形 41">
          <a:extLst>
            <a:ext uri="{FF2B5EF4-FFF2-40B4-BE49-F238E27FC236}">
              <a16:creationId xmlns:a16="http://schemas.microsoft.com/office/drawing/2014/main" id="{BED766A0-5893-E8AD-0E73-9E323AC852E8}"/>
            </a:ext>
          </a:extLst>
        </xdr:cNvPr>
        <xdr:cNvSpPr/>
      </xdr:nvSpPr>
      <xdr:spPr>
        <a:xfrm>
          <a:off x="2032000" y="487680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4</a:t>
          </a:r>
          <a:r>
            <a:rPr kumimoji="1" lang="ja-JP" altLang="en-US" sz="1400"/>
            <a:t>位</a:t>
          </a:r>
          <a:endParaRPr kumimoji="1" lang="en-US" altLang="ja-JP" sz="1400"/>
        </a:p>
      </xdr:txBody>
    </xdr:sp>
    <xdr:clientData/>
  </xdr:twoCellAnchor>
  <xdr:twoCellAnchor>
    <xdr:from>
      <xdr:col>5</xdr:col>
      <xdr:colOff>382270</xdr:colOff>
      <xdr:row>27</xdr:row>
      <xdr:rowOff>0</xdr:rowOff>
    </xdr:from>
    <xdr:to>
      <xdr:col>6</xdr:col>
      <xdr:colOff>129858</xdr:colOff>
      <xdr:row>28</xdr:row>
      <xdr:rowOff>14133</xdr:rowOff>
    </xdr:to>
    <xdr:sp macro="" textlink="">
      <xdr:nvSpPr>
        <xdr:cNvPr id="43" name="正方形/長方形 42">
          <a:extLst>
            <a:ext uri="{FF2B5EF4-FFF2-40B4-BE49-F238E27FC236}">
              <a16:creationId xmlns:a16="http://schemas.microsoft.com/office/drawing/2014/main" id="{B710963C-03C9-F54A-FE93-C7807A60B893}"/>
            </a:ext>
          </a:extLst>
        </xdr:cNvPr>
        <xdr:cNvSpPr/>
      </xdr:nvSpPr>
      <xdr:spPr>
        <a:xfrm>
          <a:off x="2011680" y="598424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5</a:t>
          </a:r>
          <a:r>
            <a:rPr kumimoji="1" lang="ja-JP" altLang="en-US" sz="1400"/>
            <a:t>位</a:t>
          </a:r>
          <a:endParaRPr kumimoji="1" lang="en-US" altLang="ja-JP" sz="1400"/>
        </a:p>
      </xdr:txBody>
    </xdr:sp>
    <xdr:clientData/>
  </xdr:twoCellAnchor>
  <xdr:twoCellAnchor>
    <xdr:from>
      <xdr:col>5</xdr:col>
      <xdr:colOff>382270</xdr:colOff>
      <xdr:row>32</xdr:row>
      <xdr:rowOff>0</xdr:rowOff>
    </xdr:from>
    <xdr:to>
      <xdr:col>6</xdr:col>
      <xdr:colOff>129858</xdr:colOff>
      <xdr:row>33</xdr:row>
      <xdr:rowOff>14133</xdr:rowOff>
    </xdr:to>
    <xdr:sp macro="" textlink="">
      <xdr:nvSpPr>
        <xdr:cNvPr id="44" name="正方形/長方形 43">
          <a:extLst>
            <a:ext uri="{FF2B5EF4-FFF2-40B4-BE49-F238E27FC236}">
              <a16:creationId xmlns:a16="http://schemas.microsoft.com/office/drawing/2014/main" id="{6663EF73-4468-5055-AE7C-4DBCADC1C676}"/>
            </a:ext>
          </a:extLst>
        </xdr:cNvPr>
        <xdr:cNvSpPr/>
      </xdr:nvSpPr>
      <xdr:spPr>
        <a:xfrm>
          <a:off x="2011680" y="705104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6</a:t>
          </a:r>
          <a:r>
            <a:rPr kumimoji="1" lang="ja-JP" altLang="en-US" sz="1400"/>
            <a:t>位</a:t>
          </a:r>
          <a:endParaRPr kumimoji="1" lang="en-US" altLang="ja-JP" sz="1400"/>
        </a:p>
      </xdr:txBody>
    </xdr:sp>
    <xdr:clientData/>
  </xdr:twoCellAnchor>
  <xdr:twoCellAnchor>
    <xdr:from>
      <xdr:col>5</xdr:col>
      <xdr:colOff>389255</xdr:colOff>
      <xdr:row>36</xdr:row>
      <xdr:rowOff>130175</xdr:rowOff>
    </xdr:from>
    <xdr:to>
      <xdr:col>6</xdr:col>
      <xdr:colOff>151130</xdr:colOff>
      <xdr:row>38</xdr:row>
      <xdr:rowOff>7343</xdr:rowOff>
    </xdr:to>
    <xdr:sp macro="" textlink="">
      <xdr:nvSpPr>
        <xdr:cNvPr id="45" name="正方形/長方形 44">
          <a:extLst>
            <a:ext uri="{FF2B5EF4-FFF2-40B4-BE49-F238E27FC236}">
              <a16:creationId xmlns:a16="http://schemas.microsoft.com/office/drawing/2014/main" id="{83DEE4A1-C189-5A82-4452-BE99C2629F03}"/>
            </a:ext>
          </a:extLst>
        </xdr:cNvPr>
        <xdr:cNvSpPr/>
      </xdr:nvSpPr>
      <xdr:spPr>
        <a:xfrm>
          <a:off x="2021840" y="810768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7</a:t>
          </a:r>
          <a:r>
            <a:rPr kumimoji="1" lang="ja-JP" altLang="en-US" sz="1400"/>
            <a:t>位</a:t>
          </a:r>
          <a:endParaRPr kumimoji="1" lang="en-US" altLang="ja-JP" sz="1400"/>
        </a:p>
      </xdr:txBody>
    </xdr:sp>
    <xdr:clientData/>
  </xdr:twoCellAnchor>
  <xdr:twoCellAnchor>
    <xdr:from>
      <xdr:col>5</xdr:col>
      <xdr:colOff>389255</xdr:colOff>
      <xdr:row>41</xdr:row>
      <xdr:rowOff>130175</xdr:rowOff>
    </xdr:from>
    <xdr:to>
      <xdr:col>6</xdr:col>
      <xdr:colOff>151130</xdr:colOff>
      <xdr:row>43</xdr:row>
      <xdr:rowOff>14003</xdr:rowOff>
    </xdr:to>
    <xdr:sp macro="" textlink="">
      <xdr:nvSpPr>
        <xdr:cNvPr id="46" name="正方形/長方形 45">
          <a:extLst>
            <a:ext uri="{FF2B5EF4-FFF2-40B4-BE49-F238E27FC236}">
              <a16:creationId xmlns:a16="http://schemas.microsoft.com/office/drawing/2014/main" id="{0B626E0A-225E-356A-198D-EC9DDF24B7E8}"/>
            </a:ext>
          </a:extLst>
        </xdr:cNvPr>
        <xdr:cNvSpPr/>
      </xdr:nvSpPr>
      <xdr:spPr>
        <a:xfrm>
          <a:off x="2021840" y="917448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8</a:t>
          </a:r>
          <a:r>
            <a:rPr kumimoji="1" lang="ja-JP" altLang="en-US" sz="1400"/>
            <a:t>位</a:t>
          </a:r>
          <a:endParaRPr kumimoji="1" lang="en-US" altLang="ja-JP" sz="1400"/>
        </a:p>
      </xdr:txBody>
    </xdr:sp>
    <xdr:clientData/>
  </xdr:twoCellAnchor>
  <xdr:twoCellAnchor>
    <xdr:from>
      <xdr:col>5</xdr:col>
      <xdr:colOff>389890</xdr:colOff>
      <xdr:row>46</xdr:row>
      <xdr:rowOff>107950</xdr:rowOff>
    </xdr:from>
    <xdr:to>
      <xdr:col>6</xdr:col>
      <xdr:colOff>147100</xdr:colOff>
      <xdr:row>48</xdr:row>
      <xdr:rowOff>0</xdr:rowOff>
    </xdr:to>
    <xdr:sp macro="" textlink="">
      <xdr:nvSpPr>
        <xdr:cNvPr id="47" name="正方形/長方形 46">
          <a:extLst>
            <a:ext uri="{FF2B5EF4-FFF2-40B4-BE49-F238E27FC236}">
              <a16:creationId xmlns:a16="http://schemas.microsoft.com/office/drawing/2014/main" id="{BC7F6D48-1290-FDC3-0443-1DA3D357D8B4}"/>
            </a:ext>
          </a:extLst>
        </xdr:cNvPr>
        <xdr:cNvSpPr/>
      </xdr:nvSpPr>
      <xdr:spPr>
        <a:xfrm>
          <a:off x="2032000" y="1010920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9</a:t>
          </a:r>
          <a:r>
            <a:rPr kumimoji="1" lang="ja-JP" altLang="en-US" sz="1400"/>
            <a:t>位</a:t>
          </a:r>
          <a:endParaRPr kumimoji="1" lang="en-US" altLang="ja-JP" sz="1400"/>
        </a:p>
      </xdr:txBody>
    </xdr:sp>
    <xdr:clientData/>
  </xdr:twoCellAnchor>
  <xdr:twoCellAnchor>
    <xdr:from>
      <xdr:col>5</xdr:col>
      <xdr:colOff>410845</xdr:colOff>
      <xdr:row>51</xdr:row>
      <xdr:rowOff>93980</xdr:rowOff>
    </xdr:from>
    <xdr:to>
      <xdr:col>6</xdr:col>
      <xdr:colOff>182634</xdr:colOff>
      <xdr:row>52</xdr:row>
      <xdr:rowOff>116840</xdr:rowOff>
    </xdr:to>
    <xdr:sp macro="" textlink="">
      <xdr:nvSpPr>
        <xdr:cNvPr id="48" name="正方形/長方形 47">
          <a:extLst>
            <a:ext uri="{FF2B5EF4-FFF2-40B4-BE49-F238E27FC236}">
              <a16:creationId xmlns:a16="http://schemas.microsoft.com/office/drawing/2014/main" id="{345F1968-463B-7522-69F8-151F02C76F4E}"/>
            </a:ext>
          </a:extLst>
        </xdr:cNvPr>
        <xdr:cNvSpPr/>
      </xdr:nvSpPr>
      <xdr:spPr>
        <a:xfrm>
          <a:off x="2062480" y="11054080"/>
          <a:ext cx="386080" cy="23368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400"/>
            <a:t>10</a:t>
          </a:r>
          <a:r>
            <a:rPr kumimoji="1" lang="ja-JP" altLang="en-US" sz="1400"/>
            <a:t>位</a:t>
          </a:r>
          <a:endParaRPr kumimoji="1" lang="en-US" altLang="ja-JP" sz="1400"/>
        </a:p>
      </xdr:txBody>
    </xdr:sp>
    <xdr:clientData/>
  </xdr:twoCellAnchor>
  <xdr:twoCellAnchor>
    <xdr:from>
      <xdr:col>5</xdr:col>
      <xdr:colOff>80794</xdr:colOff>
      <xdr:row>19</xdr:row>
      <xdr:rowOff>277495</xdr:rowOff>
    </xdr:from>
    <xdr:to>
      <xdr:col>7</xdr:col>
      <xdr:colOff>873484</xdr:colOff>
      <xdr:row>25</xdr:row>
      <xdr:rowOff>276965</xdr:rowOff>
    </xdr:to>
    <xdr:sp macro="" textlink="">
      <xdr:nvSpPr>
        <xdr:cNvPr id="49" name="四角形吹き出し 48">
          <a:extLst>
            <a:ext uri="{FF2B5EF4-FFF2-40B4-BE49-F238E27FC236}">
              <a16:creationId xmlns:a16="http://schemas.microsoft.com/office/drawing/2014/main" id="{4AB2A216-E93F-791F-4A12-C788C5A3DD14}"/>
            </a:ext>
          </a:extLst>
        </xdr:cNvPr>
        <xdr:cNvSpPr/>
      </xdr:nvSpPr>
      <xdr:spPr>
        <a:xfrm>
          <a:off x="1368574" y="6144895"/>
          <a:ext cx="2667210" cy="1873990"/>
        </a:xfrm>
        <a:prstGeom prst="wedgeRectCallout">
          <a:avLst>
            <a:gd name="adj1" fmla="val -59578"/>
            <a:gd name="adj2" fmla="val -3637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(20)</a:t>
          </a:r>
          <a:r>
            <a:rPr kumimoji="1" lang="ja-JP" altLang="en-US" sz="1000"/>
            <a:t>区間ごとチーム順位をテキストボックスで配置（１</a:t>
          </a:r>
          <a:r>
            <a:rPr kumimoji="1" lang="en-US" altLang="ja-JP" sz="1000"/>
            <a:t>〜</a:t>
          </a:r>
          <a:r>
            <a:rPr kumimoji="1" lang="ja-JP" altLang="en-US" sz="1000"/>
            <a:t>３位だけ色変えてある）</a:t>
          </a:r>
          <a:endParaRPr kumimoji="1" lang="en-US" altLang="ja-JP" sz="1000"/>
        </a:p>
        <a:p>
          <a:pPr algn="l">
            <a:lnSpc>
              <a:spcPts val="1200"/>
            </a:lnSpc>
          </a:pPr>
          <a:r>
            <a:rPr kumimoji="1" lang="en-US" altLang="ja-JP" sz="1000"/>
            <a:t>※</a:t>
          </a:r>
          <a:r>
            <a:rPr kumimoji="1" lang="ja-JP" altLang="en-US" sz="1000"/>
            <a:t>１区間ごとに過去の順位テキストボックスは消し、常に最新区間の順だけテキストボックス表示にする</a:t>
          </a:r>
          <a:endParaRPr kumimoji="1" lang="en-US" altLang="ja-JP" sz="1000"/>
        </a:p>
      </xdr:txBody>
    </xdr:sp>
    <xdr:clientData/>
  </xdr:twoCellAnchor>
  <xdr:twoCellAnchor>
    <xdr:from>
      <xdr:col>5</xdr:col>
      <xdr:colOff>0</xdr:colOff>
      <xdr:row>54</xdr:row>
      <xdr:rowOff>0</xdr:rowOff>
    </xdr:from>
    <xdr:to>
      <xdr:col>7</xdr:col>
      <xdr:colOff>349681</xdr:colOff>
      <xdr:row>56</xdr:row>
      <xdr:rowOff>174541</xdr:rowOff>
    </xdr:to>
    <xdr:sp macro="" textlink="">
      <xdr:nvSpPr>
        <xdr:cNvPr id="50" name="四角形吹き出し 49">
          <a:extLst>
            <a:ext uri="{FF2B5EF4-FFF2-40B4-BE49-F238E27FC236}">
              <a16:creationId xmlns:a16="http://schemas.microsoft.com/office/drawing/2014/main" id="{CD220D14-8164-4C86-B311-84D3D77D530C}"/>
            </a:ext>
          </a:extLst>
        </xdr:cNvPr>
        <xdr:cNvSpPr/>
      </xdr:nvSpPr>
      <xdr:spPr>
        <a:xfrm>
          <a:off x="1381760" y="11501120"/>
          <a:ext cx="2166471" cy="619760"/>
        </a:xfrm>
        <a:prstGeom prst="wedgeRectCallout">
          <a:avLst>
            <a:gd name="adj1" fmla="val -60047"/>
            <a:gd name="adj2" fmla="val 4722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(21)</a:t>
          </a:r>
          <a:r>
            <a:rPr kumimoji="1" lang="ja-JP" altLang="en-US" sz="1000"/>
            <a:t>区間ごと実況を書く</a:t>
          </a:r>
        </a:p>
      </xdr:txBody>
    </xdr:sp>
    <xdr:clientData/>
  </xdr:twoCellAnchor>
  <xdr:twoCellAnchor>
    <xdr:from>
      <xdr:col>13</xdr:col>
      <xdr:colOff>56515</xdr:colOff>
      <xdr:row>40</xdr:row>
      <xdr:rowOff>42545</xdr:rowOff>
    </xdr:from>
    <xdr:to>
      <xdr:col>17</xdr:col>
      <xdr:colOff>34323</xdr:colOff>
      <xdr:row>58</xdr:row>
      <xdr:rowOff>27952</xdr:rowOff>
    </xdr:to>
    <xdr:sp macro="" textlink="">
      <xdr:nvSpPr>
        <xdr:cNvPr id="51" name="正方形/長方形 50">
          <a:extLst>
            <a:ext uri="{FF2B5EF4-FFF2-40B4-BE49-F238E27FC236}">
              <a16:creationId xmlns:a16="http://schemas.microsoft.com/office/drawing/2014/main" id="{BD890BA5-1A2F-480E-B94E-85D703445D60}"/>
            </a:ext>
          </a:extLst>
        </xdr:cNvPr>
        <xdr:cNvSpPr/>
      </xdr:nvSpPr>
      <xdr:spPr>
        <a:xfrm>
          <a:off x="7487920" y="8829040"/>
          <a:ext cx="4866640" cy="6045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実況のコツ</a:t>
          </a:r>
          <a:endParaRPr kumimoji="1" lang="en-US" altLang="ja-JP" sz="1100"/>
        </a:p>
        <a:p>
          <a:pPr algn="l">
            <a:lnSpc>
              <a:spcPts val="1200"/>
            </a:lnSpc>
          </a:pPr>
          <a:endParaRPr kumimoji="1" lang="en-US" altLang="ja-JP" sz="1100"/>
        </a:p>
        <a:p>
          <a:pPr algn="l">
            <a:lnSpc>
              <a:spcPts val="1300"/>
            </a:lnSpc>
          </a:pPr>
          <a:r>
            <a:rPr kumimoji="1" lang="ja-JP" altLang="en-US" sz="1100" b="1" u="sng"/>
            <a:t>◆先頭から順に全チーム走者や順位変動を記載</a:t>
          </a:r>
          <a:endParaRPr kumimoji="1" lang="en-US" altLang="ja-JP" sz="1100" b="1" u="sng"/>
        </a:p>
        <a:p>
          <a:pPr algn="l">
            <a:lnSpc>
              <a:spcPts val="1300"/>
            </a:lnSpc>
          </a:pPr>
          <a:r>
            <a:rPr kumimoji="1" lang="ja-JP" altLang="en-US" sz="1100"/>
            <a:t>　「＊チーム＊＊が仮タイムを大幅に上回る頑張りを見せ先頭を死守！続いて＊チーム＊＊がなんと</a:t>
          </a:r>
          <a:r>
            <a:rPr kumimoji="1" lang="en-US" altLang="ja-JP" sz="1100"/>
            <a:t>10</a:t>
          </a:r>
          <a:r>
            <a:rPr kumimoji="1" lang="ja-JP" altLang="en-US" sz="1100"/>
            <a:t>位からごぼう抜き新記録で</a:t>
          </a:r>
          <a:r>
            <a:rPr kumimoji="1" lang="en-US" altLang="ja-JP" sz="1100"/>
            <a:t>2</a:t>
          </a:r>
          <a:r>
            <a:rPr kumimoji="1" lang="ja-JP" altLang="en-US" sz="1100"/>
            <a:t>位に浮上！・・・」</a:t>
          </a:r>
          <a:endParaRPr kumimoji="1" lang="en-US" altLang="ja-JP" sz="1100"/>
        </a:p>
        <a:p>
          <a:pPr algn="l">
            <a:lnSpc>
              <a:spcPts val="1200"/>
            </a:lnSpc>
          </a:pPr>
          <a:endParaRPr kumimoji="1" lang="en-US" altLang="ja-JP" sz="1100"/>
        </a:p>
        <a:p>
          <a:pPr algn="l">
            <a:lnSpc>
              <a:spcPts val="1300"/>
            </a:lnSpc>
          </a:pPr>
          <a:r>
            <a:rPr kumimoji="1" lang="ja-JP" altLang="en-US" sz="1100" b="1" u="sng"/>
            <a:t>◆いじるのは良いが、けなすのはダメ</a:t>
          </a:r>
          <a:endParaRPr kumimoji="1" lang="en-US" altLang="ja-JP" sz="1100" b="1" u="sng"/>
        </a:p>
        <a:p>
          <a:pPr algn="l">
            <a:lnSpc>
              <a:spcPts val="1300"/>
            </a:lnSpc>
          </a:pPr>
          <a:r>
            <a:rPr kumimoji="1" lang="ja-JP" altLang="en-US" sz="1100"/>
            <a:t>　○ 続いて膝爆発大臣が</a:t>
          </a:r>
          <a:r>
            <a:rPr kumimoji="1" lang="en-US" altLang="ja-JP" sz="1100"/>
            <a:t>1</a:t>
          </a:r>
          <a:r>
            <a:rPr kumimoji="1" lang="ja-JP" altLang="en-US" sz="1100"/>
            <a:t>位から順位を落とし</a:t>
          </a:r>
          <a:r>
            <a:rPr kumimoji="1" lang="en-US" altLang="ja-JP" sz="1100"/>
            <a:t>4</a:t>
          </a:r>
          <a:r>
            <a:rPr kumimoji="1" lang="ja-JP" altLang="en-US" sz="1100"/>
            <a:t>位、どうやら今回は</a:t>
          </a:r>
          <a:endParaRPr kumimoji="1" lang="en-US" altLang="ja-JP" sz="1100"/>
        </a:p>
        <a:p>
          <a:pPr algn="l">
            <a:lnSpc>
              <a:spcPts val="1300"/>
            </a:lnSpc>
          </a:pPr>
          <a:r>
            <a:rPr kumimoji="1" lang="ja-JP" altLang="en-US" sz="1100"/>
            <a:t>　　　膝くんとのコミュニケーションがうまくいかずご機嫌を損ねてしまったようだ。</a:t>
          </a:r>
          <a:endParaRPr kumimoji="1" lang="en-US" altLang="ja-JP" sz="1100"/>
        </a:p>
        <a:p>
          <a:pPr algn="l">
            <a:lnSpc>
              <a:spcPts val="1300"/>
            </a:lnSpc>
          </a:pPr>
          <a:r>
            <a:rPr kumimoji="1" lang="ja-JP" altLang="en-US" sz="1100"/>
            <a:t>　</a:t>
          </a:r>
          <a:r>
            <a:rPr kumimoji="1" lang="en-US" altLang="ja-JP" sz="1100"/>
            <a:t>×</a:t>
          </a:r>
          <a:r>
            <a:rPr kumimoji="1" lang="ja-JP" altLang="en-US" sz="1100"/>
            <a:t>中山大臣は</a:t>
          </a:r>
          <a:r>
            <a:rPr kumimoji="1" lang="en-US" altLang="ja-JP" sz="1100"/>
            <a:t>1</a:t>
          </a:r>
          <a:r>
            <a:rPr kumimoji="1" lang="ja-JP" altLang="en-US" sz="1100"/>
            <a:t>位から</a:t>
          </a:r>
          <a:r>
            <a:rPr kumimoji="1" lang="en-US" altLang="ja-JP" sz="1100"/>
            <a:t>4</a:t>
          </a:r>
          <a:r>
            <a:rPr kumimoji="1" lang="ja-JP" altLang="en-US" sz="1100"/>
            <a:t>位に順位を落とした、本来稼ぎ頭にならないと</a:t>
          </a:r>
          <a:endParaRPr kumimoji="1" lang="en-US" altLang="ja-JP" sz="1100"/>
        </a:p>
        <a:p>
          <a:pPr algn="l">
            <a:lnSpc>
              <a:spcPts val="1300"/>
            </a:lnSpc>
          </a:pPr>
          <a:r>
            <a:rPr kumimoji="1" lang="ja-JP" altLang="en-US" sz="1100"/>
            <a:t>　　　いけないところ情けない結果となった。</a:t>
          </a:r>
          <a:endParaRPr kumimoji="1" lang="en-US" altLang="ja-JP" sz="1100"/>
        </a:p>
        <a:p>
          <a:pPr algn="l">
            <a:lnSpc>
              <a:spcPts val="1200"/>
            </a:lnSpc>
          </a:pPr>
          <a:endParaRPr kumimoji="1" lang="en-US" altLang="ja-JP" sz="1100"/>
        </a:p>
        <a:p>
          <a:pPr algn="l">
            <a:lnSpc>
              <a:spcPts val="1300"/>
            </a:lnSpc>
          </a:pPr>
          <a:r>
            <a:rPr kumimoji="1" lang="ja-JP" altLang="en-US" sz="1100" b="1" u="sng"/>
            <a:t>◆各走者の過去大会の結果、過去練習のタイム、過去の</a:t>
          </a:r>
          <a:r>
            <a:rPr kumimoji="1" lang="en-US" altLang="ja-JP" sz="1100" b="1" u="sng"/>
            <a:t>BAND</a:t>
          </a:r>
          <a:r>
            <a:rPr kumimoji="1" lang="ja-JP" altLang="en-US" sz="1100" b="1" u="sng"/>
            <a:t>、練習会での発言なども確認・思い出してコメントやいじりネタを探そう。</a:t>
          </a:r>
          <a:endParaRPr kumimoji="1" lang="en-US" altLang="ja-JP" sz="1100" b="1" u="sng"/>
        </a:p>
        <a:p>
          <a:pPr algn="l">
            <a:lnSpc>
              <a:spcPts val="1300"/>
            </a:lnSpc>
          </a:pPr>
          <a:r>
            <a:rPr kumimoji="1" lang="ja-JP" altLang="en-US" sz="1100"/>
            <a:t>　例）過去２大会調子悪かった選手が突然速くなった、しかも部署移動してる</a:t>
          </a:r>
          <a:endParaRPr kumimoji="1" lang="en-US" altLang="ja-JP" sz="1100"/>
        </a:p>
        <a:p>
          <a:pPr algn="l">
            <a:lnSpc>
              <a:spcPts val="1300"/>
            </a:lnSpc>
          </a:pPr>
          <a:r>
            <a:rPr kumimoji="1" lang="ja-JP" altLang="en-US" sz="1100"/>
            <a:t>　　　⇨部署移動でストレス減が影響か、大幅タイムアップ！</a:t>
          </a:r>
          <a:endParaRPr kumimoji="1" lang="en-US" altLang="ja-JP" sz="1100"/>
        </a:p>
        <a:p>
          <a:pPr algn="l">
            <a:lnSpc>
              <a:spcPts val="1300"/>
            </a:lnSpc>
          </a:pPr>
          <a:r>
            <a:rPr kumimoji="1" lang="ja-JP" altLang="en-US" sz="1100"/>
            <a:t>　例）本社</a:t>
          </a:r>
          <a:r>
            <a:rPr kumimoji="1" lang="en-US" altLang="ja-JP" sz="1100"/>
            <a:t>G</a:t>
          </a:r>
          <a:r>
            <a:rPr kumimoji="1" lang="ja-JP" altLang="en-US" sz="1100"/>
            <a:t>だと悪いタイムだがスポセンではすごく良いタイムだった</a:t>
          </a:r>
          <a:endParaRPr kumimoji="1" lang="en-US" altLang="ja-JP" sz="1100"/>
        </a:p>
        <a:p>
          <a:pPr algn="l">
            <a:lnSpc>
              <a:spcPts val="1300"/>
            </a:lnSpc>
          </a:pPr>
          <a:r>
            <a:rPr kumimoji="1" lang="ja-JP" altLang="en-US" sz="1100"/>
            <a:t>　　　⇨本社</a:t>
          </a:r>
          <a:r>
            <a:rPr kumimoji="1" lang="en-US" altLang="ja-JP" sz="1100"/>
            <a:t>G</a:t>
          </a:r>
          <a:r>
            <a:rPr kumimoji="1" lang="ja-JP" altLang="en-US" sz="1100"/>
            <a:t>からは考えられない好タイム！坂への抜群の適応を見せた</a:t>
          </a:r>
          <a:endParaRPr kumimoji="1" lang="en-US" altLang="ja-JP" sz="1100"/>
        </a:p>
        <a:p>
          <a:pPr algn="l">
            <a:lnSpc>
              <a:spcPts val="1300"/>
            </a:lnSpc>
          </a:pPr>
          <a:r>
            <a:rPr kumimoji="1" lang="ja-JP" altLang="en-US" sz="1100"/>
            <a:t>　例）よく練習会で走る前に食べすぎたと後悔している、今回タイムいまいち</a:t>
          </a:r>
          <a:endParaRPr kumimoji="1" lang="en-US" altLang="ja-JP" sz="1100"/>
        </a:p>
        <a:p>
          <a:pPr algn="l">
            <a:lnSpc>
              <a:spcPts val="1300"/>
            </a:lnSpc>
          </a:pPr>
          <a:r>
            <a:rPr kumimoji="1" lang="ja-JP" altLang="en-US" sz="1100"/>
            <a:t>　　　⇨やはりまた暴走する食欲を抑えることができなかったか？</a:t>
          </a:r>
          <a:endParaRPr kumimoji="1" lang="en-US" altLang="ja-JP" sz="1100"/>
        </a:p>
        <a:p>
          <a:pPr algn="l"/>
          <a:endParaRPr kumimoji="1" lang="en-US" altLang="ja-JP" sz="1100"/>
        </a:p>
        <a:p>
          <a:pPr algn="l">
            <a:lnSpc>
              <a:spcPts val="1300"/>
            </a:lnSpc>
          </a:pPr>
          <a:r>
            <a:rPr kumimoji="1" lang="ja-JP" altLang="en-US" sz="1100" b="1" u="sng"/>
            <a:t>◆その選手の現在の環境を確認してネタに使えそうなものがないか確認</a:t>
          </a:r>
          <a:endParaRPr kumimoji="1" lang="en-US" altLang="ja-JP" sz="1100" b="1" u="sng"/>
        </a:p>
        <a:p>
          <a:pPr algn="l">
            <a:lnSpc>
              <a:spcPts val="1300"/>
            </a:lnSpc>
          </a:pPr>
          <a:r>
            <a:rPr kumimoji="1" lang="ja-JP" altLang="en-US" sz="1100"/>
            <a:t>　　⇨海外にいる（季節・気温が違う）、部署移動した、結婚した、</a:t>
          </a:r>
          <a:endParaRPr kumimoji="1" lang="en-US" altLang="ja-JP" sz="1100"/>
        </a:p>
        <a:p>
          <a:pPr algn="l"/>
          <a:r>
            <a:rPr kumimoji="1" lang="ja-JP" altLang="en-US" sz="1100"/>
            <a:t>　　　　研修で忙しそう、昇格した、新しいシューズ買った、</a:t>
          </a:r>
          <a:r>
            <a:rPr kumimoji="1" lang="en-US" altLang="ja-JP" sz="1100"/>
            <a:t>etc</a:t>
          </a:r>
          <a:r>
            <a:rPr kumimoji="1" lang="ja-JP" altLang="en-US" sz="1100"/>
            <a:t>・・・</a:t>
          </a:r>
          <a:endParaRPr kumimoji="1" lang="en-US" altLang="ja-JP" sz="1100"/>
        </a:p>
        <a:p>
          <a:pPr algn="l"/>
          <a:endParaRPr kumimoji="1" lang="en-US" altLang="ja-JP" sz="1100"/>
        </a:p>
        <a:p>
          <a:pPr algn="l">
            <a:lnSpc>
              <a:spcPts val="1300"/>
            </a:lnSpc>
          </a:pPr>
          <a:r>
            <a:rPr kumimoji="1" lang="ja-JP" altLang="en-US" sz="1100"/>
            <a:t>◆タイム絶対値ではなくて仮タイム差の方を意識しよう</a:t>
          </a:r>
          <a:endParaRPr kumimoji="1" lang="en-US" altLang="ja-JP" sz="1100"/>
        </a:p>
        <a:p>
          <a:pPr algn="l">
            <a:lnSpc>
              <a:spcPts val="1300"/>
            </a:lnSpc>
          </a:pPr>
          <a:r>
            <a:rPr kumimoji="1" lang="ja-JP" altLang="en-US" sz="1100"/>
            <a:t>　　⇨当然ながらタイム速い選手が毎度順位上げるので、すごい扱い</a:t>
          </a:r>
          <a:endParaRPr kumimoji="1" lang="en-US" altLang="ja-JP" sz="1100"/>
        </a:p>
        <a:p>
          <a:pPr algn="l">
            <a:lnSpc>
              <a:spcPts val="1300"/>
            </a:lnSpc>
          </a:pPr>
          <a:r>
            <a:rPr kumimoji="1" lang="ja-JP" altLang="en-US" sz="1100"/>
            <a:t>　　　　されがちだが、順位に貢献するのは仮タイムを上回った選手</a:t>
          </a:r>
          <a:endParaRPr kumimoji="1" lang="en-US" altLang="ja-JP" sz="1100"/>
        </a:p>
        <a:p>
          <a:pPr algn="l"/>
          <a:r>
            <a:rPr kumimoji="1" lang="ja-JP" altLang="en-US" sz="1100"/>
            <a:t>　　　　なので仮タイムを大きくう上回った選手は順位を落としたとしても</a:t>
          </a:r>
          <a:endParaRPr kumimoji="1" lang="en-US" altLang="ja-JP" sz="1100"/>
        </a:p>
        <a:p>
          <a:pPr algn="l">
            <a:lnSpc>
              <a:spcPts val="1200"/>
            </a:lnSpc>
          </a:pPr>
          <a:r>
            <a:rPr kumimoji="1" lang="ja-JP" altLang="en-US" sz="1100"/>
            <a:t>　　　　チームを有利にしていることを強調しよう！</a:t>
          </a:r>
          <a:endParaRPr kumimoji="1" lang="en-US" altLang="ja-JP" sz="1100"/>
        </a:p>
      </xdr:txBody>
    </xdr:sp>
    <xdr:clientData/>
  </xdr:twoCellAnchor>
  <xdr:twoCellAnchor>
    <xdr:from>
      <xdr:col>12</xdr:col>
      <xdr:colOff>210969</xdr:colOff>
      <xdr:row>8</xdr:row>
      <xdr:rowOff>36195</xdr:rowOff>
    </xdr:from>
    <xdr:to>
      <xdr:col>14</xdr:col>
      <xdr:colOff>477531</xdr:colOff>
      <xdr:row>11</xdr:row>
      <xdr:rowOff>28727</xdr:rowOff>
    </xdr:to>
    <xdr:sp macro="" textlink="">
      <xdr:nvSpPr>
        <xdr:cNvPr id="52" name="四角形吹き出し 51">
          <a:extLst>
            <a:ext uri="{FF2B5EF4-FFF2-40B4-BE49-F238E27FC236}">
              <a16:creationId xmlns:a16="http://schemas.microsoft.com/office/drawing/2014/main" id="{AD6EB8A2-F786-CEA0-2A5F-1A95605584C6}"/>
            </a:ext>
          </a:extLst>
        </xdr:cNvPr>
        <xdr:cNvSpPr/>
      </xdr:nvSpPr>
      <xdr:spPr>
        <a:xfrm>
          <a:off x="7292489" y="2001520"/>
          <a:ext cx="2166471" cy="619760"/>
        </a:xfrm>
        <a:prstGeom prst="wedgeRectCallout">
          <a:avLst>
            <a:gd name="adj1" fmla="val -60047"/>
            <a:gd name="adj2" fmla="val 4722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(23)</a:t>
          </a:r>
          <a:r>
            <a:rPr kumimoji="1" lang="ja-JP" altLang="en-US" sz="1000"/>
            <a:t>最終順位を記入（</a:t>
          </a:r>
          <a:r>
            <a:rPr kumimoji="1" lang="en-US" altLang="ja-JP" sz="1000"/>
            <a:t>1</a:t>
          </a:r>
          <a:r>
            <a:rPr kumimoji="1" lang="ja-JP" altLang="en-US" sz="1000"/>
            <a:t>位</a:t>
          </a:r>
          <a:r>
            <a:rPr kumimoji="1" lang="en-US" altLang="ja-JP" sz="1000"/>
            <a:t>〜</a:t>
          </a:r>
          <a:r>
            <a:rPr kumimoji="1" lang="ja-JP" altLang="en-US" sz="1000"/>
            <a:t>３位は少し飾りつける）</a:t>
          </a:r>
        </a:p>
      </xdr:txBody>
    </xdr:sp>
    <xdr:clientData/>
  </xdr:twoCellAnchor>
  <xdr:twoCellAnchor>
    <xdr:from>
      <xdr:col>11</xdr:col>
      <xdr:colOff>443230</xdr:colOff>
      <xdr:row>63</xdr:row>
      <xdr:rowOff>86995</xdr:rowOff>
    </xdr:from>
    <xdr:to>
      <xdr:col>14</xdr:col>
      <xdr:colOff>286857</xdr:colOff>
      <xdr:row>63</xdr:row>
      <xdr:rowOff>823649</xdr:rowOff>
    </xdr:to>
    <xdr:sp macro="" textlink="">
      <xdr:nvSpPr>
        <xdr:cNvPr id="53" name="四角形吹き出し 52">
          <a:extLst>
            <a:ext uri="{FF2B5EF4-FFF2-40B4-BE49-F238E27FC236}">
              <a16:creationId xmlns:a16="http://schemas.microsoft.com/office/drawing/2014/main" id="{4BCE198A-337C-FC54-B629-2780AEBAF379}"/>
            </a:ext>
          </a:extLst>
        </xdr:cNvPr>
        <xdr:cNvSpPr/>
      </xdr:nvSpPr>
      <xdr:spPr>
        <a:xfrm>
          <a:off x="6878320" y="22372320"/>
          <a:ext cx="2275840" cy="1117600"/>
        </a:xfrm>
        <a:prstGeom prst="wedgeRectCallout">
          <a:avLst>
            <a:gd name="adj1" fmla="val -67636"/>
            <a:gd name="adj2" fmla="val 1250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000"/>
            </a:lnSpc>
          </a:pPr>
          <a:r>
            <a:rPr kumimoji="1" lang="en-US" altLang="ja-JP" sz="1000"/>
            <a:t>(24)</a:t>
          </a:r>
          <a:r>
            <a:rPr kumimoji="1" lang="ja-JP" altLang="en-US" sz="1000"/>
            <a:t>総評を書く</a:t>
          </a:r>
          <a:endParaRPr kumimoji="1" lang="en-US" altLang="ja-JP" sz="1000"/>
        </a:p>
        <a:p>
          <a:pPr algn="l"/>
          <a:r>
            <a:rPr kumimoji="1" lang="ja-JP" altLang="en-US" sz="1000"/>
            <a:t>　　チームごとに講評（個人名もあげつつ）、皆さんの頑張りを讃える、加えて次回もがんばろう的な。過去総評参照</a:t>
          </a:r>
        </a:p>
      </xdr:txBody>
    </xdr:sp>
    <xdr:clientData/>
  </xdr:twoCellAnchor>
  <xdr:twoCellAnchor>
    <xdr:from>
      <xdr:col>12</xdr:col>
      <xdr:colOff>388620</xdr:colOff>
      <xdr:row>21</xdr:row>
      <xdr:rowOff>230505</xdr:rowOff>
    </xdr:from>
    <xdr:to>
      <xdr:col>14</xdr:col>
      <xdr:colOff>527895</xdr:colOff>
      <xdr:row>29</xdr:row>
      <xdr:rowOff>210185</xdr:rowOff>
    </xdr:to>
    <xdr:sp macro="" textlink="">
      <xdr:nvSpPr>
        <xdr:cNvPr id="54" name="四角形吹き出し 53">
          <a:extLst>
            <a:ext uri="{FF2B5EF4-FFF2-40B4-BE49-F238E27FC236}">
              <a16:creationId xmlns:a16="http://schemas.microsoft.com/office/drawing/2014/main" id="{ED8B04F7-B16C-B77B-19A8-B0FB5D7072AA}"/>
            </a:ext>
          </a:extLst>
        </xdr:cNvPr>
        <xdr:cNvSpPr/>
      </xdr:nvSpPr>
      <xdr:spPr>
        <a:xfrm>
          <a:off x="7299960" y="6036945"/>
          <a:ext cx="1739475" cy="2174240"/>
        </a:xfrm>
        <a:prstGeom prst="wedgeRectCallout">
          <a:avLst>
            <a:gd name="adj1" fmla="val 14049"/>
            <a:gd name="adj2" fmla="val 132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(22)</a:t>
          </a:r>
          <a:r>
            <a:rPr kumimoji="1" lang="ja-JP" altLang="en-US" sz="1000"/>
            <a:t>毎日途中経過を</a:t>
          </a:r>
          <a:r>
            <a:rPr kumimoji="1" lang="en-US" altLang="ja-JP" sz="1000"/>
            <a:t>PDF</a:t>
          </a:r>
          <a:r>
            <a:rPr kumimoji="1" lang="ja-JP" altLang="en-US" sz="1000"/>
            <a:t>化して展開。ページ区切り・テキストボックス配置見映えなど整えて</a:t>
          </a:r>
          <a:r>
            <a:rPr kumimoji="1" lang="en-US" altLang="ja-JP" sz="1000"/>
            <a:t>PDF</a:t>
          </a:r>
          <a:r>
            <a:rPr kumimoji="1" lang="ja-JP" altLang="en-US" sz="1000"/>
            <a:t>化</a:t>
          </a:r>
          <a:endParaRPr kumimoji="1" lang="en-US" altLang="ja-JP" sz="1000"/>
        </a:p>
        <a:p>
          <a:pPr algn="l"/>
          <a:r>
            <a:rPr kumimoji="1" lang="ja-JP" altLang="en-US" sz="1000"/>
            <a:t>（「＊＊区終了時点結果」）等のタイトルで</a:t>
          </a:r>
          <a:endParaRPr kumimoji="1" lang="en-US" altLang="ja-JP" sz="1000"/>
        </a:p>
        <a:p>
          <a:pPr algn="l"/>
          <a:endParaRPr kumimoji="1" lang="en-US" altLang="ja-JP" sz="1000"/>
        </a:p>
        <a:p>
          <a:pPr algn="l">
            <a:lnSpc>
              <a:spcPts val="1100"/>
            </a:lnSpc>
          </a:pPr>
          <a:endParaRPr kumimoji="1" lang="en-US" altLang="ja-JP" sz="1000"/>
        </a:p>
        <a:p>
          <a:pPr algn="l">
            <a:lnSpc>
              <a:spcPts val="1200"/>
            </a:lnSpc>
          </a:pPr>
          <a:r>
            <a:rPr kumimoji="1" lang="ja-JP" altLang="en-US" sz="1000"/>
            <a:t>また、</a:t>
          </a:r>
          <a:r>
            <a:rPr kumimoji="1" lang="en-US" altLang="ja-JP" sz="1000"/>
            <a:t>google</a:t>
          </a:r>
          <a:r>
            <a:rPr kumimoji="1" lang="ja-JP" altLang="en-US" sz="1000"/>
            <a:t>ドライブに毎日の結果をエクセル版と</a:t>
          </a:r>
          <a:r>
            <a:rPr kumimoji="1" lang="en-US" altLang="ja-JP" sz="1000"/>
            <a:t>PDF</a:t>
          </a:r>
          <a:r>
            <a:rPr kumimoji="1" lang="ja-JP" altLang="en-US" sz="1000"/>
            <a:t>版両方で保存</a:t>
          </a:r>
          <a:endParaRPr kumimoji="1" lang="en-US" altLang="ja-JP" sz="1000"/>
        </a:p>
      </xdr:txBody>
    </xdr:sp>
    <xdr:clientData/>
  </xdr:twoCellAnchor>
  <xdr:twoCellAnchor>
    <xdr:from>
      <xdr:col>13</xdr:col>
      <xdr:colOff>209699</xdr:colOff>
      <xdr:row>19</xdr:row>
      <xdr:rowOff>6985</xdr:rowOff>
    </xdr:from>
    <xdr:to>
      <xdr:col>14</xdr:col>
      <xdr:colOff>750047</xdr:colOff>
      <xdr:row>21</xdr:row>
      <xdr:rowOff>130175</xdr:rowOff>
    </xdr:to>
    <xdr:sp macro="" textlink="">
      <xdr:nvSpPr>
        <xdr:cNvPr id="55" name="四角形吹き出し 54">
          <a:extLst>
            <a:ext uri="{FF2B5EF4-FFF2-40B4-BE49-F238E27FC236}">
              <a16:creationId xmlns:a16="http://schemas.microsoft.com/office/drawing/2014/main" id="{C016AD9D-1990-BCDF-DB28-772BDA50C2E5}"/>
            </a:ext>
          </a:extLst>
        </xdr:cNvPr>
        <xdr:cNvSpPr/>
      </xdr:nvSpPr>
      <xdr:spPr>
        <a:xfrm>
          <a:off x="7739529" y="4287520"/>
          <a:ext cx="2166471" cy="619760"/>
        </a:xfrm>
        <a:prstGeom prst="wedgeRectCallout">
          <a:avLst>
            <a:gd name="adj1" fmla="val -12213"/>
            <a:gd name="adj2" fmla="val 3575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(25)</a:t>
          </a:r>
          <a:r>
            <a:rPr kumimoji="1" lang="ja-JP" altLang="en-US" sz="1000"/>
            <a:t>総評も入れた最終版を</a:t>
          </a:r>
          <a:r>
            <a:rPr kumimoji="1" lang="en-US" altLang="ja-JP" sz="1000"/>
            <a:t>PDF</a:t>
          </a:r>
          <a:r>
            <a:rPr kumimoji="1" lang="ja-JP" altLang="en-US" sz="1000"/>
            <a:t>化して、最終結果と題して展開</a:t>
          </a:r>
        </a:p>
      </xdr:txBody>
    </xdr:sp>
    <xdr:clientData/>
  </xdr:twoCellAnchor>
  <xdr:twoCellAnchor>
    <xdr:from>
      <xdr:col>14</xdr:col>
      <xdr:colOff>448945</xdr:colOff>
      <xdr:row>3</xdr:row>
      <xdr:rowOff>100965</xdr:rowOff>
    </xdr:from>
    <xdr:to>
      <xdr:col>20</xdr:col>
      <xdr:colOff>243044</xdr:colOff>
      <xdr:row>14</xdr:row>
      <xdr:rowOff>104222</xdr:rowOff>
    </xdr:to>
    <xdr:sp macro="" textlink="">
      <xdr:nvSpPr>
        <xdr:cNvPr id="2" name="テキスト ボックス 1">
          <a:extLst>
            <a:ext uri="{FF2B5EF4-FFF2-40B4-BE49-F238E27FC236}">
              <a16:creationId xmlns:a16="http://schemas.microsoft.com/office/drawing/2014/main" id="{3980C1CA-1006-EF90-5020-7E26933F2FBE}"/>
            </a:ext>
          </a:extLst>
        </xdr:cNvPr>
        <xdr:cNvSpPr txBox="1"/>
      </xdr:nvSpPr>
      <xdr:spPr>
        <a:xfrm>
          <a:off x="9408160" y="1005840"/>
          <a:ext cx="5709664" cy="236924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800"/>
            </a:lnSpc>
          </a:pPr>
          <a:r>
            <a:rPr kumimoji="1" lang="en-US" altLang="ja-JP" sz="1800">
              <a:solidFill>
                <a:schemeClr val="bg1"/>
              </a:solidFill>
            </a:rPr>
            <a:t>※</a:t>
          </a:r>
          <a:r>
            <a:rPr kumimoji="1" lang="ja-JP" altLang="en-US" sz="1800">
              <a:solidFill>
                <a:schemeClr val="bg1"/>
              </a:solidFill>
            </a:rPr>
            <a:t>行や列を勝手に追加しないでください</a:t>
          </a:r>
          <a:endParaRPr kumimoji="1" lang="en-US" altLang="ja-JP" sz="1800">
            <a:solidFill>
              <a:schemeClr val="bg1"/>
            </a:solidFill>
          </a:endParaRPr>
        </a:p>
        <a:p>
          <a:pPr>
            <a:lnSpc>
              <a:spcPts val="1800"/>
            </a:lnSpc>
          </a:pPr>
          <a:r>
            <a:rPr kumimoji="1" lang="en-US" altLang="ja-JP" sz="1800">
              <a:solidFill>
                <a:schemeClr val="bg1"/>
              </a:solidFill>
            </a:rPr>
            <a:t>※M</a:t>
          </a:r>
          <a:r>
            <a:rPr kumimoji="1" lang="ja-JP" altLang="en-US" sz="1800">
              <a:solidFill>
                <a:schemeClr val="bg1"/>
              </a:solidFill>
            </a:rPr>
            <a:t>列以外、セルに勝手に書き込んだり、値を消したり</a:t>
          </a:r>
          <a:endParaRPr kumimoji="1" lang="en-US" altLang="ja-JP" sz="1800">
            <a:solidFill>
              <a:schemeClr val="bg1"/>
            </a:solidFill>
          </a:endParaRPr>
        </a:p>
        <a:p>
          <a:pPr>
            <a:lnSpc>
              <a:spcPts val="1900"/>
            </a:lnSpc>
          </a:pPr>
          <a:r>
            <a:rPr kumimoji="1" lang="ja-JP" altLang="en-US" sz="1800">
              <a:solidFill>
                <a:schemeClr val="bg1"/>
              </a:solidFill>
            </a:rPr>
            <a:t>　　しないでください（自動反映されるはずなので）</a:t>
          </a:r>
          <a:endParaRPr kumimoji="1" lang="en-US" altLang="ja-JP" sz="1800">
            <a:solidFill>
              <a:schemeClr val="bg1"/>
            </a:solidFill>
          </a:endParaRPr>
        </a:p>
        <a:p>
          <a:pPr>
            <a:lnSpc>
              <a:spcPts val="1800"/>
            </a:lnSpc>
          </a:pPr>
          <a:r>
            <a:rPr kumimoji="1" lang="ja-JP" altLang="en-US" sz="1800">
              <a:solidFill>
                <a:schemeClr val="bg1"/>
              </a:solidFill>
            </a:rPr>
            <a:t>　　一見空白に見えるセルも値入っていたりします。</a:t>
          </a:r>
        </a:p>
      </xdr:txBody>
    </xdr:sp>
    <xdr:clientData/>
  </xdr:twoCellAnchor>
  <xdr:twoCellAnchor>
    <xdr:from>
      <xdr:col>10</xdr:col>
      <xdr:colOff>126365</xdr:colOff>
      <xdr:row>5</xdr:row>
      <xdr:rowOff>27305</xdr:rowOff>
    </xdr:from>
    <xdr:to>
      <xdr:col>10</xdr:col>
      <xdr:colOff>906968</xdr:colOff>
      <xdr:row>7</xdr:row>
      <xdr:rowOff>79821</xdr:rowOff>
    </xdr:to>
    <xdr:sp macro="" textlink="">
      <xdr:nvSpPr>
        <xdr:cNvPr id="3" name="正方形/長方形 2">
          <a:extLst>
            <a:ext uri="{FF2B5EF4-FFF2-40B4-BE49-F238E27FC236}">
              <a16:creationId xmlns:a16="http://schemas.microsoft.com/office/drawing/2014/main" id="{87CDDCDF-702D-4686-A5B1-209C171CEF6E}"/>
            </a:ext>
          </a:extLst>
        </xdr:cNvPr>
        <xdr:cNvSpPr/>
      </xdr:nvSpPr>
      <xdr:spPr>
        <a:xfrm>
          <a:off x="6100445" y="1444625"/>
          <a:ext cx="780603" cy="601156"/>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8</xdr:col>
      <xdr:colOff>86995</xdr:colOff>
      <xdr:row>24</xdr:row>
      <xdr:rowOff>45084</xdr:rowOff>
    </xdr:from>
    <xdr:to>
      <xdr:col>8</xdr:col>
      <xdr:colOff>864423</xdr:colOff>
      <xdr:row>26</xdr:row>
      <xdr:rowOff>106457</xdr:rowOff>
    </xdr:to>
    <xdr:sp macro="" textlink="">
      <xdr:nvSpPr>
        <xdr:cNvPr id="4" name="正方形/長方形 3">
          <a:extLst>
            <a:ext uri="{FF2B5EF4-FFF2-40B4-BE49-F238E27FC236}">
              <a16:creationId xmlns:a16="http://schemas.microsoft.com/office/drawing/2014/main" id="{49CC985D-76D3-49DD-8429-5E70C807ABCF}"/>
            </a:ext>
          </a:extLst>
        </xdr:cNvPr>
        <xdr:cNvSpPr/>
      </xdr:nvSpPr>
      <xdr:spPr>
        <a:xfrm>
          <a:off x="4186555" y="6674484"/>
          <a:ext cx="777428" cy="610013"/>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9</xdr:col>
      <xdr:colOff>86995</xdr:colOff>
      <xdr:row>10</xdr:row>
      <xdr:rowOff>16510</xdr:rowOff>
    </xdr:from>
    <xdr:to>
      <xdr:col>9</xdr:col>
      <xdr:colOff>867598</xdr:colOff>
      <xdr:row>12</xdr:row>
      <xdr:rowOff>69026</xdr:rowOff>
    </xdr:to>
    <xdr:sp macro="" textlink="">
      <xdr:nvSpPr>
        <xdr:cNvPr id="5" name="正方形/長方形 4">
          <a:extLst>
            <a:ext uri="{FF2B5EF4-FFF2-40B4-BE49-F238E27FC236}">
              <a16:creationId xmlns:a16="http://schemas.microsoft.com/office/drawing/2014/main" id="{DAA35935-91BF-4F75-BFE2-FE66F13157A9}"/>
            </a:ext>
          </a:extLst>
        </xdr:cNvPr>
        <xdr:cNvSpPr/>
      </xdr:nvSpPr>
      <xdr:spPr>
        <a:xfrm>
          <a:off x="5123815" y="2805430"/>
          <a:ext cx="780603" cy="601156"/>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8</xdr:col>
      <xdr:colOff>83820</xdr:colOff>
      <xdr:row>14</xdr:row>
      <xdr:rowOff>211455</xdr:rowOff>
    </xdr:from>
    <xdr:to>
      <xdr:col>8</xdr:col>
      <xdr:colOff>864423</xdr:colOff>
      <xdr:row>16</xdr:row>
      <xdr:rowOff>263971</xdr:rowOff>
    </xdr:to>
    <xdr:sp macro="" textlink="">
      <xdr:nvSpPr>
        <xdr:cNvPr id="6" name="正方形/長方形 5">
          <a:extLst>
            <a:ext uri="{FF2B5EF4-FFF2-40B4-BE49-F238E27FC236}">
              <a16:creationId xmlns:a16="http://schemas.microsoft.com/office/drawing/2014/main" id="{EA61426B-8572-4EED-BD42-5C72241658B7}"/>
            </a:ext>
          </a:extLst>
        </xdr:cNvPr>
        <xdr:cNvSpPr/>
      </xdr:nvSpPr>
      <xdr:spPr>
        <a:xfrm>
          <a:off x="4183380" y="4097655"/>
          <a:ext cx="780603" cy="601156"/>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121920</xdr:colOff>
      <xdr:row>14</xdr:row>
      <xdr:rowOff>200659</xdr:rowOff>
    </xdr:from>
    <xdr:to>
      <xdr:col>10</xdr:col>
      <xdr:colOff>902523</xdr:colOff>
      <xdr:row>16</xdr:row>
      <xdr:rowOff>259080</xdr:rowOff>
    </xdr:to>
    <xdr:sp macro="" textlink="">
      <xdr:nvSpPr>
        <xdr:cNvPr id="7" name="正方形/長方形 6">
          <a:extLst>
            <a:ext uri="{FF2B5EF4-FFF2-40B4-BE49-F238E27FC236}">
              <a16:creationId xmlns:a16="http://schemas.microsoft.com/office/drawing/2014/main" id="{B09A53FB-3B20-4AB7-8DEF-270FDF1186AF}"/>
            </a:ext>
          </a:extLst>
        </xdr:cNvPr>
        <xdr:cNvSpPr/>
      </xdr:nvSpPr>
      <xdr:spPr>
        <a:xfrm>
          <a:off x="6096000" y="4086859"/>
          <a:ext cx="780603" cy="607061"/>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126365</xdr:colOff>
      <xdr:row>19</xdr:row>
      <xdr:rowOff>170179</xdr:rowOff>
    </xdr:from>
    <xdr:to>
      <xdr:col>10</xdr:col>
      <xdr:colOff>906968</xdr:colOff>
      <xdr:row>21</xdr:row>
      <xdr:rowOff>228600</xdr:rowOff>
    </xdr:to>
    <xdr:sp macro="" textlink="">
      <xdr:nvSpPr>
        <xdr:cNvPr id="8" name="正方形/長方形 7">
          <a:extLst>
            <a:ext uri="{FF2B5EF4-FFF2-40B4-BE49-F238E27FC236}">
              <a16:creationId xmlns:a16="http://schemas.microsoft.com/office/drawing/2014/main" id="{D345F190-1139-4256-82D1-30040FFC21B5}"/>
            </a:ext>
          </a:extLst>
        </xdr:cNvPr>
        <xdr:cNvSpPr/>
      </xdr:nvSpPr>
      <xdr:spPr>
        <a:xfrm>
          <a:off x="6100445" y="5427979"/>
          <a:ext cx="780603" cy="607061"/>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82752</xdr:colOff>
      <xdr:row>24</xdr:row>
      <xdr:rowOff>80458</xdr:rowOff>
    </xdr:from>
    <xdr:to>
      <xdr:col>10</xdr:col>
      <xdr:colOff>856711</xdr:colOff>
      <xdr:row>26</xdr:row>
      <xdr:rowOff>156362</xdr:rowOff>
    </xdr:to>
    <xdr:sp macro="" textlink="">
      <xdr:nvSpPr>
        <xdr:cNvPr id="9" name="正方形/長方形 8">
          <a:extLst>
            <a:ext uri="{FF2B5EF4-FFF2-40B4-BE49-F238E27FC236}">
              <a16:creationId xmlns:a16="http://schemas.microsoft.com/office/drawing/2014/main" id="{1FE47A6E-0A27-47A2-A444-92240F72F1B6}"/>
            </a:ext>
          </a:extLst>
        </xdr:cNvPr>
        <xdr:cNvSpPr/>
      </xdr:nvSpPr>
      <xdr:spPr>
        <a:xfrm>
          <a:off x="6056832" y="6709858"/>
          <a:ext cx="773959" cy="624544"/>
        </a:xfrm>
        <a:prstGeom prst="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2/24</a:t>
          </a:r>
        </a:p>
        <a:p>
          <a:pPr algn="ctr">
            <a:lnSpc>
              <a:spcPts val="1300"/>
            </a:lnSpc>
          </a:pPr>
          <a:r>
            <a:rPr kumimoji="1" lang="ja-JP" altLang="en-US" sz="1100">
              <a:solidFill>
                <a:schemeClr val="tx1"/>
              </a:solidFill>
            </a:rPr>
            <a:t>タイム共有</a:t>
          </a:r>
        </a:p>
      </xdr:txBody>
    </xdr:sp>
    <xdr:clientData/>
  </xdr:twoCellAnchor>
  <xdr:twoCellAnchor>
    <xdr:from>
      <xdr:col>10</xdr:col>
      <xdr:colOff>126365</xdr:colOff>
      <xdr:row>10</xdr:row>
      <xdr:rowOff>31750</xdr:rowOff>
    </xdr:from>
    <xdr:to>
      <xdr:col>10</xdr:col>
      <xdr:colOff>906968</xdr:colOff>
      <xdr:row>12</xdr:row>
      <xdr:rowOff>78362</xdr:rowOff>
    </xdr:to>
    <xdr:sp macro="" textlink="">
      <xdr:nvSpPr>
        <xdr:cNvPr id="10" name="正方形/長方形 9">
          <a:extLst>
            <a:ext uri="{FF2B5EF4-FFF2-40B4-BE49-F238E27FC236}">
              <a16:creationId xmlns:a16="http://schemas.microsoft.com/office/drawing/2014/main" id="{1745C264-D5AA-4D85-8D27-F82F18C7D68E}"/>
            </a:ext>
          </a:extLst>
        </xdr:cNvPr>
        <xdr:cNvSpPr/>
      </xdr:nvSpPr>
      <xdr:spPr>
        <a:xfrm>
          <a:off x="6100445" y="2820670"/>
          <a:ext cx="780603" cy="59525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9</xdr:col>
      <xdr:colOff>102261</xdr:colOff>
      <xdr:row>24</xdr:row>
      <xdr:rowOff>89535</xdr:rowOff>
    </xdr:from>
    <xdr:to>
      <xdr:col>9</xdr:col>
      <xdr:colOff>883105</xdr:colOff>
      <xdr:row>26</xdr:row>
      <xdr:rowOff>146389</xdr:rowOff>
    </xdr:to>
    <xdr:sp macro="" textlink="">
      <xdr:nvSpPr>
        <xdr:cNvPr id="11" name="正方形/長方形 10">
          <a:extLst>
            <a:ext uri="{FF2B5EF4-FFF2-40B4-BE49-F238E27FC236}">
              <a16:creationId xmlns:a16="http://schemas.microsoft.com/office/drawing/2014/main" id="{68939C53-59BB-497C-BC66-A4AB1030C013}"/>
            </a:ext>
          </a:extLst>
        </xdr:cNvPr>
        <xdr:cNvSpPr/>
      </xdr:nvSpPr>
      <xdr:spPr>
        <a:xfrm>
          <a:off x="5139081" y="6718935"/>
          <a:ext cx="780844" cy="60549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9</xdr:col>
      <xdr:colOff>68606</xdr:colOff>
      <xdr:row>29</xdr:row>
      <xdr:rowOff>219075</xdr:rowOff>
    </xdr:from>
    <xdr:to>
      <xdr:col>9</xdr:col>
      <xdr:colOff>849450</xdr:colOff>
      <xdr:row>32</xdr:row>
      <xdr:rowOff>1609</xdr:rowOff>
    </xdr:to>
    <xdr:sp macro="" textlink="">
      <xdr:nvSpPr>
        <xdr:cNvPr id="12" name="正方形/長方形 11">
          <a:extLst>
            <a:ext uri="{FF2B5EF4-FFF2-40B4-BE49-F238E27FC236}">
              <a16:creationId xmlns:a16="http://schemas.microsoft.com/office/drawing/2014/main" id="{E0ECE751-C0AF-4C6A-B1D1-EFB00E31905F}"/>
            </a:ext>
          </a:extLst>
        </xdr:cNvPr>
        <xdr:cNvSpPr/>
      </xdr:nvSpPr>
      <xdr:spPr>
        <a:xfrm>
          <a:off x="5105426" y="8220075"/>
          <a:ext cx="780844" cy="60549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9</xdr:col>
      <xdr:colOff>94641</xdr:colOff>
      <xdr:row>19</xdr:row>
      <xdr:rowOff>203835</xdr:rowOff>
    </xdr:from>
    <xdr:to>
      <xdr:col>9</xdr:col>
      <xdr:colOff>875485</xdr:colOff>
      <xdr:row>21</xdr:row>
      <xdr:rowOff>260689</xdr:rowOff>
    </xdr:to>
    <xdr:sp macro="" textlink="">
      <xdr:nvSpPr>
        <xdr:cNvPr id="13" name="正方形/長方形 12">
          <a:extLst>
            <a:ext uri="{FF2B5EF4-FFF2-40B4-BE49-F238E27FC236}">
              <a16:creationId xmlns:a16="http://schemas.microsoft.com/office/drawing/2014/main" id="{9EDB9DEC-3066-461C-9943-B286B256A922}"/>
            </a:ext>
          </a:extLst>
        </xdr:cNvPr>
        <xdr:cNvSpPr/>
      </xdr:nvSpPr>
      <xdr:spPr>
        <a:xfrm>
          <a:off x="5131461" y="5461635"/>
          <a:ext cx="780844" cy="605494"/>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8</xdr:col>
      <xdr:colOff>65255</xdr:colOff>
      <xdr:row>29</xdr:row>
      <xdr:rowOff>224854</xdr:rowOff>
    </xdr:from>
    <xdr:to>
      <xdr:col>8</xdr:col>
      <xdr:colOff>845328</xdr:colOff>
      <xdr:row>32</xdr:row>
      <xdr:rowOff>16076</xdr:rowOff>
    </xdr:to>
    <xdr:sp macro="" textlink="">
      <xdr:nvSpPr>
        <xdr:cNvPr id="15" name="正方形/長方形 14">
          <a:extLst>
            <a:ext uri="{FF2B5EF4-FFF2-40B4-BE49-F238E27FC236}">
              <a16:creationId xmlns:a16="http://schemas.microsoft.com/office/drawing/2014/main" id="{E32A959A-DA4F-43B5-9C0C-9B4F5A0E16CD}"/>
            </a:ext>
          </a:extLst>
        </xdr:cNvPr>
        <xdr:cNvSpPr/>
      </xdr:nvSpPr>
      <xdr:spPr>
        <a:xfrm>
          <a:off x="4164815" y="8225854"/>
          <a:ext cx="780073" cy="614182"/>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8</xdr:col>
      <xdr:colOff>76050</xdr:colOff>
      <xdr:row>19</xdr:row>
      <xdr:rowOff>186754</xdr:rowOff>
    </xdr:from>
    <xdr:to>
      <xdr:col>8</xdr:col>
      <xdr:colOff>856123</xdr:colOff>
      <xdr:row>21</xdr:row>
      <xdr:rowOff>249121</xdr:rowOff>
    </xdr:to>
    <xdr:sp macro="" textlink="">
      <xdr:nvSpPr>
        <xdr:cNvPr id="16" name="正方形/長方形 15">
          <a:extLst>
            <a:ext uri="{FF2B5EF4-FFF2-40B4-BE49-F238E27FC236}">
              <a16:creationId xmlns:a16="http://schemas.microsoft.com/office/drawing/2014/main" id="{BEEF92B2-78C1-4243-8D49-C5311D891346}"/>
            </a:ext>
          </a:extLst>
        </xdr:cNvPr>
        <xdr:cNvSpPr/>
      </xdr:nvSpPr>
      <xdr:spPr>
        <a:xfrm>
          <a:off x="4175610" y="5444554"/>
          <a:ext cx="780073" cy="611007"/>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7</xdr:col>
      <xdr:colOff>84027</xdr:colOff>
      <xdr:row>24</xdr:row>
      <xdr:rowOff>62358</xdr:rowOff>
    </xdr:from>
    <xdr:to>
      <xdr:col>7</xdr:col>
      <xdr:colOff>845059</xdr:colOff>
      <xdr:row>26</xdr:row>
      <xdr:rowOff>122009</xdr:rowOff>
    </xdr:to>
    <xdr:sp macro="" textlink="">
      <xdr:nvSpPr>
        <xdr:cNvPr id="17" name="正方形/長方形 16">
          <a:extLst>
            <a:ext uri="{FF2B5EF4-FFF2-40B4-BE49-F238E27FC236}">
              <a16:creationId xmlns:a16="http://schemas.microsoft.com/office/drawing/2014/main" id="{2713CF45-FE36-4100-959B-C25E8D8CADFA}"/>
            </a:ext>
          </a:extLst>
        </xdr:cNvPr>
        <xdr:cNvSpPr/>
      </xdr:nvSpPr>
      <xdr:spPr>
        <a:xfrm>
          <a:off x="3246327" y="6691758"/>
          <a:ext cx="761032" cy="60829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b="0">
              <a:solidFill>
                <a:schemeClr val="tx1"/>
              </a:solidFill>
            </a:rPr>
            <a:t>2/17</a:t>
          </a:r>
        </a:p>
        <a:p>
          <a:pPr algn="ctr">
            <a:lnSpc>
              <a:spcPts val="1300"/>
            </a:lnSpc>
          </a:pPr>
          <a:r>
            <a:rPr kumimoji="1" lang="ja-JP" altLang="en-US" sz="1100" b="0">
              <a:solidFill>
                <a:schemeClr val="tx1"/>
              </a:solidFill>
            </a:rPr>
            <a:t>タイム共有</a:t>
          </a:r>
        </a:p>
      </xdr:txBody>
    </xdr:sp>
    <xdr:clientData/>
  </xdr:twoCellAnchor>
  <xdr:twoCellAnchor>
    <xdr:from>
      <xdr:col>7</xdr:col>
      <xdr:colOff>45927</xdr:colOff>
      <xdr:row>19</xdr:row>
      <xdr:rowOff>191898</xdr:rowOff>
    </xdr:from>
    <xdr:to>
      <xdr:col>7</xdr:col>
      <xdr:colOff>806959</xdr:colOff>
      <xdr:row>21</xdr:row>
      <xdr:rowOff>251549</xdr:rowOff>
    </xdr:to>
    <xdr:sp macro="" textlink="">
      <xdr:nvSpPr>
        <xdr:cNvPr id="18" name="正方形/長方形 17">
          <a:extLst>
            <a:ext uri="{FF2B5EF4-FFF2-40B4-BE49-F238E27FC236}">
              <a16:creationId xmlns:a16="http://schemas.microsoft.com/office/drawing/2014/main" id="{50E289FE-D2D7-478B-99F7-1A3F051C416F}"/>
            </a:ext>
          </a:extLst>
        </xdr:cNvPr>
        <xdr:cNvSpPr/>
      </xdr:nvSpPr>
      <xdr:spPr>
        <a:xfrm>
          <a:off x="3208227" y="5449698"/>
          <a:ext cx="761032" cy="60829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87202</xdr:colOff>
      <xdr:row>14</xdr:row>
      <xdr:rowOff>219203</xdr:rowOff>
    </xdr:from>
    <xdr:to>
      <xdr:col>7</xdr:col>
      <xdr:colOff>848234</xdr:colOff>
      <xdr:row>17</xdr:row>
      <xdr:rowOff>4534</xdr:rowOff>
    </xdr:to>
    <xdr:sp macro="" textlink="">
      <xdr:nvSpPr>
        <xdr:cNvPr id="19" name="正方形/長方形 18">
          <a:extLst>
            <a:ext uri="{FF2B5EF4-FFF2-40B4-BE49-F238E27FC236}">
              <a16:creationId xmlns:a16="http://schemas.microsoft.com/office/drawing/2014/main" id="{5A7B9E1E-CC13-4995-8317-3B277118AB2E}"/>
            </a:ext>
          </a:extLst>
        </xdr:cNvPr>
        <xdr:cNvSpPr/>
      </xdr:nvSpPr>
      <xdr:spPr>
        <a:xfrm>
          <a:off x="3249502" y="4105403"/>
          <a:ext cx="761032" cy="60829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87202</xdr:colOff>
      <xdr:row>29</xdr:row>
      <xdr:rowOff>217933</xdr:rowOff>
    </xdr:from>
    <xdr:to>
      <xdr:col>7</xdr:col>
      <xdr:colOff>848234</xdr:colOff>
      <xdr:row>32</xdr:row>
      <xdr:rowOff>3264</xdr:rowOff>
    </xdr:to>
    <xdr:sp macro="" textlink="">
      <xdr:nvSpPr>
        <xdr:cNvPr id="20" name="正方形/長方形 19">
          <a:extLst>
            <a:ext uri="{FF2B5EF4-FFF2-40B4-BE49-F238E27FC236}">
              <a16:creationId xmlns:a16="http://schemas.microsoft.com/office/drawing/2014/main" id="{0B9B4B87-1B4C-4A41-B870-7C3F0720BCC4}"/>
            </a:ext>
          </a:extLst>
        </xdr:cNvPr>
        <xdr:cNvSpPr/>
      </xdr:nvSpPr>
      <xdr:spPr>
        <a:xfrm>
          <a:off x="3249502" y="8218933"/>
          <a:ext cx="761032" cy="60829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b="0">
              <a:solidFill>
                <a:schemeClr val="tx1"/>
              </a:solidFill>
            </a:rPr>
            <a:t>2/17</a:t>
          </a:r>
        </a:p>
        <a:p>
          <a:pPr algn="ctr">
            <a:lnSpc>
              <a:spcPts val="1300"/>
            </a:lnSpc>
          </a:pPr>
          <a:r>
            <a:rPr kumimoji="1" lang="ja-JP" altLang="en-US" sz="1100" b="0">
              <a:solidFill>
                <a:schemeClr val="tx1"/>
              </a:solidFill>
            </a:rPr>
            <a:t>タイム共有</a:t>
          </a:r>
        </a:p>
      </xdr:txBody>
    </xdr:sp>
    <xdr:clientData/>
  </xdr:twoCellAnchor>
  <xdr:twoCellAnchor>
    <xdr:from>
      <xdr:col>6</xdr:col>
      <xdr:colOff>88931</xdr:colOff>
      <xdr:row>24</xdr:row>
      <xdr:rowOff>75757</xdr:rowOff>
    </xdr:from>
    <xdr:to>
      <xdr:col>6</xdr:col>
      <xdr:colOff>853440</xdr:colOff>
      <xdr:row>26</xdr:row>
      <xdr:rowOff>135786</xdr:rowOff>
    </xdr:to>
    <xdr:sp macro="" textlink="">
      <xdr:nvSpPr>
        <xdr:cNvPr id="24" name="正方形/長方形 23">
          <a:extLst>
            <a:ext uri="{FF2B5EF4-FFF2-40B4-BE49-F238E27FC236}">
              <a16:creationId xmlns:a16="http://schemas.microsoft.com/office/drawing/2014/main" id="{72CE3CC2-57F3-4DD3-A1F7-29F0726331FE}"/>
            </a:ext>
          </a:extLst>
        </xdr:cNvPr>
        <xdr:cNvSpPr/>
      </xdr:nvSpPr>
      <xdr:spPr>
        <a:xfrm>
          <a:off x="2313971" y="6705157"/>
          <a:ext cx="764509" cy="60866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50831</xdr:colOff>
      <xdr:row>19</xdr:row>
      <xdr:rowOff>197677</xdr:rowOff>
    </xdr:from>
    <xdr:to>
      <xdr:col>6</xdr:col>
      <xdr:colOff>815340</xdr:colOff>
      <xdr:row>21</xdr:row>
      <xdr:rowOff>257706</xdr:rowOff>
    </xdr:to>
    <xdr:sp macro="" textlink="">
      <xdr:nvSpPr>
        <xdr:cNvPr id="31" name="正方形/長方形 30">
          <a:extLst>
            <a:ext uri="{FF2B5EF4-FFF2-40B4-BE49-F238E27FC236}">
              <a16:creationId xmlns:a16="http://schemas.microsoft.com/office/drawing/2014/main" id="{E2B459E1-F485-406D-88BF-95254D5DB602}"/>
            </a:ext>
          </a:extLst>
        </xdr:cNvPr>
        <xdr:cNvSpPr/>
      </xdr:nvSpPr>
      <xdr:spPr>
        <a:xfrm>
          <a:off x="2275871" y="5455477"/>
          <a:ext cx="764509" cy="60866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73691</xdr:colOff>
      <xdr:row>14</xdr:row>
      <xdr:rowOff>194502</xdr:rowOff>
    </xdr:from>
    <xdr:to>
      <xdr:col>6</xdr:col>
      <xdr:colOff>844550</xdr:colOff>
      <xdr:row>16</xdr:row>
      <xdr:rowOff>260881</xdr:rowOff>
    </xdr:to>
    <xdr:sp macro="" textlink="">
      <xdr:nvSpPr>
        <xdr:cNvPr id="56" name="正方形/長方形 55">
          <a:extLst>
            <a:ext uri="{FF2B5EF4-FFF2-40B4-BE49-F238E27FC236}">
              <a16:creationId xmlns:a16="http://schemas.microsoft.com/office/drawing/2014/main" id="{83BC4EB1-F4B8-4DF4-9C83-D3AA3E4051DF}"/>
            </a:ext>
          </a:extLst>
        </xdr:cNvPr>
        <xdr:cNvSpPr/>
      </xdr:nvSpPr>
      <xdr:spPr>
        <a:xfrm>
          <a:off x="2298731" y="4080702"/>
          <a:ext cx="770859" cy="61501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93376</xdr:colOff>
      <xdr:row>29</xdr:row>
      <xdr:rowOff>205297</xdr:rowOff>
    </xdr:from>
    <xdr:to>
      <xdr:col>6</xdr:col>
      <xdr:colOff>857885</xdr:colOff>
      <xdr:row>31</xdr:row>
      <xdr:rowOff>265326</xdr:rowOff>
    </xdr:to>
    <xdr:sp macro="" textlink="">
      <xdr:nvSpPr>
        <xdr:cNvPr id="57" name="正方形/長方形 56">
          <a:extLst>
            <a:ext uri="{FF2B5EF4-FFF2-40B4-BE49-F238E27FC236}">
              <a16:creationId xmlns:a16="http://schemas.microsoft.com/office/drawing/2014/main" id="{C93B9940-E317-4180-860B-1F65D9885180}"/>
            </a:ext>
          </a:extLst>
        </xdr:cNvPr>
        <xdr:cNvSpPr/>
      </xdr:nvSpPr>
      <xdr:spPr>
        <a:xfrm>
          <a:off x="2318416" y="8206297"/>
          <a:ext cx="764509" cy="60866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102053</xdr:colOff>
      <xdr:row>2</xdr:row>
      <xdr:rowOff>1</xdr:rowOff>
    </xdr:from>
    <xdr:to>
      <xdr:col>7</xdr:col>
      <xdr:colOff>134068</xdr:colOff>
      <xdr:row>3</xdr:row>
      <xdr:rowOff>78677</xdr:rowOff>
    </xdr:to>
    <xdr:sp macro="" textlink="">
      <xdr:nvSpPr>
        <xdr:cNvPr id="2" name="四角形吹き出し 1">
          <a:extLst>
            <a:ext uri="{FF2B5EF4-FFF2-40B4-BE49-F238E27FC236}">
              <a16:creationId xmlns:a16="http://schemas.microsoft.com/office/drawing/2014/main" id="{15E6161C-B6EB-172A-09A9-47AAB7E91AE0}"/>
            </a:ext>
          </a:extLst>
        </xdr:cNvPr>
        <xdr:cNvSpPr/>
      </xdr:nvSpPr>
      <xdr:spPr>
        <a:xfrm>
          <a:off x="3617899" y="693698"/>
          <a:ext cx="2166471" cy="277479"/>
        </a:xfrm>
        <a:prstGeom prst="wedgeRectCallout">
          <a:avLst>
            <a:gd name="adj1" fmla="val -78337"/>
            <a:gd name="adj2" fmla="val 13314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(15)</a:t>
          </a:r>
          <a:r>
            <a:rPr kumimoji="1" lang="ja-JP" altLang="en-US" sz="1000"/>
            <a:t>コースを選択</a:t>
          </a:r>
        </a:p>
      </xdr:txBody>
    </xdr:sp>
    <xdr:clientData/>
  </xdr:twoCellAnchor>
  <xdr:twoCellAnchor>
    <xdr:from>
      <xdr:col>5</xdr:col>
      <xdr:colOff>84765</xdr:colOff>
      <xdr:row>3</xdr:row>
      <xdr:rowOff>131019</xdr:rowOff>
    </xdr:from>
    <xdr:to>
      <xdr:col>7</xdr:col>
      <xdr:colOff>221290</xdr:colOff>
      <xdr:row>5</xdr:row>
      <xdr:rowOff>129750</xdr:rowOff>
    </xdr:to>
    <xdr:sp macro="" textlink="">
      <xdr:nvSpPr>
        <xdr:cNvPr id="3" name="四角形吹き出し 2">
          <a:extLst>
            <a:ext uri="{FF2B5EF4-FFF2-40B4-BE49-F238E27FC236}">
              <a16:creationId xmlns:a16="http://schemas.microsoft.com/office/drawing/2014/main" id="{C0BE3A00-28A7-D40D-D96A-B1B14ED85D10}"/>
            </a:ext>
          </a:extLst>
        </xdr:cNvPr>
        <xdr:cNvSpPr/>
      </xdr:nvSpPr>
      <xdr:spPr>
        <a:xfrm>
          <a:off x="3575211" y="1051476"/>
          <a:ext cx="2347312" cy="431971"/>
        </a:xfrm>
        <a:prstGeom prst="wedgeRectCallout">
          <a:avLst>
            <a:gd name="adj1" fmla="val -78316"/>
            <a:gd name="adj2" fmla="val 3261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(16)</a:t>
          </a:r>
          <a:r>
            <a:rPr kumimoji="1" lang="ja-JP" altLang="en-US" sz="1000"/>
            <a:t>他コースの場合は距離を手入力</a:t>
          </a:r>
          <a:endParaRPr kumimoji="1" lang="en-US" altLang="ja-JP" sz="1000"/>
        </a:p>
        <a:p>
          <a:pPr algn="l"/>
          <a:r>
            <a:rPr kumimoji="1" lang="ja-JP" altLang="en-US" sz="1000"/>
            <a:t>　　　（その際「手入力」と表示される）</a:t>
          </a:r>
        </a:p>
      </xdr:txBody>
    </xdr:sp>
    <xdr:clientData/>
  </xdr:twoCellAnchor>
  <xdr:twoCellAnchor>
    <xdr:from>
      <xdr:col>5</xdr:col>
      <xdr:colOff>84763</xdr:colOff>
      <xdr:row>6</xdr:row>
      <xdr:rowOff>22493</xdr:rowOff>
    </xdr:from>
    <xdr:to>
      <xdr:col>7</xdr:col>
      <xdr:colOff>221288</xdr:colOff>
      <xdr:row>8</xdr:row>
      <xdr:rowOff>30749</xdr:rowOff>
    </xdr:to>
    <xdr:sp macro="" textlink="">
      <xdr:nvSpPr>
        <xdr:cNvPr id="4" name="四角形吹き出し 3">
          <a:extLst>
            <a:ext uri="{FF2B5EF4-FFF2-40B4-BE49-F238E27FC236}">
              <a16:creationId xmlns:a16="http://schemas.microsoft.com/office/drawing/2014/main" id="{24554840-550D-D06D-69FA-D7D06CC9C9CC}"/>
            </a:ext>
          </a:extLst>
        </xdr:cNvPr>
        <xdr:cNvSpPr/>
      </xdr:nvSpPr>
      <xdr:spPr>
        <a:xfrm>
          <a:off x="3575209" y="1526136"/>
          <a:ext cx="2347312" cy="431971"/>
        </a:xfrm>
        <a:prstGeom prst="wedgeRectCallout">
          <a:avLst>
            <a:gd name="adj1" fmla="val -69913"/>
            <a:gd name="adj2" fmla="val 1284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(17)</a:t>
          </a:r>
          <a:r>
            <a:rPr kumimoji="1" lang="ja-JP" altLang="en-US" sz="1000"/>
            <a:t>タイムを入力</a:t>
          </a:r>
          <a:endParaRPr kumimoji="1" lang="en-US" altLang="ja-JP" sz="1000"/>
        </a:p>
        <a:p>
          <a:pPr algn="l"/>
          <a:r>
            <a:rPr kumimoji="1" lang="en-US" altLang="ja-JP" sz="1000"/>
            <a:t>h:mm:ss</a:t>
          </a:r>
          <a:r>
            <a:rPr kumimoji="1" lang="ja-JP" altLang="en-US" sz="1000"/>
            <a:t>　の形式</a:t>
          </a:r>
        </a:p>
      </xdr:txBody>
    </xdr:sp>
    <xdr:clientData/>
  </xdr:twoCellAnchor>
  <xdr:twoCellAnchor>
    <xdr:from>
      <xdr:col>5</xdr:col>
      <xdr:colOff>106109</xdr:colOff>
      <xdr:row>8</xdr:row>
      <xdr:rowOff>48160</xdr:rowOff>
    </xdr:from>
    <xdr:to>
      <xdr:col>7</xdr:col>
      <xdr:colOff>230163</xdr:colOff>
      <xdr:row>9</xdr:row>
      <xdr:rowOff>86742</xdr:rowOff>
    </xdr:to>
    <xdr:sp macro="" textlink="">
      <xdr:nvSpPr>
        <xdr:cNvPr id="5" name="四角形吹き出し 4">
          <a:extLst>
            <a:ext uri="{FF2B5EF4-FFF2-40B4-BE49-F238E27FC236}">
              <a16:creationId xmlns:a16="http://schemas.microsoft.com/office/drawing/2014/main" id="{A82E6DEB-1A55-1370-60D2-B219101C64F7}"/>
            </a:ext>
          </a:extLst>
        </xdr:cNvPr>
        <xdr:cNvSpPr/>
      </xdr:nvSpPr>
      <xdr:spPr>
        <a:xfrm>
          <a:off x="3596555" y="1985043"/>
          <a:ext cx="2347312" cy="277480"/>
        </a:xfrm>
        <a:prstGeom prst="wedgeRectCallout">
          <a:avLst>
            <a:gd name="adj1" fmla="val -70753"/>
            <a:gd name="adj2" fmla="val -12420"/>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(18)</a:t>
          </a:r>
          <a:r>
            <a:rPr kumimoji="1" lang="ja-JP" altLang="en-US" sz="1000"/>
            <a:t>部門を選択</a:t>
          </a:r>
        </a:p>
      </xdr:txBody>
    </xdr:sp>
    <xdr:clientData/>
  </xdr:twoCellAnchor>
  <xdr:twoCellAnchor>
    <xdr:from>
      <xdr:col>10</xdr:col>
      <xdr:colOff>165207</xdr:colOff>
      <xdr:row>1</xdr:row>
      <xdr:rowOff>57950</xdr:rowOff>
    </xdr:from>
    <xdr:to>
      <xdr:col>17</xdr:col>
      <xdr:colOff>175025</xdr:colOff>
      <xdr:row>12</xdr:row>
      <xdr:rowOff>121041</xdr:rowOff>
    </xdr:to>
    <xdr:sp macro="" textlink="">
      <xdr:nvSpPr>
        <xdr:cNvPr id="6" name="テキスト ボックス 5">
          <a:extLst>
            <a:ext uri="{FF2B5EF4-FFF2-40B4-BE49-F238E27FC236}">
              <a16:creationId xmlns:a16="http://schemas.microsoft.com/office/drawing/2014/main" id="{BC3A259D-2356-FF8D-B75E-752D7D58DDEF}"/>
            </a:ext>
          </a:extLst>
        </xdr:cNvPr>
        <xdr:cNvSpPr txBox="1"/>
      </xdr:nvSpPr>
      <xdr:spPr>
        <a:xfrm>
          <a:off x="9039412" y="586974"/>
          <a:ext cx="5709664" cy="236924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chemeClr val="bg1"/>
              </a:solidFill>
            </a:rPr>
            <a:t>※</a:t>
          </a:r>
          <a:r>
            <a:rPr kumimoji="1" lang="ja-JP" altLang="en-US" sz="1800">
              <a:solidFill>
                <a:schemeClr val="bg1"/>
              </a:solidFill>
            </a:rPr>
            <a:t>欄外に記載してあるもの消さないでください</a:t>
          </a:r>
          <a:endParaRPr kumimoji="1" lang="en-US" altLang="ja-JP" sz="1800">
            <a:solidFill>
              <a:schemeClr val="bg1"/>
            </a:solidFill>
          </a:endParaRPr>
        </a:p>
        <a:p>
          <a:r>
            <a:rPr kumimoji="1" lang="en-US" altLang="ja-JP" sz="1800">
              <a:solidFill>
                <a:schemeClr val="bg1"/>
              </a:solidFill>
            </a:rPr>
            <a:t>※</a:t>
          </a:r>
          <a:r>
            <a:rPr kumimoji="1" lang="ja-JP" altLang="en-US" sz="1800">
              <a:solidFill>
                <a:schemeClr val="bg1"/>
              </a:solidFill>
            </a:rPr>
            <a:t>行や列を勝手に追加しないでください</a:t>
          </a:r>
          <a:endParaRPr kumimoji="1" lang="en-US" altLang="ja-JP" sz="1800">
            <a:solidFill>
              <a:schemeClr val="bg1"/>
            </a:solidFill>
          </a:endParaRPr>
        </a:p>
        <a:p>
          <a:pPr>
            <a:lnSpc>
              <a:spcPts val="2200"/>
            </a:lnSpc>
          </a:pPr>
          <a:r>
            <a:rPr kumimoji="1" lang="en-US" altLang="ja-JP" sz="1800">
              <a:solidFill>
                <a:schemeClr val="bg1"/>
              </a:solidFill>
            </a:rPr>
            <a:t>※</a:t>
          </a:r>
          <a:r>
            <a:rPr kumimoji="1" lang="ja-JP" altLang="en-US" sz="1800">
              <a:solidFill>
                <a:schemeClr val="bg1"/>
              </a:solidFill>
            </a:rPr>
            <a:t>黄色く塗りつぶしているセル以外は書き込んだり</a:t>
          </a:r>
          <a:endParaRPr kumimoji="1" lang="en-US" altLang="ja-JP" sz="1800">
            <a:solidFill>
              <a:schemeClr val="bg1"/>
            </a:solidFill>
          </a:endParaRPr>
        </a:p>
        <a:p>
          <a:pPr>
            <a:lnSpc>
              <a:spcPts val="2200"/>
            </a:lnSpc>
          </a:pPr>
          <a:r>
            <a:rPr kumimoji="1" lang="ja-JP" altLang="en-US" sz="1800">
              <a:solidFill>
                <a:schemeClr val="bg1"/>
              </a:solidFill>
            </a:rPr>
            <a:t>　値を消したりしないでください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11365</xdr:colOff>
      <xdr:row>0</xdr:row>
      <xdr:rowOff>77342</xdr:rowOff>
    </xdr:from>
    <xdr:to>
      <xdr:col>10</xdr:col>
      <xdr:colOff>723899</xdr:colOff>
      <xdr:row>0</xdr:row>
      <xdr:rowOff>428625</xdr:rowOff>
    </xdr:to>
    <xdr:sp macro="" textlink="">
      <xdr:nvSpPr>
        <xdr:cNvPr id="43" name="テキスト ボックス 42">
          <a:extLst>
            <a:ext uri="{FF2B5EF4-FFF2-40B4-BE49-F238E27FC236}">
              <a16:creationId xmlns:a16="http://schemas.microsoft.com/office/drawing/2014/main" id="{A1CA5E00-743D-651E-D9EC-9824C849C9B4}"/>
            </a:ext>
          </a:extLst>
        </xdr:cNvPr>
        <xdr:cNvSpPr txBox="1"/>
      </xdr:nvSpPr>
      <xdr:spPr>
        <a:xfrm>
          <a:off x="3526090" y="77342"/>
          <a:ext cx="3770059" cy="351283"/>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nSpc>
              <a:spcPts val="780"/>
            </a:lnSpc>
          </a:pPr>
          <a:r>
            <a:rPr kumimoji="1" lang="ja-JP" altLang="en-US" sz="900"/>
            <a:t>記念すべき２０２３年第一回大会は部署別でチーム分けを行いました。</a:t>
          </a:r>
          <a:endParaRPr kumimoji="1" lang="en-US" altLang="ja-JP" sz="900"/>
        </a:p>
        <a:p>
          <a:pPr>
            <a:lnSpc>
              <a:spcPts val="780"/>
            </a:lnSpc>
          </a:pPr>
          <a:r>
            <a:rPr kumimoji="1" lang="ja-JP" altLang="en-US" sz="900"/>
            <a:t>チームのために自分のベストを尽くしましょう！</a:t>
          </a:r>
          <a:endParaRPr kumimoji="1" lang="en-US" altLang="ja-JP" sz="900"/>
        </a:p>
      </xdr:txBody>
    </xdr:sp>
    <xdr:clientData/>
  </xdr:twoCellAnchor>
  <xdr:twoCellAnchor>
    <xdr:from>
      <xdr:col>16</xdr:col>
      <xdr:colOff>216114</xdr:colOff>
      <xdr:row>15</xdr:row>
      <xdr:rowOff>16274</xdr:rowOff>
    </xdr:from>
    <xdr:to>
      <xdr:col>16</xdr:col>
      <xdr:colOff>1116495</xdr:colOff>
      <xdr:row>17</xdr:row>
      <xdr:rowOff>21355</xdr:rowOff>
    </xdr:to>
    <xdr:sp macro="" textlink="">
      <xdr:nvSpPr>
        <xdr:cNvPr id="2" name="四角形吹き出し 1">
          <a:extLst>
            <a:ext uri="{FF2B5EF4-FFF2-40B4-BE49-F238E27FC236}">
              <a16:creationId xmlns:a16="http://schemas.microsoft.com/office/drawing/2014/main" id="{4BE3803B-A52A-0E29-457E-77DEA64BED43}"/>
            </a:ext>
          </a:extLst>
        </xdr:cNvPr>
        <xdr:cNvSpPr/>
      </xdr:nvSpPr>
      <xdr:spPr>
        <a:xfrm>
          <a:off x="10429475" y="3474089"/>
          <a:ext cx="900381" cy="437308"/>
        </a:xfrm>
        <a:prstGeom prst="wedgeRectCallout">
          <a:avLst>
            <a:gd name="adj1" fmla="val 71262"/>
            <a:gd name="adj2" fmla="val -46448"/>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(5)</a:t>
          </a:r>
          <a:r>
            <a:rPr kumimoji="1" lang="ja-JP" altLang="en-US" sz="1000"/>
            <a:t>各チームのハンデを設定</a:t>
          </a:r>
        </a:p>
      </xdr:txBody>
    </xdr:sp>
    <xdr:clientData/>
  </xdr:twoCellAnchor>
  <xdr:twoCellAnchor>
    <xdr:from>
      <xdr:col>16</xdr:col>
      <xdr:colOff>232122</xdr:colOff>
      <xdr:row>17</xdr:row>
      <xdr:rowOff>61768</xdr:rowOff>
    </xdr:from>
    <xdr:to>
      <xdr:col>17</xdr:col>
      <xdr:colOff>109559</xdr:colOff>
      <xdr:row>18</xdr:row>
      <xdr:rowOff>177731</xdr:rowOff>
    </xdr:to>
    <xdr:sp macro="" textlink="">
      <xdr:nvSpPr>
        <xdr:cNvPr id="4" name="四角形吹き出し 3">
          <a:extLst>
            <a:ext uri="{FF2B5EF4-FFF2-40B4-BE49-F238E27FC236}">
              <a16:creationId xmlns:a16="http://schemas.microsoft.com/office/drawing/2014/main" id="{3737F189-5EAA-9D18-4D3E-2716933E9A42}"/>
            </a:ext>
          </a:extLst>
        </xdr:cNvPr>
        <xdr:cNvSpPr/>
      </xdr:nvSpPr>
      <xdr:spPr>
        <a:xfrm>
          <a:off x="10445483" y="3951810"/>
          <a:ext cx="1046051" cy="332076"/>
        </a:xfrm>
        <a:prstGeom prst="wedgeRectCallout">
          <a:avLst>
            <a:gd name="adj1" fmla="val -21081"/>
            <a:gd name="adj2" fmla="val 7300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(6)</a:t>
          </a:r>
          <a:r>
            <a:rPr kumimoji="1" lang="ja-JP" altLang="en-US" sz="1000"/>
            <a:t>チーム名を設定</a:t>
          </a:r>
        </a:p>
      </xdr:txBody>
    </xdr:sp>
    <xdr:clientData/>
  </xdr:twoCellAnchor>
  <xdr:twoCellAnchor>
    <xdr:from>
      <xdr:col>16</xdr:col>
      <xdr:colOff>227507</xdr:colOff>
      <xdr:row>19</xdr:row>
      <xdr:rowOff>148852</xdr:rowOff>
    </xdr:from>
    <xdr:to>
      <xdr:col>17</xdr:col>
      <xdr:colOff>965987</xdr:colOff>
      <xdr:row>21</xdr:row>
      <xdr:rowOff>147582</xdr:rowOff>
    </xdr:to>
    <xdr:sp macro="" textlink="">
      <xdr:nvSpPr>
        <xdr:cNvPr id="5" name="四角形吹き出し 4">
          <a:extLst>
            <a:ext uri="{FF2B5EF4-FFF2-40B4-BE49-F238E27FC236}">
              <a16:creationId xmlns:a16="http://schemas.microsoft.com/office/drawing/2014/main" id="{87D6D068-4A94-AA41-4E56-3199A463BB16}"/>
            </a:ext>
          </a:extLst>
        </xdr:cNvPr>
        <xdr:cNvSpPr/>
      </xdr:nvSpPr>
      <xdr:spPr>
        <a:xfrm>
          <a:off x="10440868" y="4471121"/>
          <a:ext cx="1907094" cy="430957"/>
        </a:xfrm>
        <a:prstGeom prst="wedgeRectCallout">
          <a:avLst>
            <a:gd name="adj1" fmla="val -67410"/>
            <a:gd name="adj2" fmla="val 1531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(7)</a:t>
          </a:r>
          <a:r>
            <a:rPr kumimoji="1" lang="ja-JP" altLang="en-US" sz="1000"/>
            <a:t>各自の共有日を設定、テキストボックスで配置</a:t>
          </a:r>
        </a:p>
      </xdr:txBody>
    </xdr:sp>
    <xdr:clientData/>
  </xdr:twoCellAnchor>
  <xdr:twoCellAnchor>
    <xdr:from>
      <xdr:col>16</xdr:col>
      <xdr:colOff>163526</xdr:colOff>
      <xdr:row>22</xdr:row>
      <xdr:rowOff>73958</xdr:rowOff>
    </xdr:from>
    <xdr:to>
      <xdr:col>18</xdr:col>
      <xdr:colOff>391311</xdr:colOff>
      <xdr:row>24</xdr:row>
      <xdr:rowOff>92011</xdr:rowOff>
    </xdr:to>
    <xdr:sp macro="" textlink="">
      <xdr:nvSpPr>
        <xdr:cNvPr id="16" name="四角形吹き出し 15">
          <a:extLst>
            <a:ext uri="{FF2B5EF4-FFF2-40B4-BE49-F238E27FC236}">
              <a16:creationId xmlns:a16="http://schemas.microsoft.com/office/drawing/2014/main" id="{F0F1F6C1-CD1C-634A-F0CC-10A6E587B95F}"/>
            </a:ext>
          </a:extLst>
        </xdr:cNvPr>
        <xdr:cNvSpPr/>
      </xdr:nvSpPr>
      <xdr:spPr>
        <a:xfrm>
          <a:off x="10376887" y="5044567"/>
          <a:ext cx="2565012" cy="450280"/>
        </a:xfrm>
        <a:prstGeom prst="wedgeRectCallout">
          <a:avLst>
            <a:gd name="adj1" fmla="val -84714"/>
            <a:gd name="adj2" fmla="val -691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(8)</a:t>
          </a:r>
          <a:r>
            <a:rPr kumimoji="1" lang="ja-JP" altLang="en-US" sz="1000"/>
            <a:t>チーム分けの説明、ハンデの説明などを記載</a:t>
          </a:r>
        </a:p>
      </xdr:txBody>
    </xdr:sp>
    <xdr:clientData/>
  </xdr:twoCellAnchor>
  <xdr:twoCellAnchor>
    <xdr:from>
      <xdr:col>16</xdr:col>
      <xdr:colOff>416220</xdr:colOff>
      <xdr:row>25</xdr:row>
      <xdr:rowOff>20731</xdr:rowOff>
    </xdr:from>
    <xdr:to>
      <xdr:col>17</xdr:col>
      <xdr:colOff>933086</xdr:colOff>
      <xdr:row>28</xdr:row>
      <xdr:rowOff>47833</xdr:rowOff>
    </xdr:to>
    <xdr:sp macro="" textlink="">
      <xdr:nvSpPr>
        <xdr:cNvPr id="17" name="四角形吹き出し 16">
          <a:extLst>
            <a:ext uri="{FF2B5EF4-FFF2-40B4-BE49-F238E27FC236}">
              <a16:creationId xmlns:a16="http://schemas.microsoft.com/office/drawing/2014/main" id="{4366E9E8-ED39-708F-620A-07F736DCE173}"/>
            </a:ext>
          </a:extLst>
        </xdr:cNvPr>
        <xdr:cNvSpPr/>
      </xdr:nvSpPr>
      <xdr:spPr>
        <a:xfrm>
          <a:off x="10629581" y="5639681"/>
          <a:ext cx="1685480" cy="675442"/>
        </a:xfrm>
        <a:prstGeom prst="wedgeRectCallout">
          <a:avLst>
            <a:gd name="adj1" fmla="val -27645"/>
            <a:gd name="adj2" fmla="val 683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(9)</a:t>
          </a:r>
          <a:r>
            <a:rPr kumimoji="1" lang="ja-JP" altLang="en-US" sz="1000"/>
            <a:t>走者の名前について、シニアメンバーは水色、女性メンバーは赤字にする</a:t>
          </a:r>
        </a:p>
      </xdr:txBody>
    </xdr:sp>
    <xdr:clientData/>
  </xdr:twoCellAnchor>
  <xdr:twoCellAnchor>
    <xdr:from>
      <xdr:col>16</xdr:col>
      <xdr:colOff>324757</xdr:colOff>
      <xdr:row>32</xdr:row>
      <xdr:rowOff>180813</xdr:rowOff>
    </xdr:from>
    <xdr:to>
      <xdr:col>17</xdr:col>
      <xdr:colOff>381976</xdr:colOff>
      <xdr:row>59</xdr:row>
      <xdr:rowOff>101397</xdr:rowOff>
    </xdr:to>
    <xdr:sp macro="" textlink="">
      <xdr:nvSpPr>
        <xdr:cNvPr id="18" name="四角形吹き出し 17">
          <a:extLst>
            <a:ext uri="{FF2B5EF4-FFF2-40B4-BE49-F238E27FC236}">
              <a16:creationId xmlns:a16="http://schemas.microsoft.com/office/drawing/2014/main" id="{EE08316B-E922-0B7D-2746-F7F921A88D5E}"/>
            </a:ext>
          </a:extLst>
        </xdr:cNvPr>
        <xdr:cNvSpPr/>
      </xdr:nvSpPr>
      <xdr:spPr>
        <a:xfrm>
          <a:off x="10538118" y="7312557"/>
          <a:ext cx="1225833" cy="1249281"/>
        </a:xfrm>
        <a:prstGeom prst="wedgeRectCallout">
          <a:avLst>
            <a:gd name="adj1" fmla="val -43883"/>
            <a:gd name="adj2" fmla="val 10577"/>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100"/>
            </a:lnSpc>
          </a:pPr>
          <a:r>
            <a:rPr kumimoji="1" lang="en-US" altLang="ja-JP" sz="1000"/>
            <a:t>(11)</a:t>
          </a:r>
          <a:r>
            <a:rPr kumimoji="1" lang="ja-JP" altLang="en-US" sz="1000"/>
            <a:t>見映え調整、１枚に収まるようにして</a:t>
          </a:r>
          <a:r>
            <a:rPr kumimoji="1" lang="en-US" altLang="ja-JP" sz="1000"/>
            <a:t>PDF</a:t>
          </a:r>
          <a:r>
            <a:rPr kumimoji="1" lang="ja-JP" altLang="en-US" sz="1000"/>
            <a:t>化</a:t>
          </a:r>
          <a:endParaRPr kumimoji="1" lang="en-US" altLang="ja-JP" sz="1000"/>
        </a:p>
        <a:p>
          <a:pPr algn="l">
            <a:lnSpc>
              <a:spcPts val="1200"/>
            </a:lnSpc>
          </a:pPr>
          <a:r>
            <a:rPr kumimoji="1" lang="ja-JP" altLang="en-US" sz="1000"/>
            <a:t>事前に参加選手にチーム分けと各自の共有日なので確認よろいく！と展開する</a:t>
          </a:r>
          <a:endParaRPr kumimoji="1" lang="en-US" altLang="ja-JP" sz="1000"/>
        </a:p>
        <a:p>
          <a:pPr algn="l">
            <a:lnSpc>
              <a:spcPts val="1000"/>
            </a:lnSpc>
          </a:pPr>
          <a:endParaRPr kumimoji="1" lang="ja-JP" altLang="en-US" sz="1000"/>
        </a:p>
      </xdr:txBody>
    </xdr:sp>
    <xdr:clientData/>
  </xdr:twoCellAnchor>
  <xdr:twoCellAnchor>
    <xdr:from>
      <xdr:col>10</xdr:col>
      <xdr:colOff>169120</xdr:colOff>
      <xdr:row>25</xdr:row>
      <xdr:rowOff>47564</xdr:rowOff>
    </xdr:from>
    <xdr:to>
      <xdr:col>10</xdr:col>
      <xdr:colOff>928488</xdr:colOff>
      <xdr:row>27</xdr:row>
      <xdr:rowOff>163261</xdr:rowOff>
    </xdr:to>
    <xdr:sp macro="" textlink="">
      <xdr:nvSpPr>
        <xdr:cNvPr id="42" name="正方形/長方形 41">
          <a:extLst>
            <a:ext uri="{FF2B5EF4-FFF2-40B4-BE49-F238E27FC236}">
              <a16:creationId xmlns:a16="http://schemas.microsoft.com/office/drawing/2014/main" id="{349B301C-67F8-4F43-B2DC-6977599BB10E}"/>
            </a:ext>
          </a:extLst>
        </xdr:cNvPr>
        <xdr:cNvSpPr/>
      </xdr:nvSpPr>
      <xdr:spPr>
        <a:xfrm>
          <a:off x="6572481" y="8483993"/>
          <a:ext cx="759368" cy="804058"/>
        </a:xfrm>
        <a:prstGeom prst="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2/24</a:t>
          </a:r>
        </a:p>
        <a:p>
          <a:pPr algn="ctr">
            <a:lnSpc>
              <a:spcPts val="1300"/>
            </a:lnSpc>
          </a:pPr>
          <a:r>
            <a:rPr kumimoji="1" lang="ja-JP" altLang="en-US" sz="1100">
              <a:solidFill>
                <a:schemeClr val="tx1"/>
              </a:solidFill>
            </a:rPr>
            <a:t>タイム共有</a:t>
          </a:r>
        </a:p>
      </xdr:txBody>
    </xdr:sp>
    <xdr:clientData/>
  </xdr:twoCellAnchor>
  <xdr:twoCellAnchor>
    <xdr:from>
      <xdr:col>5</xdr:col>
      <xdr:colOff>104953</xdr:colOff>
      <xdr:row>10</xdr:row>
      <xdr:rowOff>77418</xdr:rowOff>
    </xdr:from>
    <xdr:to>
      <xdr:col>5</xdr:col>
      <xdr:colOff>865141</xdr:colOff>
      <xdr:row>12</xdr:row>
      <xdr:rowOff>130763</xdr:rowOff>
    </xdr:to>
    <xdr:sp macro="" textlink="">
      <xdr:nvSpPr>
        <xdr:cNvPr id="44" name="正方形/長方形 43">
          <a:extLst>
            <a:ext uri="{FF2B5EF4-FFF2-40B4-BE49-F238E27FC236}">
              <a16:creationId xmlns:a16="http://schemas.microsoft.com/office/drawing/2014/main" id="{64C718F6-9BA5-3563-5872-A9C22AD52A07}"/>
            </a:ext>
          </a:extLst>
        </xdr:cNvPr>
        <xdr:cNvSpPr/>
      </xdr:nvSpPr>
      <xdr:spPr>
        <a:xfrm>
          <a:off x="1581328" y="3344493"/>
          <a:ext cx="760188" cy="73914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6</xdr:col>
      <xdr:colOff>97776</xdr:colOff>
      <xdr:row>10</xdr:row>
      <xdr:rowOff>86117</xdr:rowOff>
    </xdr:from>
    <xdr:to>
      <xdr:col>6</xdr:col>
      <xdr:colOff>899423</xdr:colOff>
      <xdr:row>12</xdr:row>
      <xdr:rowOff>180921</xdr:rowOff>
    </xdr:to>
    <xdr:sp macro="" textlink="">
      <xdr:nvSpPr>
        <xdr:cNvPr id="45" name="正方形/長方形 44">
          <a:extLst>
            <a:ext uri="{FF2B5EF4-FFF2-40B4-BE49-F238E27FC236}">
              <a16:creationId xmlns:a16="http://schemas.microsoft.com/office/drawing/2014/main" id="{6B75BD53-4F94-5ACD-A009-C7B1C6B19CBF}"/>
            </a:ext>
          </a:extLst>
        </xdr:cNvPr>
        <xdr:cNvSpPr/>
      </xdr:nvSpPr>
      <xdr:spPr>
        <a:xfrm>
          <a:off x="2467020" y="3359835"/>
          <a:ext cx="801647" cy="783166"/>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123628</xdr:colOff>
      <xdr:row>10</xdr:row>
      <xdr:rowOff>92787</xdr:rowOff>
    </xdr:from>
    <xdr:to>
      <xdr:col>7</xdr:col>
      <xdr:colOff>876746</xdr:colOff>
      <xdr:row>12</xdr:row>
      <xdr:rowOff>184096</xdr:rowOff>
    </xdr:to>
    <xdr:sp macro="" textlink="">
      <xdr:nvSpPr>
        <xdr:cNvPr id="46" name="正方形/長方形 45">
          <a:extLst>
            <a:ext uri="{FF2B5EF4-FFF2-40B4-BE49-F238E27FC236}">
              <a16:creationId xmlns:a16="http://schemas.microsoft.com/office/drawing/2014/main" id="{4719A596-F96A-41DA-E939-07DC046A2EDB}"/>
            </a:ext>
          </a:extLst>
        </xdr:cNvPr>
        <xdr:cNvSpPr/>
      </xdr:nvSpPr>
      <xdr:spPr>
        <a:xfrm>
          <a:off x="3501401" y="3366505"/>
          <a:ext cx="753118" cy="779671"/>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9</xdr:col>
      <xdr:colOff>98283</xdr:colOff>
      <xdr:row>10</xdr:row>
      <xdr:rowOff>115600</xdr:rowOff>
    </xdr:from>
    <xdr:to>
      <xdr:col>9</xdr:col>
      <xdr:colOff>880132</xdr:colOff>
      <xdr:row>12</xdr:row>
      <xdr:rowOff>193755</xdr:rowOff>
    </xdr:to>
    <xdr:sp macro="" textlink="">
      <xdr:nvSpPr>
        <xdr:cNvPr id="47" name="正方形/長方形 46">
          <a:extLst>
            <a:ext uri="{FF2B5EF4-FFF2-40B4-BE49-F238E27FC236}">
              <a16:creationId xmlns:a16="http://schemas.microsoft.com/office/drawing/2014/main" id="{05391507-8C86-506A-0418-AED801A6555B}"/>
            </a:ext>
          </a:extLst>
        </xdr:cNvPr>
        <xdr:cNvSpPr/>
      </xdr:nvSpPr>
      <xdr:spPr>
        <a:xfrm>
          <a:off x="5493115" y="3389318"/>
          <a:ext cx="781849" cy="766517"/>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16</xdr:col>
      <xdr:colOff>222891</xdr:colOff>
      <xdr:row>28</xdr:row>
      <xdr:rowOff>215154</xdr:rowOff>
    </xdr:from>
    <xdr:to>
      <xdr:col>17</xdr:col>
      <xdr:colOff>609480</xdr:colOff>
      <xdr:row>31</xdr:row>
      <xdr:rowOff>55960</xdr:rowOff>
    </xdr:to>
    <xdr:sp macro="" textlink="">
      <xdr:nvSpPr>
        <xdr:cNvPr id="3" name="四角形吹き出し 2">
          <a:extLst>
            <a:ext uri="{FF2B5EF4-FFF2-40B4-BE49-F238E27FC236}">
              <a16:creationId xmlns:a16="http://schemas.microsoft.com/office/drawing/2014/main" id="{E229C1AF-B449-EF01-AA9A-DF8F492CB3D2}"/>
            </a:ext>
          </a:extLst>
        </xdr:cNvPr>
        <xdr:cNvSpPr/>
      </xdr:nvSpPr>
      <xdr:spPr>
        <a:xfrm>
          <a:off x="10436252" y="6482444"/>
          <a:ext cx="1555203" cy="489146"/>
        </a:xfrm>
        <a:prstGeom prst="wedgeRectCallout">
          <a:avLst>
            <a:gd name="adj1" fmla="val -68746"/>
            <a:gd name="adj2" fmla="val -73664"/>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(10)</a:t>
          </a:r>
          <a:r>
            <a:rPr kumimoji="1" lang="ja-JP" altLang="en-US" sz="1000"/>
            <a:t>今回の名前にメンテ</a:t>
          </a:r>
        </a:p>
      </xdr:txBody>
    </xdr:sp>
    <xdr:clientData/>
  </xdr:twoCellAnchor>
  <xdr:twoCellAnchor>
    <xdr:from>
      <xdr:col>13</xdr:col>
      <xdr:colOff>194157</xdr:colOff>
      <xdr:row>2</xdr:row>
      <xdr:rowOff>64942</xdr:rowOff>
    </xdr:from>
    <xdr:to>
      <xdr:col>17</xdr:col>
      <xdr:colOff>1080665</xdr:colOff>
      <xdr:row>13</xdr:row>
      <xdr:rowOff>311688</xdr:rowOff>
    </xdr:to>
    <xdr:sp macro="" textlink="">
      <xdr:nvSpPr>
        <xdr:cNvPr id="6" name="テキスト ボックス 5">
          <a:extLst>
            <a:ext uri="{FF2B5EF4-FFF2-40B4-BE49-F238E27FC236}">
              <a16:creationId xmlns:a16="http://schemas.microsoft.com/office/drawing/2014/main" id="{9C56448C-D87D-DA9C-29C4-A5F842038760}"/>
            </a:ext>
          </a:extLst>
        </xdr:cNvPr>
        <xdr:cNvSpPr txBox="1"/>
      </xdr:nvSpPr>
      <xdr:spPr>
        <a:xfrm>
          <a:off x="7958233" y="769312"/>
          <a:ext cx="4936634" cy="3848637"/>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solidFill>
                <a:schemeClr val="bg1"/>
              </a:solidFill>
            </a:rPr>
            <a:t>※</a:t>
          </a:r>
          <a:r>
            <a:rPr kumimoji="1" lang="ja-JP" altLang="en-US" sz="1800">
              <a:solidFill>
                <a:schemeClr val="bg1"/>
              </a:solidFill>
            </a:rPr>
            <a:t>行や列を勝手に追加しないでください</a:t>
          </a:r>
          <a:endParaRPr kumimoji="1" lang="en-US" altLang="ja-JP" sz="1800">
            <a:solidFill>
              <a:schemeClr val="bg1"/>
            </a:solidFill>
          </a:endParaRPr>
        </a:p>
        <a:p>
          <a:r>
            <a:rPr kumimoji="1" lang="en-US" altLang="ja-JP" sz="1800">
              <a:solidFill>
                <a:schemeClr val="bg1"/>
              </a:solidFill>
            </a:rPr>
            <a:t>※F</a:t>
          </a:r>
          <a:r>
            <a:rPr kumimoji="1" lang="ja-JP" altLang="en-US" sz="1800">
              <a:solidFill>
                <a:schemeClr val="bg1"/>
              </a:solidFill>
            </a:rPr>
            <a:t>列</a:t>
          </a:r>
          <a:r>
            <a:rPr kumimoji="1" lang="en-US" altLang="ja-JP" sz="1800">
              <a:solidFill>
                <a:schemeClr val="bg1"/>
              </a:solidFill>
            </a:rPr>
            <a:t>〜L</a:t>
          </a:r>
          <a:r>
            <a:rPr kumimoji="1" lang="ja-JP" altLang="en-US" sz="1800">
              <a:solidFill>
                <a:schemeClr val="bg1"/>
              </a:solidFill>
            </a:rPr>
            <a:t>列のセルは勝手に書き込んだり、値を消したり</a:t>
          </a:r>
          <a:endParaRPr kumimoji="1" lang="en-US" altLang="ja-JP" sz="1800">
            <a:solidFill>
              <a:schemeClr val="bg1"/>
            </a:solidFill>
          </a:endParaRPr>
        </a:p>
        <a:p>
          <a:pPr>
            <a:lnSpc>
              <a:spcPts val="2100"/>
            </a:lnSpc>
          </a:pPr>
          <a:r>
            <a:rPr kumimoji="1" lang="ja-JP" altLang="en-US" sz="1800">
              <a:solidFill>
                <a:schemeClr val="bg1"/>
              </a:solidFill>
            </a:rPr>
            <a:t>　　しないでください（自動反映されるはずなので）</a:t>
          </a:r>
        </a:p>
      </xdr:txBody>
    </xdr:sp>
    <xdr:clientData/>
  </xdr:twoCellAnchor>
  <xdr:twoCellAnchor>
    <xdr:from>
      <xdr:col>5</xdr:col>
      <xdr:colOff>113066</xdr:colOff>
      <xdr:row>30</xdr:row>
      <xdr:rowOff>132541</xdr:rowOff>
    </xdr:from>
    <xdr:to>
      <xdr:col>5</xdr:col>
      <xdr:colOff>873254</xdr:colOff>
      <xdr:row>32</xdr:row>
      <xdr:rowOff>192236</xdr:rowOff>
    </xdr:to>
    <xdr:sp macro="" textlink="">
      <xdr:nvSpPr>
        <xdr:cNvPr id="7" name="正方形/長方形 6">
          <a:extLst>
            <a:ext uri="{FF2B5EF4-FFF2-40B4-BE49-F238E27FC236}">
              <a16:creationId xmlns:a16="http://schemas.microsoft.com/office/drawing/2014/main" id="{175CD683-1706-40DC-920D-CE104B44034D}"/>
            </a:ext>
          </a:extLst>
        </xdr:cNvPr>
        <xdr:cNvSpPr/>
      </xdr:nvSpPr>
      <xdr:spPr>
        <a:xfrm>
          <a:off x="1473780" y="10289873"/>
          <a:ext cx="760188" cy="748056"/>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5</xdr:col>
      <xdr:colOff>101887</xdr:colOff>
      <xdr:row>25</xdr:row>
      <xdr:rowOff>36490</xdr:rowOff>
    </xdr:from>
    <xdr:to>
      <xdr:col>5</xdr:col>
      <xdr:colOff>862075</xdr:colOff>
      <xdr:row>27</xdr:row>
      <xdr:rowOff>96186</xdr:rowOff>
    </xdr:to>
    <xdr:sp macro="" textlink="">
      <xdr:nvSpPr>
        <xdr:cNvPr id="8" name="正方形/長方形 7">
          <a:extLst>
            <a:ext uri="{FF2B5EF4-FFF2-40B4-BE49-F238E27FC236}">
              <a16:creationId xmlns:a16="http://schemas.microsoft.com/office/drawing/2014/main" id="{3D97012F-8BBA-495B-8F0A-6C034E70682C}"/>
            </a:ext>
          </a:extLst>
        </xdr:cNvPr>
        <xdr:cNvSpPr/>
      </xdr:nvSpPr>
      <xdr:spPr>
        <a:xfrm>
          <a:off x="1462601" y="8472919"/>
          <a:ext cx="760188" cy="748057"/>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6</xdr:col>
      <xdr:colOff>112559</xdr:colOff>
      <xdr:row>25</xdr:row>
      <xdr:rowOff>35476</xdr:rowOff>
    </xdr:from>
    <xdr:to>
      <xdr:col>6</xdr:col>
      <xdr:colOff>902361</xdr:colOff>
      <xdr:row>27</xdr:row>
      <xdr:rowOff>114025</xdr:rowOff>
    </xdr:to>
    <xdr:sp macro="" textlink="">
      <xdr:nvSpPr>
        <xdr:cNvPr id="10" name="正方形/長方形 9">
          <a:extLst>
            <a:ext uri="{FF2B5EF4-FFF2-40B4-BE49-F238E27FC236}">
              <a16:creationId xmlns:a16="http://schemas.microsoft.com/office/drawing/2014/main" id="{2AFA47BE-5F6E-4CE0-9168-D6910CD82E9F}"/>
            </a:ext>
          </a:extLst>
        </xdr:cNvPr>
        <xdr:cNvSpPr/>
      </xdr:nvSpPr>
      <xdr:spPr>
        <a:xfrm>
          <a:off x="2481803" y="8471905"/>
          <a:ext cx="789802" cy="766910"/>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85370</xdr:colOff>
      <xdr:row>20</xdr:row>
      <xdr:rowOff>67494</xdr:rowOff>
    </xdr:from>
    <xdr:to>
      <xdr:col>6</xdr:col>
      <xdr:colOff>878347</xdr:colOff>
      <xdr:row>22</xdr:row>
      <xdr:rowOff>142867</xdr:rowOff>
    </xdr:to>
    <xdr:sp macro="" textlink="">
      <xdr:nvSpPr>
        <xdr:cNvPr id="11" name="正方形/長方形 10">
          <a:extLst>
            <a:ext uri="{FF2B5EF4-FFF2-40B4-BE49-F238E27FC236}">
              <a16:creationId xmlns:a16="http://schemas.microsoft.com/office/drawing/2014/main" id="{3C464523-4B5B-4415-8F6A-E7BF96D96E81}"/>
            </a:ext>
          </a:extLst>
        </xdr:cNvPr>
        <xdr:cNvSpPr/>
      </xdr:nvSpPr>
      <xdr:spPr>
        <a:xfrm>
          <a:off x="2454614" y="6783019"/>
          <a:ext cx="792977" cy="76373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77366</xdr:colOff>
      <xdr:row>15</xdr:row>
      <xdr:rowOff>51484</xdr:rowOff>
    </xdr:from>
    <xdr:to>
      <xdr:col>6</xdr:col>
      <xdr:colOff>886825</xdr:colOff>
      <xdr:row>17</xdr:row>
      <xdr:rowOff>126857</xdr:rowOff>
    </xdr:to>
    <xdr:sp macro="" textlink="">
      <xdr:nvSpPr>
        <xdr:cNvPr id="12" name="正方形/長方形 11">
          <a:extLst>
            <a:ext uri="{FF2B5EF4-FFF2-40B4-BE49-F238E27FC236}">
              <a16:creationId xmlns:a16="http://schemas.microsoft.com/office/drawing/2014/main" id="{7CD8EB22-E215-4BAA-BFB5-D9934CC36164}"/>
            </a:ext>
          </a:extLst>
        </xdr:cNvPr>
        <xdr:cNvSpPr/>
      </xdr:nvSpPr>
      <xdr:spPr>
        <a:xfrm>
          <a:off x="2446610" y="5046106"/>
          <a:ext cx="809459" cy="763734"/>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6</xdr:col>
      <xdr:colOff>104555</xdr:colOff>
      <xdr:row>30</xdr:row>
      <xdr:rowOff>123522</xdr:rowOff>
    </xdr:from>
    <xdr:to>
      <xdr:col>6</xdr:col>
      <xdr:colOff>896676</xdr:colOff>
      <xdr:row>32</xdr:row>
      <xdr:rowOff>202070</xdr:rowOff>
    </xdr:to>
    <xdr:sp macro="" textlink="">
      <xdr:nvSpPr>
        <xdr:cNvPr id="13" name="正方形/長方形 12">
          <a:extLst>
            <a:ext uri="{FF2B5EF4-FFF2-40B4-BE49-F238E27FC236}">
              <a16:creationId xmlns:a16="http://schemas.microsoft.com/office/drawing/2014/main" id="{20B582EA-CBEC-41CC-A3CE-DBC13AEC7146}"/>
            </a:ext>
          </a:extLst>
        </xdr:cNvPr>
        <xdr:cNvSpPr/>
      </xdr:nvSpPr>
      <xdr:spPr>
        <a:xfrm>
          <a:off x="2473799" y="10280854"/>
          <a:ext cx="792121" cy="76690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86516</xdr:colOff>
      <xdr:row>15</xdr:row>
      <xdr:rowOff>48951</xdr:rowOff>
    </xdr:from>
    <xdr:to>
      <xdr:col>7</xdr:col>
      <xdr:colOff>863928</xdr:colOff>
      <xdr:row>17</xdr:row>
      <xdr:rowOff>152080</xdr:rowOff>
    </xdr:to>
    <xdr:sp macro="" textlink="">
      <xdr:nvSpPr>
        <xdr:cNvPr id="15" name="正方形/長方形 14">
          <a:extLst>
            <a:ext uri="{FF2B5EF4-FFF2-40B4-BE49-F238E27FC236}">
              <a16:creationId xmlns:a16="http://schemas.microsoft.com/office/drawing/2014/main" id="{02E11D79-9A9B-4974-A7B4-DCAA1736B80A}"/>
            </a:ext>
          </a:extLst>
        </xdr:cNvPr>
        <xdr:cNvSpPr/>
      </xdr:nvSpPr>
      <xdr:spPr>
        <a:xfrm>
          <a:off x="3464289" y="5043573"/>
          <a:ext cx="777412" cy="791490"/>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110529</xdr:colOff>
      <xdr:row>20</xdr:row>
      <xdr:rowOff>76138</xdr:rowOff>
    </xdr:from>
    <xdr:to>
      <xdr:col>7</xdr:col>
      <xdr:colOff>887941</xdr:colOff>
      <xdr:row>22</xdr:row>
      <xdr:rowOff>177746</xdr:rowOff>
    </xdr:to>
    <xdr:sp macro="" textlink="">
      <xdr:nvSpPr>
        <xdr:cNvPr id="19" name="正方形/長方形 18">
          <a:extLst>
            <a:ext uri="{FF2B5EF4-FFF2-40B4-BE49-F238E27FC236}">
              <a16:creationId xmlns:a16="http://schemas.microsoft.com/office/drawing/2014/main" id="{C6462117-63A0-4988-8FC4-0F3277BF63E6}"/>
            </a:ext>
          </a:extLst>
        </xdr:cNvPr>
        <xdr:cNvSpPr/>
      </xdr:nvSpPr>
      <xdr:spPr>
        <a:xfrm>
          <a:off x="3488302" y="6791663"/>
          <a:ext cx="777412" cy="789970"/>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142546</xdr:colOff>
      <xdr:row>25</xdr:row>
      <xdr:rowOff>47296</xdr:rowOff>
    </xdr:from>
    <xdr:to>
      <xdr:col>7</xdr:col>
      <xdr:colOff>914464</xdr:colOff>
      <xdr:row>27</xdr:row>
      <xdr:rowOff>103621</xdr:rowOff>
    </xdr:to>
    <xdr:sp macro="" textlink="">
      <xdr:nvSpPr>
        <xdr:cNvPr id="21" name="正方形/長方形 20">
          <a:extLst>
            <a:ext uri="{FF2B5EF4-FFF2-40B4-BE49-F238E27FC236}">
              <a16:creationId xmlns:a16="http://schemas.microsoft.com/office/drawing/2014/main" id="{DC11CF4F-45B1-45A4-B4D8-F88131A8200E}"/>
            </a:ext>
          </a:extLst>
        </xdr:cNvPr>
        <xdr:cNvSpPr/>
      </xdr:nvSpPr>
      <xdr:spPr>
        <a:xfrm>
          <a:off x="3520319" y="8483725"/>
          <a:ext cx="771918" cy="744686"/>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7</xdr:col>
      <xdr:colOff>117013</xdr:colOff>
      <xdr:row>30</xdr:row>
      <xdr:rowOff>92147</xdr:rowOff>
    </xdr:from>
    <xdr:to>
      <xdr:col>7</xdr:col>
      <xdr:colOff>908588</xdr:colOff>
      <xdr:row>32</xdr:row>
      <xdr:rowOff>198584</xdr:rowOff>
    </xdr:to>
    <xdr:sp macro="" textlink="">
      <xdr:nvSpPr>
        <xdr:cNvPr id="22" name="正方形/長方形 21">
          <a:extLst>
            <a:ext uri="{FF2B5EF4-FFF2-40B4-BE49-F238E27FC236}">
              <a16:creationId xmlns:a16="http://schemas.microsoft.com/office/drawing/2014/main" id="{12E4FF6C-73E7-4655-BAAC-60970185380D}"/>
            </a:ext>
          </a:extLst>
        </xdr:cNvPr>
        <xdr:cNvSpPr/>
      </xdr:nvSpPr>
      <xdr:spPr>
        <a:xfrm>
          <a:off x="3494786" y="10249479"/>
          <a:ext cx="791575" cy="794798"/>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8</xdr:col>
      <xdr:colOff>114212</xdr:colOff>
      <xdr:row>30</xdr:row>
      <xdr:rowOff>100150</xdr:rowOff>
    </xdr:from>
    <xdr:to>
      <xdr:col>8</xdr:col>
      <xdr:colOff>896023</xdr:colOff>
      <xdr:row>32</xdr:row>
      <xdr:rowOff>201626</xdr:rowOff>
    </xdr:to>
    <xdr:sp macro="" textlink="">
      <xdr:nvSpPr>
        <xdr:cNvPr id="23" name="正方形/長方形 22">
          <a:extLst>
            <a:ext uri="{FF2B5EF4-FFF2-40B4-BE49-F238E27FC236}">
              <a16:creationId xmlns:a16="http://schemas.microsoft.com/office/drawing/2014/main" id="{B60AF662-2038-4CA7-84FF-4D24A0652B38}"/>
            </a:ext>
          </a:extLst>
        </xdr:cNvPr>
        <xdr:cNvSpPr/>
      </xdr:nvSpPr>
      <xdr:spPr>
        <a:xfrm>
          <a:off x="4500515" y="10257482"/>
          <a:ext cx="781811" cy="789837"/>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8</xdr:col>
      <xdr:colOff>104687</xdr:colOff>
      <xdr:row>20</xdr:row>
      <xdr:rowOff>90493</xdr:rowOff>
    </xdr:from>
    <xdr:to>
      <xdr:col>8</xdr:col>
      <xdr:colOff>894311</xdr:colOff>
      <xdr:row>22</xdr:row>
      <xdr:rowOff>216114</xdr:rowOff>
    </xdr:to>
    <xdr:sp macro="" textlink="">
      <xdr:nvSpPr>
        <xdr:cNvPr id="25" name="正方形/長方形 24">
          <a:extLst>
            <a:ext uri="{FF2B5EF4-FFF2-40B4-BE49-F238E27FC236}">
              <a16:creationId xmlns:a16="http://schemas.microsoft.com/office/drawing/2014/main" id="{364042DA-2E61-4EBD-AA51-31F8FA72705B}"/>
            </a:ext>
          </a:extLst>
        </xdr:cNvPr>
        <xdr:cNvSpPr/>
      </xdr:nvSpPr>
      <xdr:spPr>
        <a:xfrm>
          <a:off x="4490990" y="6806018"/>
          <a:ext cx="789624" cy="813983"/>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8</xdr:col>
      <xdr:colOff>98202</xdr:colOff>
      <xdr:row>10</xdr:row>
      <xdr:rowOff>77658</xdr:rowOff>
    </xdr:from>
    <xdr:to>
      <xdr:col>8</xdr:col>
      <xdr:colOff>879157</xdr:colOff>
      <xdr:row>12</xdr:row>
      <xdr:rowOff>160083</xdr:rowOff>
    </xdr:to>
    <xdr:sp macro="" textlink="">
      <xdr:nvSpPr>
        <xdr:cNvPr id="27" name="正方形/長方形 26">
          <a:extLst>
            <a:ext uri="{FF2B5EF4-FFF2-40B4-BE49-F238E27FC236}">
              <a16:creationId xmlns:a16="http://schemas.microsoft.com/office/drawing/2014/main" id="{C96DAA50-39CA-4B76-BC97-BE329A7A42BC}"/>
            </a:ext>
          </a:extLst>
        </xdr:cNvPr>
        <xdr:cNvSpPr/>
      </xdr:nvSpPr>
      <xdr:spPr>
        <a:xfrm>
          <a:off x="4484505" y="3351376"/>
          <a:ext cx="780955" cy="770787"/>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9</xdr:col>
      <xdr:colOff>114292</xdr:colOff>
      <xdr:row>20</xdr:row>
      <xdr:rowOff>81423</xdr:rowOff>
    </xdr:from>
    <xdr:to>
      <xdr:col>9</xdr:col>
      <xdr:colOff>875757</xdr:colOff>
      <xdr:row>22</xdr:row>
      <xdr:rowOff>196932</xdr:rowOff>
    </xdr:to>
    <xdr:sp macro="" textlink="">
      <xdr:nvSpPr>
        <xdr:cNvPr id="29" name="正方形/長方形 28">
          <a:extLst>
            <a:ext uri="{FF2B5EF4-FFF2-40B4-BE49-F238E27FC236}">
              <a16:creationId xmlns:a16="http://schemas.microsoft.com/office/drawing/2014/main" id="{DA8E2C8A-2BDC-4B45-A3EB-9EE13332D5E4}"/>
            </a:ext>
          </a:extLst>
        </xdr:cNvPr>
        <xdr:cNvSpPr/>
      </xdr:nvSpPr>
      <xdr:spPr>
        <a:xfrm>
          <a:off x="5509124" y="6796948"/>
          <a:ext cx="761465" cy="803871"/>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9</xdr:col>
      <xdr:colOff>119255</xdr:colOff>
      <xdr:row>30</xdr:row>
      <xdr:rowOff>108609</xdr:rowOff>
    </xdr:from>
    <xdr:to>
      <xdr:col>9</xdr:col>
      <xdr:colOff>902696</xdr:colOff>
      <xdr:row>32</xdr:row>
      <xdr:rowOff>220943</xdr:rowOff>
    </xdr:to>
    <xdr:sp macro="" textlink="">
      <xdr:nvSpPr>
        <xdr:cNvPr id="31" name="正方形/長方形 30">
          <a:extLst>
            <a:ext uri="{FF2B5EF4-FFF2-40B4-BE49-F238E27FC236}">
              <a16:creationId xmlns:a16="http://schemas.microsoft.com/office/drawing/2014/main" id="{AF4B585B-D740-4356-987F-1B22E7325DBC}"/>
            </a:ext>
          </a:extLst>
        </xdr:cNvPr>
        <xdr:cNvSpPr/>
      </xdr:nvSpPr>
      <xdr:spPr>
        <a:xfrm>
          <a:off x="5514087" y="10265941"/>
          <a:ext cx="783441" cy="80069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8</xdr:col>
      <xdr:colOff>156153</xdr:colOff>
      <xdr:row>25</xdr:row>
      <xdr:rowOff>50232</xdr:rowOff>
    </xdr:from>
    <xdr:to>
      <xdr:col>8</xdr:col>
      <xdr:colOff>916026</xdr:colOff>
      <xdr:row>27</xdr:row>
      <xdr:rowOff>125213</xdr:rowOff>
    </xdr:to>
    <xdr:sp macro="" textlink="">
      <xdr:nvSpPr>
        <xdr:cNvPr id="32" name="正方形/長方形 31">
          <a:extLst>
            <a:ext uri="{FF2B5EF4-FFF2-40B4-BE49-F238E27FC236}">
              <a16:creationId xmlns:a16="http://schemas.microsoft.com/office/drawing/2014/main" id="{494BAFC9-8092-4CE5-99C3-1C87D688792D}"/>
            </a:ext>
          </a:extLst>
        </xdr:cNvPr>
        <xdr:cNvSpPr/>
      </xdr:nvSpPr>
      <xdr:spPr>
        <a:xfrm>
          <a:off x="4542456" y="8486661"/>
          <a:ext cx="759873" cy="76334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8</xdr:col>
      <xdr:colOff>140143</xdr:colOff>
      <xdr:row>15</xdr:row>
      <xdr:rowOff>99912</xdr:rowOff>
    </xdr:from>
    <xdr:to>
      <xdr:col>8</xdr:col>
      <xdr:colOff>900016</xdr:colOff>
      <xdr:row>17</xdr:row>
      <xdr:rowOff>174892</xdr:rowOff>
    </xdr:to>
    <xdr:sp macro="" textlink="">
      <xdr:nvSpPr>
        <xdr:cNvPr id="33" name="正方形/長方形 32">
          <a:extLst>
            <a:ext uri="{FF2B5EF4-FFF2-40B4-BE49-F238E27FC236}">
              <a16:creationId xmlns:a16="http://schemas.microsoft.com/office/drawing/2014/main" id="{38F0D16D-A427-4964-B887-ED46267B70C7}"/>
            </a:ext>
          </a:extLst>
        </xdr:cNvPr>
        <xdr:cNvSpPr/>
      </xdr:nvSpPr>
      <xdr:spPr>
        <a:xfrm>
          <a:off x="4526446" y="5094534"/>
          <a:ext cx="759873" cy="763341"/>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130753</xdr:colOff>
      <xdr:row>30</xdr:row>
      <xdr:rowOff>79581</xdr:rowOff>
    </xdr:from>
    <xdr:to>
      <xdr:col>10</xdr:col>
      <xdr:colOff>896471</xdr:colOff>
      <xdr:row>32</xdr:row>
      <xdr:rowOff>195277</xdr:rowOff>
    </xdr:to>
    <xdr:sp macro="" textlink="">
      <xdr:nvSpPr>
        <xdr:cNvPr id="34" name="正方形/長方形 33">
          <a:extLst>
            <a:ext uri="{FF2B5EF4-FFF2-40B4-BE49-F238E27FC236}">
              <a16:creationId xmlns:a16="http://schemas.microsoft.com/office/drawing/2014/main" id="{EC774C6B-9361-496A-9ED0-9E600D767E81}"/>
            </a:ext>
          </a:extLst>
        </xdr:cNvPr>
        <xdr:cNvSpPr/>
      </xdr:nvSpPr>
      <xdr:spPr>
        <a:xfrm>
          <a:off x="6534114" y="10236913"/>
          <a:ext cx="765718" cy="804057"/>
        </a:xfrm>
        <a:prstGeom prst="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2/24</a:t>
          </a:r>
        </a:p>
        <a:p>
          <a:pPr algn="ctr">
            <a:lnSpc>
              <a:spcPts val="1300"/>
            </a:lnSpc>
          </a:pPr>
          <a:r>
            <a:rPr kumimoji="1" lang="ja-JP" altLang="en-US" sz="1100">
              <a:solidFill>
                <a:schemeClr val="tx1"/>
              </a:solidFill>
            </a:rPr>
            <a:t>タイム共有</a:t>
          </a:r>
        </a:p>
      </xdr:txBody>
    </xdr:sp>
    <xdr:clientData/>
  </xdr:twoCellAnchor>
  <xdr:twoCellAnchor>
    <xdr:from>
      <xdr:col>10</xdr:col>
      <xdr:colOff>98604</xdr:colOff>
      <xdr:row>10</xdr:row>
      <xdr:rowOff>106262</xdr:rowOff>
    </xdr:from>
    <xdr:to>
      <xdr:col>10</xdr:col>
      <xdr:colOff>880453</xdr:colOff>
      <xdr:row>12</xdr:row>
      <xdr:rowOff>181242</xdr:rowOff>
    </xdr:to>
    <xdr:sp macro="" textlink="">
      <xdr:nvSpPr>
        <xdr:cNvPr id="35" name="正方形/長方形 34">
          <a:extLst>
            <a:ext uri="{FF2B5EF4-FFF2-40B4-BE49-F238E27FC236}">
              <a16:creationId xmlns:a16="http://schemas.microsoft.com/office/drawing/2014/main" id="{A1CAEF10-BB73-4E13-8350-CB866B3EC118}"/>
            </a:ext>
          </a:extLst>
        </xdr:cNvPr>
        <xdr:cNvSpPr/>
      </xdr:nvSpPr>
      <xdr:spPr>
        <a:xfrm>
          <a:off x="6501965" y="3379980"/>
          <a:ext cx="781849" cy="76334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136971</xdr:colOff>
      <xdr:row>15</xdr:row>
      <xdr:rowOff>55061</xdr:rowOff>
    </xdr:from>
    <xdr:to>
      <xdr:col>10</xdr:col>
      <xdr:colOff>893669</xdr:colOff>
      <xdr:row>17</xdr:row>
      <xdr:rowOff>126866</xdr:rowOff>
    </xdr:to>
    <xdr:sp macro="" textlink="">
      <xdr:nvSpPr>
        <xdr:cNvPr id="36" name="正方形/長方形 35">
          <a:extLst>
            <a:ext uri="{FF2B5EF4-FFF2-40B4-BE49-F238E27FC236}">
              <a16:creationId xmlns:a16="http://schemas.microsoft.com/office/drawing/2014/main" id="{3DAFD7E7-17FD-4331-969C-BE32173F9292}"/>
            </a:ext>
          </a:extLst>
        </xdr:cNvPr>
        <xdr:cNvSpPr/>
      </xdr:nvSpPr>
      <xdr:spPr>
        <a:xfrm>
          <a:off x="6540332" y="5049683"/>
          <a:ext cx="756698" cy="760166"/>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10</xdr:col>
      <xdr:colOff>141800</xdr:colOff>
      <xdr:row>20</xdr:row>
      <xdr:rowOff>106261</xdr:rowOff>
    </xdr:from>
    <xdr:to>
      <xdr:col>10</xdr:col>
      <xdr:colOff>915836</xdr:colOff>
      <xdr:row>22</xdr:row>
      <xdr:rowOff>181241</xdr:rowOff>
    </xdr:to>
    <xdr:sp macro="" textlink="">
      <xdr:nvSpPr>
        <xdr:cNvPr id="37" name="正方形/長方形 36">
          <a:extLst>
            <a:ext uri="{FF2B5EF4-FFF2-40B4-BE49-F238E27FC236}">
              <a16:creationId xmlns:a16="http://schemas.microsoft.com/office/drawing/2014/main" id="{6A9C540F-5AE8-487C-9E5F-8E9C1A0FC871}"/>
            </a:ext>
          </a:extLst>
        </xdr:cNvPr>
        <xdr:cNvSpPr/>
      </xdr:nvSpPr>
      <xdr:spPr>
        <a:xfrm>
          <a:off x="6545161" y="6821786"/>
          <a:ext cx="774036" cy="763342"/>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5</xdr:col>
      <xdr:colOff>102981</xdr:colOff>
      <xdr:row>5</xdr:row>
      <xdr:rowOff>87638</xdr:rowOff>
    </xdr:from>
    <xdr:to>
      <xdr:col>5</xdr:col>
      <xdr:colOff>870232</xdr:colOff>
      <xdr:row>7</xdr:row>
      <xdr:rowOff>177747</xdr:rowOff>
    </xdr:to>
    <xdr:sp macro="" textlink="">
      <xdr:nvSpPr>
        <xdr:cNvPr id="9" name="正方形/長方形 8">
          <a:extLst>
            <a:ext uri="{FF2B5EF4-FFF2-40B4-BE49-F238E27FC236}">
              <a16:creationId xmlns:a16="http://schemas.microsoft.com/office/drawing/2014/main" id="{AA18ABB5-637E-CEC5-7005-6FD6C7241BF2}"/>
            </a:ext>
          </a:extLst>
        </xdr:cNvPr>
        <xdr:cNvSpPr/>
      </xdr:nvSpPr>
      <xdr:spPr>
        <a:xfrm>
          <a:off x="1463695" y="1640453"/>
          <a:ext cx="767251" cy="778470"/>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300"/>
            </a:lnSpc>
          </a:pPr>
          <a:r>
            <a:rPr kumimoji="1" lang="ja-JP" altLang="en-US" sz="1100">
              <a:solidFill>
                <a:schemeClr val="tx1"/>
              </a:solidFill>
            </a:rPr>
            <a:t>タイム共有</a:t>
          </a:r>
        </a:p>
      </xdr:txBody>
    </xdr:sp>
    <xdr:clientData/>
  </xdr:twoCellAnchor>
  <xdr:twoCellAnchor>
    <xdr:from>
      <xdr:col>6</xdr:col>
      <xdr:colOff>105461</xdr:colOff>
      <xdr:row>5</xdr:row>
      <xdr:rowOff>86944</xdr:rowOff>
    </xdr:from>
    <xdr:to>
      <xdr:col>6</xdr:col>
      <xdr:colOff>931455</xdr:colOff>
      <xdr:row>7</xdr:row>
      <xdr:rowOff>159142</xdr:rowOff>
    </xdr:to>
    <xdr:sp macro="" textlink="">
      <xdr:nvSpPr>
        <xdr:cNvPr id="39" name="正方形/長方形 38">
          <a:extLst>
            <a:ext uri="{FF2B5EF4-FFF2-40B4-BE49-F238E27FC236}">
              <a16:creationId xmlns:a16="http://schemas.microsoft.com/office/drawing/2014/main" id="{CC5D7B05-59E2-D6D4-168E-F356D42FED2D}"/>
            </a:ext>
          </a:extLst>
        </xdr:cNvPr>
        <xdr:cNvSpPr/>
      </xdr:nvSpPr>
      <xdr:spPr>
        <a:xfrm>
          <a:off x="2474705" y="1639759"/>
          <a:ext cx="825994" cy="760559"/>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2/15</a:t>
          </a:r>
        </a:p>
        <a:p>
          <a:pPr algn="ctr">
            <a:lnSpc>
              <a:spcPts val="1300"/>
            </a:lnSpc>
          </a:pPr>
          <a:r>
            <a:rPr kumimoji="1" lang="ja-JP" altLang="en-US" sz="1100">
              <a:solidFill>
                <a:schemeClr val="tx1"/>
              </a:solidFill>
            </a:rPr>
            <a:t>タイム共有</a:t>
          </a:r>
        </a:p>
      </xdr:txBody>
    </xdr:sp>
    <xdr:clientData/>
  </xdr:twoCellAnchor>
  <xdr:twoCellAnchor>
    <xdr:from>
      <xdr:col>7</xdr:col>
      <xdr:colOff>156980</xdr:colOff>
      <xdr:row>5</xdr:row>
      <xdr:rowOff>77604</xdr:rowOff>
    </xdr:from>
    <xdr:to>
      <xdr:col>7</xdr:col>
      <xdr:colOff>920483</xdr:colOff>
      <xdr:row>7</xdr:row>
      <xdr:rowOff>209628</xdr:rowOff>
    </xdr:to>
    <xdr:sp macro="" textlink="">
      <xdr:nvSpPr>
        <xdr:cNvPr id="41" name="正方形/長方形 40">
          <a:extLst>
            <a:ext uri="{FF2B5EF4-FFF2-40B4-BE49-F238E27FC236}">
              <a16:creationId xmlns:a16="http://schemas.microsoft.com/office/drawing/2014/main" id="{A9400883-CF61-A26F-6A1C-034274855F22}"/>
            </a:ext>
          </a:extLst>
        </xdr:cNvPr>
        <xdr:cNvSpPr/>
      </xdr:nvSpPr>
      <xdr:spPr>
        <a:xfrm>
          <a:off x="3534753" y="1630419"/>
          <a:ext cx="763503" cy="820385"/>
        </a:xfrm>
        <a:prstGeom prst="rect">
          <a:avLst/>
        </a:prstGeom>
        <a:solidFill>
          <a:schemeClr val="accent2">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2/17</a:t>
          </a:r>
        </a:p>
        <a:p>
          <a:pPr algn="ctr">
            <a:lnSpc>
              <a:spcPts val="1300"/>
            </a:lnSpc>
          </a:pPr>
          <a:r>
            <a:rPr kumimoji="1" lang="ja-JP" altLang="en-US" sz="1100">
              <a:solidFill>
                <a:schemeClr val="tx1"/>
              </a:solidFill>
            </a:rPr>
            <a:t>タイム共有</a:t>
          </a:r>
        </a:p>
      </xdr:txBody>
    </xdr:sp>
    <xdr:clientData/>
  </xdr:twoCellAnchor>
  <xdr:twoCellAnchor>
    <xdr:from>
      <xdr:col>8</xdr:col>
      <xdr:colOff>96443</xdr:colOff>
      <xdr:row>5</xdr:row>
      <xdr:rowOff>97108</xdr:rowOff>
    </xdr:from>
    <xdr:to>
      <xdr:col>8</xdr:col>
      <xdr:colOff>894839</xdr:colOff>
      <xdr:row>7</xdr:row>
      <xdr:rowOff>168087</xdr:rowOff>
    </xdr:to>
    <xdr:sp macro="" textlink="">
      <xdr:nvSpPr>
        <xdr:cNvPr id="48" name="正方形/長方形 47">
          <a:extLst>
            <a:ext uri="{FF2B5EF4-FFF2-40B4-BE49-F238E27FC236}">
              <a16:creationId xmlns:a16="http://schemas.microsoft.com/office/drawing/2014/main" id="{99AD04A8-428A-BDD0-DD35-63B12E551956}"/>
            </a:ext>
          </a:extLst>
        </xdr:cNvPr>
        <xdr:cNvSpPr/>
      </xdr:nvSpPr>
      <xdr:spPr>
        <a:xfrm>
          <a:off x="4482746" y="1649923"/>
          <a:ext cx="798396" cy="759340"/>
        </a:xfrm>
        <a:prstGeom prst="rect">
          <a:avLst/>
        </a:prstGeom>
        <a:solidFill>
          <a:schemeClr val="accent4">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2/20</a:t>
          </a:r>
        </a:p>
        <a:p>
          <a:pPr algn="ctr">
            <a:lnSpc>
              <a:spcPts val="1300"/>
            </a:lnSpc>
          </a:pPr>
          <a:r>
            <a:rPr kumimoji="1" lang="ja-JP" altLang="en-US" sz="1100">
              <a:solidFill>
                <a:schemeClr val="tx1"/>
              </a:solidFill>
            </a:rPr>
            <a:t>タイム共有</a:t>
          </a:r>
        </a:p>
      </xdr:txBody>
    </xdr:sp>
    <xdr:clientData/>
  </xdr:twoCellAnchor>
  <xdr:twoCellAnchor>
    <xdr:from>
      <xdr:col>9</xdr:col>
      <xdr:colOff>103247</xdr:colOff>
      <xdr:row>5</xdr:row>
      <xdr:rowOff>95776</xdr:rowOff>
    </xdr:from>
    <xdr:to>
      <xdr:col>9</xdr:col>
      <xdr:colOff>907342</xdr:colOff>
      <xdr:row>7</xdr:row>
      <xdr:rowOff>208110</xdr:rowOff>
    </xdr:to>
    <xdr:sp macro="" textlink="">
      <xdr:nvSpPr>
        <xdr:cNvPr id="49" name="正方形/長方形 48">
          <a:extLst>
            <a:ext uri="{FF2B5EF4-FFF2-40B4-BE49-F238E27FC236}">
              <a16:creationId xmlns:a16="http://schemas.microsoft.com/office/drawing/2014/main" id="{17A23D32-A6E8-E4F9-6A68-BA76202D7DC1}"/>
            </a:ext>
          </a:extLst>
        </xdr:cNvPr>
        <xdr:cNvSpPr/>
      </xdr:nvSpPr>
      <xdr:spPr>
        <a:xfrm>
          <a:off x="5498079" y="1648591"/>
          <a:ext cx="804095" cy="80069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10</xdr:col>
      <xdr:colOff>124136</xdr:colOff>
      <xdr:row>5</xdr:row>
      <xdr:rowOff>120749</xdr:rowOff>
    </xdr:from>
    <xdr:to>
      <xdr:col>10</xdr:col>
      <xdr:colOff>895214</xdr:colOff>
      <xdr:row>7</xdr:row>
      <xdr:rowOff>208429</xdr:rowOff>
    </xdr:to>
    <xdr:sp macro="" textlink="">
      <xdr:nvSpPr>
        <xdr:cNvPr id="50" name="正方形/長方形 49">
          <a:extLst>
            <a:ext uri="{FF2B5EF4-FFF2-40B4-BE49-F238E27FC236}">
              <a16:creationId xmlns:a16="http://schemas.microsoft.com/office/drawing/2014/main" id="{AE0B47D8-B1C2-289B-5643-641EE4F4B55C}"/>
            </a:ext>
          </a:extLst>
        </xdr:cNvPr>
        <xdr:cNvSpPr/>
      </xdr:nvSpPr>
      <xdr:spPr>
        <a:xfrm>
          <a:off x="6527497" y="1673564"/>
          <a:ext cx="771078" cy="776041"/>
        </a:xfrm>
        <a:prstGeom prst="rect">
          <a:avLst/>
        </a:prstGeom>
        <a:solidFill>
          <a:srgbClr val="FF0000"/>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bg1"/>
              </a:solidFill>
            </a:rPr>
            <a:t>2/18</a:t>
          </a:r>
        </a:p>
        <a:p>
          <a:pPr algn="ctr">
            <a:lnSpc>
              <a:spcPts val="1300"/>
            </a:lnSpc>
          </a:pPr>
          <a:r>
            <a:rPr kumimoji="1" lang="ja-JP" altLang="en-US" sz="1100">
              <a:solidFill>
                <a:schemeClr val="bg1"/>
              </a:solidFill>
            </a:rPr>
            <a:t>リアルの部</a:t>
          </a:r>
        </a:p>
      </xdr:txBody>
    </xdr:sp>
    <xdr:clientData/>
  </xdr:twoCellAnchor>
  <xdr:twoCellAnchor>
    <xdr:from>
      <xdr:col>9</xdr:col>
      <xdr:colOff>106421</xdr:colOff>
      <xdr:row>25</xdr:row>
      <xdr:rowOff>41400</xdr:rowOff>
    </xdr:from>
    <xdr:to>
      <xdr:col>9</xdr:col>
      <xdr:colOff>889862</xdr:colOff>
      <xdr:row>27</xdr:row>
      <xdr:rowOff>153734</xdr:rowOff>
    </xdr:to>
    <xdr:sp macro="" textlink="">
      <xdr:nvSpPr>
        <xdr:cNvPr id="51" name="正方形/長方形 50">
          <a:extLst>
            <a:ext uri="{FF2B5EF4-FFF2-40B4-BE49-F238E27FC236}">
              <a16:creationId xmlns:a16="http://schemas.microsoft.com/office/drawing/2014/main" id="{7AC375A5-6AB5-4793-9C86-7A2CCD0C9705}"/>
            </a:ext>
          </a:extLst>
        </xdr:cNvPr>
        <xdr:cNvSpPr/>
      </xdr:nvSpPr>
      <xdr:spPr>
        <a:xfrm>
          <a:off x="5501253" y="8477829"/>
          <a:ext cx="783441" cy="800695"/>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9</xdr:col>
      <xdr:colOff>162318</xdr:colOff>
      <xdr:row>15</xdr:row>
      <xdr:rowOff>76594</xdr:rowOff>
    </xdr:from>
    <xdr:to>
      <xdr:col>9</xdr:col>
      <xdr:colOff>923783</xdr:colOff>
      <xdr:row>17</xdr:row>
      <xdr:rowOff>192104</xdr:rowOff>
    </xdr:to>
    <xdr:sp macro="" textlink="">
      <xdr:nvSpPr>
        <xdr:cNvPr id="52" name="正方形/長方形 51">
          <a:extLst>
            <a:ext uri="{FF2B5EF4-FFF2-40B4-BE49-F238E27FC236}">
              <a16:creationId xmlns:a16="http://schemas.microsoft.com/office/drawing/2014/main" id="{ADB38CC3-DC8B-4F13-A12F-2551C0DB2549}"/>
            </a:ext>
          </a:extLst>
        </xdr:cNvPr>
        <xdr:cNvSpPr/>
      </xdr:nvSpPr>
      <xdr:spPr>
        <a:xfrm>
          <a:off x="5557150" y="5071216"/>
          <a:ext cx="761465" cy="803871"/>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2/22</a:t>
          </a:r>
        </a:p>
        <a:p>
          <a:pPr algn="ctr">
            <a:lnSpc>
              <a:spcPts val="1300"/>
            </a:lnSpc>
          </a:pPr>
          <a:r>
            <a:rPr kumimoji="1" lang="ja-JP" altLang="en-US" sz="1100">
              <a:solidFill>
                <a:schemeClr val="tx1"/>
              </a:solidFill>
            </a:rPr>
            <a:t>タイム共有</a:t>
          </a:r>
        </a:p>
      </xdr:txBody>
    </xdr:sp>
    <xdr:clientData/>
  </xdr:twoCellAnchor>
  <xdr:twoCellAnchor>
    <xdr:from>
      <xdr:col>5</xdr:col>
      <xdr:colOff>132167</xdr:colOff>
      <xdr:row>20</xdr:row>
      <xdr:rowOff>45961</xdr:rowOff>
    </xdr:from>
    <xdr:to>
      <xdr:col>5</xdr:col>
      <xdr:colOff>892355</xdr:colOff>
      <xdr:row>22</xdr:row>
      <xdr:rowOff>99306</xdr:rowOff>
    </xdr:to>
    <xdr:sp macro="" textlink="">
      <xdr:nvSpPr>
        <xdr:cNvPr id="53" name="正方形/長方形 52">
          <a:extLst>
            <a:ext uri="{FF2B5EF4-FFF2-40B4-BE49-F238E27FC236}">
              <a16:creationId xmlns:a16="http://schemas.microsoft.com/office/drawing/2014/main" id="{39210516-39CF-45A0-9BEC-6081C3F502CF}"/>
            </a:ext>
          </a:extLst>
        </xdr:cNvPr>
        <xdr:cNvSpPr/>
      </xdr:nvSpPr>
      <xdr:spPr>
        <a:xfrm>
          <a:off x="1608542" y="6742036"/>
          <a:ext cx="760188" cy="73914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twoCellAnchor>
    <xdr:from>
      <xdr:col>5</xdr:col>
      <xdr:colOff>132167</xdr:colOff>
      <xdr:row>15</xdr:row>
      <xdr:rowOff>55486</xdr:rowOff>
    </xdr:from>
    <xdr:to>
      <xdr:col>5</xdr:col>
      <xdr:colOff>892355</xdr:colOff>
      <xdr:row>17</xdr:row>
      <xdr:rowOff>108831</xdr:rowOff>
    </xdr:to>
    <xdr:sp macro="" textlink="">
      <xdr:nvSpPr>
        <xdr:cNvPr id="54" name="正方形/長方形 53">
          <a:extLst>
            <a:ext uri="{FF2B5EF4-FFF2-40B4-BE49-F238E27FC236}">
              <a16:creationId xmlns:a16="http://schemas.microsoft.com/office/drawing/2014/main" id="{ACB7C324-68CF-4EF7-9DA1-FF02171FC226}"/>
            </a:ext>
          </a:extLst>
        </xdr:cNvPr>
        <xdr:cNvSpPr/>
      </xdr:nvSpPr>
      <xdr:spPr>
        <a:xfrm>
          <a:off x="1608542" y="5037061"/>
          <a:ext cx="760188" cy="739145"/>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r>
            <a:rPr kumimoji="1" lang="en-US" altLang="ja-JP" sz="1100">
              <a:solidFill>
                <a:schemeClr val="tx1"/>
              </a:solidFill>
            </a:rPr>
            <a:t>2/13</a:t>
          </a:r>
        </a:p>
        <a:p>
          <a:pPr algn="ctr">
            <a:lnSpc>
              <a:spcPts val="1200"/>
            </a:lnSpc>
          </a:pPr>
          <a:r>
            <a:rPr kumimoji="1" lang="ja-JP" altLang="en-US" sz="1100">
              <a:solidFill>
                <a:schemeClr val="tx1"/>
              </a:solidFill>
            </a:rPr>
            <a:t>タイム共有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4</xdr:row>
      <xdr:rowOff>69850</xdr:rowOff>
    </xdr:from>
    <xdr:to>
      <xdr:col>20</xdr:col>
      <xdr:colOff>0</xdr:colOff>
      <xdr:row>16</xdr:row>
      <xdr:rowOff>82550</xdr:rowOff>
    </xdr:to>
    <xdr:graphicFrame macro="">
      <xdr:nvGraphicFramePr>
        <xdr:cNvPr id="7356181" name="グラフ 1">
          <a:extLst>
            <a:ext uri="{FF2B5EF4-FFF2-40B4-BE49-F238E27FC236}">
              <a16:creationId xmlns:a16="http://schemas.microsoft.com/office/drawing/2014/main" id="{AC89D953-5F4D-0D75-7B88-A2EC6578A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xdr:colOff>
      <xdr:row>0</xdr:row>
      <xdr:rowOff>0</xdr:rowOff>
    </xdr:from>
    <xdr:to>
      <xdr:col>10</xdr:col>
      <xdr:colOff>103195</xdr:colOff>
      <xdr:row>2</xdr:row>
      <xdr:rowOff>14742</xdr:rowOff>
    </xdr:to>
    <xdr:sp macro="" textlink="">
      <xdr:nvSpPr>
        <xdr:cNvPr id="2" name="四角形吹き出し 1">
          <a:extLst>
            <a:ext uri="{FF2B5EF4-FFF2-40B4-BE49-F238E27FC236}">
              <a16:creationId xmlns:a16="http://schemas.microsoft.com/office/drawing/2014/main" id="{2948D201-633D-9CFB-41AA-B5AF8DC10A44}"/>
            </a:ext>
          </a:extLst>
        </xdr:cNvPr>
        <xdr:cNvSpPr/>
      </xdr:nvSpPr>
      <xdr:spPr>
        <a:xfrm>
          <a:off x="5648960" y="0"/>
          <a:ext cx="1391920" cy="436880"/>
        </a:xfrm>
        <a:prstGeom prst="wedgeRectCallout">
          <a:avLst>
            <a:gd name="adj1" fmla="val -18247"/>
            <a:gd name="adj2" fmla="val 9583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(1)</a:t>
          </a:r>
          <a:r>
            <a:rPr kumimoji="1" lang="ja-JP" altLang="en-US" sz="1000"/>
            <a:t>参加者をメンテ（</a:t>
          </a:r>
          <a:r>
            <a:rPr kumimoji="1" lang="en-US" altLang="ja-JP" sz="1000"/>
            <a:t>Band</a:t>
          </a:r>
          <a:r>
            <a:rPr kumimoji="1" lang="ja-JP" altLang="en-US" sz="1000"/>
            <a:t>出欠結果より）</a:t>
          </a:r>
        </a:p>
      </xdr:txBody>
    </xdr:sp>
    <xdr:clientData/>
  </xdr:twoCellAnchor>
  <xdr:twoCellAnchor>
    <xdr:from>
      <xdr:col>0</xdr:col>
      <xdr:colOff>145415</xdr:colOff>
      <xdr:row>0</xdr:row>
      <xdr:rowOff>0</xdr:rowOff>
    </xdr:from>
    <xdr:to>
      <xdr:col>8</xdr:col>
      <xdr:colOff>389255</xdr:colOff>
      <xdr:row>2</xdr:row>
      <xdr:rowOff>14742</xdr:rowOff>
    </xdr:to>
    <xdr:sp macro="" textlink="">
      <xdr:nvSpPr>
        <xdr:cNvPr id="3" name="四角形吹き出し 2">
          <a:extLst>
            <a:ext uri="{FF2B5EF4-FFF2-40B4-BE49-F238E27FC236}">
              <a16:creationId xmlns:a16="http://schemas.microsoft.com/office/drawing/2014/main" id="{73317529-D6EC-DAF5-EE75-B65453E5BFD2}"/>
            </a:ext>
          </a:extLst>
        </xdr:cNvPr>
        <xdr:cNvSpPr/>
      </xdr:nvSpPr>
      <xdr:spPr>
        <a:xfrm>
          <a:off x="243840" y="0"/>
          <a:ext cx="5252720" cy="436880"/>
        </a:xfrm>
        <a:prstGeom prst="wedgeRectCallout">
          <a:avLst>
            <a:gd name="adj1" fmla="val 9362"/>
            <a:gd name="adj2" fmla="val 92793"/>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lnSpc>
              <a:spcPts val="1200"/>
            </a:lnSpc>
          </a:pPr>
          <a:r>
            <a:rPr kumimoji="1" lang="en-US" altLang="ja-JP" sz="1000"/>
            <a:t>(2)</a:t>
          </a:r>
          <a:r>
            <a:rPr kumimoji="1" lang="ja-JP" altLang="en-US" sz="1000"/>
            <a:t>想定タイムを設定（参加者のみで可、記録一覧表を参照）</a:t>
          </a:r>
          <a:r>
            <a:rPr kumimoji="1" lang="en-US" altLang="ja-JP" sz="1000"/>
            <a:t>.</a:t>
          </a:r>
        </a:p>
        <a:p>
          <a:pPr algn="l">
            <a:lnSpc>
              <a:spcPts val="1200"/>
            </a:lnSpc>
          </a:pPr>
          <a:r>
            <a:rPr kumimoji="1" lang="ja-JP" altLang="en-US" sz="1000"/>
            <a:t>対象者の直近のタイムを「採用するが、直近数回念のために見て、異常値ではないかを判断</a:t>
          </a:r>
        </a:p>
      </xdr:txBody>
    </xdr:sp>
    <xdr:clientData/>
  </xdr:twoCellAnchor>
  <xdr:twoCellAnchor>
    <xdr:from>
      <xdr:col>11</xdr:col>
      <xdr:colOff>0</xdr:colOff>
      <xdr:row>0</xdr:row>
      <xdr:rowOff>0</xdr:rowOff>
    </xdr:from>
    <xdr:to>
      <xdr:col>13</xdr:col>
      <xdr:colOff>216859</xdr:colOff>
      <xdr:row>2</xdr:row>
      <xdr:rowOff>14742</xdr:rowOff>
    </xdr:to>
    <xdr:sp macro="" textlink="">
      <xdr:nvSpPr>
        <xdr:cNvPr id="4" name="四角形吹き出し 3">
          <a:extLst>
            <a:ext uri="{FF2B5EF4-FFF2-40B4-BE49-F238E27FC236}">
              <a16:creationId xmlns:a16="http://schemas.microsoft.com/office/drawing/2014/main" id="{E38F7A19-3E06-610A-A8EF-033D573CDDB9}"/>
            </a:ext>
          </a:extLst>
        </xdr:cNvPr>
        <xdr:cNvSpPr/>
      </xdr:nvSpPr>
      <xdr:spPr>
        <a:xfrm>
          <a:off x="7254240" y="0"/>
          <a:ext cx="1595120" cy="436880"/>
        </a:xfrm>
        <a:prstGeom prst="wedgeRectCallout">
          <a:avLst>
            <a:gd name="adj1" fmla="val -41324"/>
            <a:gd name="adj2" fmla="val 9815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t>(3)</a:t>
          </a:r>
          <a:r>
            <a:rPr kumimoji="1" lang="ja-JP" altLang="en-US" sz="1000"/>
            <a:t>チームを振っていく。</a:t>
          </a:r>
          <a:endParaRPr kumimoji="1" lang="en-US" altLang="ja-JP" sz="1000"/>
        </a:p>
        <a:p>
          <a:pPr algn="l">
            <a:lnSpc>
              <a:spcPts val="1200"/>
            </a:lnSpc>
          </a:pPr>
          <a:r>
            <a:rPr kumimoji="1" lang="en-US" altLang="ja-JP" sz="1000"/>
            <a:t> </a:t>
          </a:r>
          <a:r>
            <a:rPr kumimoji="1" lang="ja-JP" altLang="en-US" sz="1000"/>
            <a:t>（</a:t>
          </a:r>
          <a:r>
            <a:rPr kumimoji="1" lang="en-US" altLang="ja-JP" sz="1000"/>
            <a:t>A</a:t>
          </a:r>
          <a:r>
            <a:rPr kumimoji="1" lang="ja-JP" altLang="en-US" sz="1000"/>
            <a:t>から最大</a:t>
          </a:r>
          <a:r>
            <a:rPr kumimoji="1" lang="en-US" altLang="ja-JP" sz="1000"/>
            <a:t>J</a:t>
          </a:r>
          <a:r>
            <a:rPr kumimoji="1" lang="ja-JP" altLang="en-US" sz="1000"/>
            <a:t>まで）</a:t>
          </a:r>
        </a:p>
      </xdr:txBody>
    </xdr:sp>
    <xdr:clientData/>
  </xdr:twoCellAnchor>
  <xdr:twoCellAnchor>
    <xdr:from>
      <xdr:col>13</xdr:col>
      <xdr:colOff>131445</xdr:colOff>
      <xdr:row>0</xdr:row>
      <xdr:rowOff>0</xdr:rowOff>
    </xdr:from>
    <xdr:to>
      <xdr:col>20</xdr:col>
      <xdr:colOff>198695</xdr:colOff>
      <xdr:row>2</xdr:row>
      <xdr:rowOff>129258</xdr:rowOff>
    </xdr:to>
    <xdr:sp macro="" textlink="">
      <xdr:nvSpPr>
        <xdr:cNvPr id="5" name="正方形/長方形 4">
          <a:extLst>
            <a:ext uri="{FF2B5EF4-FFF2-40B4-BE49-F238E27FC236}">
              <a16:creationId xmlns:a16="http://schemas.microsoft.com/office/drawing/2014/main" id="{7995B097-54D7-5FFD-5277-87C5D75558CB}"/>
            </a:ext>
          </a:extLst>
        </xdr:cNvPr>
        <xdr:cNvSpPr/>
      </xdr:nvSpPr>
      <xdr:spPr>
        <a:xfrm>
          <a:off x="8707120" y="0"/>
          <a:ext cx="5161280" cy="599440"/>
        </a:xfrm>
        <a:prstGeom prst="rect">
          <a:avLst/>
        </a:prstGeom>
        <a:solidFill>
          <a:schemeClr val="accent4">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lnSpc>
              <a:spcPts val="960"/>
            </a:lnSpc>
          </a:pPr>
          <a:r>
            <a:rPr kumimoji="1" lang="ja-JP" altLang="en-US" sz="800"/>
            <a:t>③チーム分けについて</a:t>
          </a:r>
          <a:endParaRPr kumimoji="1" lang="en-US" altLang="ja-JP" sz="800"/>
        </a:p>
        <a:p>
          <a:pPr algn="l">
            <a:lnSpc>
              <a:spcPts val="960"/>
            </a:lnSpc>
          </a:pPr>
          <a:r>
            <a:rPr kumimoji="1" lang="ja-JP" altLang="en-US" sz="800"/>
            <a:t>・チーム分けに何かコンセプトをできれば　（過去：部署別、名前順、タイム順、優勝回数、年齢層・・・）</a:t>
          </a:r>
          <a:endParaRPr kumimoji="1" lang="en-US" altLang="ja-JP" sz="800"/>
        </a:p>
        <a:p>
          <a:pPr algn="l">
            <a:lnSpc>
              <a:spcPts val="960"/>
            </a:lnSpc>
          </a:pPr>
          <a:r>
            <a:rPr kumimoji="1" lang="ja-JP" altLang="en-US" sz="800"/>
            <a:t>・なるべく均等に良い争いができるように　（下に合計タイムが出るので見ながら）</a:t>
          </a:r>
          <a:endParaRPr kumimoji="1" lang="en-US" altLang="ja-JP" sz="800"/>
        </a:p>
        <a:p>
          <a:pPr algn="l">
            <a:lnSpc>
              <a:spcPts val="960"/>
            </a:lnSpc>
          </a:pPr>
          <a:r>
            <a:rPr kumimoji="1" lang="ja-JP" altLang="en-US" sz="800"/>
            <a:t>・参加人数で割り切れるチーム数、区間数にして、どうしても素数などで無理なら仮想くん登場</a:t>
          </a:r>
        </a:p>
      </xdr:txBody>
    </xdr:sp>
    <xdr:clientData/>
  </xdr:twoCellAnchor>
  <xdr:twoCellAnchor>
    <xdr:from>
      <xdr:col>21</xdr:col>
      <xdr:colOff>301625</xdr:colOff>
      <xdr:row>0</xdr:row>
      <xdr:rowOff>0</xdr:rowOff>
    </xdr:from>
    <xdr:to>
      <xdr:col>27</xdr:col>
      <xdr:colOff>162040</xdr:colOff>
      <xdr:row>2</xdr:row>
      <xdr:rowOff>0</xdr:rowOff>
    </xdr:to>
    <xdr:sp macro="" textlink="">
      <xdr:nvSpPr>
        <xdr:cNvPr id="6" name="四角形吹き出し 5">
          <a:extLst>
            <a:ext uri="{FF2B5EF4-FFF2-40B4-BE49-F238E27FC236}">
              <a16:creationId xmlns:a16="http://schemas.microsoft.com/office/drawing/2014/main" id="{E50DCD1F-5418-0101-6927-C3767066AF04}"/>
            </a:ext>
          </a:extLst>
        </xdr:cNvPr>
        <xdr:cNvSpPr/>
      </xdr:nvSpPr>
      <xdr:spPr>
        <a:xfrm>
          <a:off x="14762480" y="0"/>
          <a:ext cx="2641600" cy="406400"/>
        </a:xfrm>
        <a:prstGeom prst="wedgeRectCallout">
          <a:avLst>
            <a:gd name="adj1" fmla="val -41324"/>
            <a:gd name="adj2" fmla="val 98159"/>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t>(4)</a:t>
          </a:r>
          <a:r>
            <a:rPr kumimoji="1" lang="ja-JP" altLang="en-US" sz="800"/>
            <a:t>区間を振っていく。</a:t>
          </a:r>
          <a:endParaRPr kumimoji="1" lang="en-US" altLang="ja-JP" sz="800"/>
        </a:p>
        <a:p>
          <a:pPr algn="l"/>
          <a:r>
            <a:rPr kumimoji="1" lang="ja-JP" altLang="en-US" sz="800"/>
            <a:t>　（１</a:t>
          </a:r>
          <a:r>
            <a:rPr kumimoji="1" lang="en-US" altLang="ja-JP" sz="800"/>
            <a:t>〜</a:t>
          </a:r>
          <a:r>
            <a:rPr kumimoji="1" lang="ja-JP" altLang="en-US" sz="800"/>
            <a:t>最大７まで）</a:t>
          </a:r>
        </a:p>
      </xdr:txBody>
    </xdr:sp>
    <xdr:clientData/>
  </xdr:twoCellAnchor>
  <xdr:twoCellAnchor>
    <xdr:from>
      <xdr:col>25</xdr:col>
      <xdr:colOff>456565</xdr:colOff>
      <xdr:row>0</xdr:row>
      <xdr:rowOff>0</xdr:rowOff>
    </xdr:from>
    <xdr:to>
      <xdr:col>30</xdr:col>
      <xdr:colOff>353671</xdr:colOff>
      <xdr:row>3</xdr:row>
      <xdr:rowOff>56546</xdr:rowOff>
    </xdr:to>
    <xdr:sp macro="" textlink="">
      <xdr:nvSpPr>
        <xdr:cNvPr id="7" name="正方形/長方形 6">
          <a:extLst>
            <a:ext uri="{FF2B5EF4-FFF2-40B4-BE49-F238E27FC236}">
              <a16:creationId xmlns:a16="http://schemas.microsoft.com/office/drawing/2014/main" id="{4BA90331-A590-CB61-B592-5573EACD951E}"/>
            </a:ext>
          </a:extLst>
        </xdr:cNvPr>
        <xdr:cNvSpPr/>
      </xdr:nvSpPr>
      <xdr:spPr>
        <a:xfrm>
          <a:off x="16215360" y="0"/>
          <a:ext cx="4043680" cy="70104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④</a:t>
          </a:r>
          <a:r>
            <a:rPr kumimoji="1" lang="ja-JP" altLang="en-US" sz="900">
              <a:solidFill>
                <a:schemeClr val="tx1"/>
              </a:solidFill>
            </a:rPr>
            <a:t>区間分けについて</a:t>
          </a:r>
          <a:endParaRPr kumimoji="1" lang="en-US" altLang="ja-JP" sz="900">
            <a:solidFill>
              <a:schemeClr val="tx1"/>
            </a:solidFill>
          </a:endParaRPr>
        </a:p>
        <a:p>
          <a:pPr algn="l"/>
          <a:r>
            <a:rPr kumimoji="1" lang="ja-JP" altLang="en-US" sz="900">
              <a:solidFill>
                <a:schemeClr val="tx1"/>
              </a:solidFill>
            </a:rPr>
            <a:t>・個別要望があれば対応（後の方にしてほしいなど）</a:t>
          </a:r>
          <a:endParaRPr kumimoji="1" lang="en-US" altLang="ja-JP" sz="900">
            <a:solidFill>
              <a:schemeClr val="tx1"/>
            </a:solidFill>
          </a:endParaRPr>
        </a:p>
        <a:p>
          <a:pPr algn="l"/>
          <a:r>
            <a:rPr kumimoji="1" lang="ja-JP" altLang="en-US" sz="900">
              <a:solidFill>
                <a:schemeClr val="tx1"/>
              </a:solidFill>
            </a:rPr>
            <a:t>・リアルのぶ参加者は当然リアルの部開催日程次第で区間じゅん考慮</a:t>
          </a:r>
          <a:endParaRPr kumimoji="1" lang="en-US" altLang="ja-JP" sz="900">
            <a:solidFill>
              <a:schemeClr val="tx1"/>
            </a:solidFill>
          </a:endParaRPr>
        </a:p>
        <a:p>
          <a:pPr algn="l"/>
          <a:r>
            <a:rPr kumimoji="1" lang="ja-JP" altLang="en-US" sz="900">
              <a:solidFill>
                <a:schemeClr val="tx1"/>
              </a:solidFill>
            </a:rPr>
            <a:t>・区間ごと実力が近い人が良い</a:t>
          </a:r>
        </a:p>
      </xdr:txBody>
    </xdr:sp>
    <xdr:clientData/>
  </xdr:twoCellAnchor>
  <xdr:twoCellAnchor>
    <xdr:from>
      <xdr:col>13</xdr:col>
      <xdr:colOff>0</xdr:colOff>
      <xdr:row>0</xdr:row>
      <xdr:rowOff>42545</xdr:rowOff>
    </xdr:from>
    <xdr:to>
      <xdr:col>13</xdr:col>
      <xdr:colOff>134655</xdr:colOff>
      <xdr:row>1</xdr:row>
      <xdr:rowOff>66385</xdr:rowOff>
    </xdr:to>
    <xdr:sp macro="" textlink="">
      <xdr:nvSpPr>
        <xdr:cNvPr id="8" name="右矢印 7">
          <a:extLst>
            <a:ext uri="{FF2B5EF4-FFF2-40B4-BE49-F238E27FC236}">
              <a16:creationId xmlns:a16="http://schemas.microsoft.com/office/drawing/2014/main" id="{07A28255-A357-5EA5-6FED-2BE982785AC8}"/>
            </a:ext>
          </a:extLst>
        </xdr:cNvPr>
        <xdr:cNvSpPr/>
      </xdr:nvSpPr>
      <xdr:spPr>
        <a:xfrm flipH="1">
          <a:off x="8483600" y="71120"/>
          <a:ext cx="223520" cy="233680"/>
        </a:xfrm>
        <a:prstGeom prst="rightArrow">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25</xdr:col>
      <xdr:colOff>328295</xdr:colOff>
      <xdr:row>0</xdr:row>
      <xdr:rowOff>0</xdr:rowOff>
    </xdr:from>
    <xdr:to>
      <xdr:col>25</xdr:col>
      <xdr:colOff>453082</xdr:colOff>
      <xdr:row>1</xdr:row>
      <xdr:rowOff>14859</xdr:rowOff>
    </xdr:to>
    <xdr:sp macro="" textlink="">
      <xdr:nvSpPr>
        <xdr:cNvPr id="9" name="右矢印 8">
          <a:extLst>
            <a:ext uri="{FF2B5EF4-FFF2-40B4-BE49-F238E27FC236}">
              <a16:creationId xmlns:a16="http://schemas.microsoft.com/office/drawing/2014/main" id="{207ADA0F-ED5D-4049-9BC1-0E88131A4DBE}"/>
            </a:ext>
          </a:extLst>
        </xdr:cNvPr>
        <xdr:cNvSpPr/>
      </xdr:nvSpPr>
      <xdr:spPr>
        <a:xfrm flipH="1">
          <a:off x="15991840" y="0"/>
          <a:ext cx="223520" cy="233680"/>
        </a:xfrm>
        <a:prstGeom prst="rightArrow">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6"/>
  <sheetViews>
    <sheetView view="pageBreakPreview" zoomScale="125" zoomScaleNormal="100" zoomScaleSheetLayoutView="110" workbookViewId="0">
      <selection activeCell="E9" sqref="E9:E13"/>
    </sheetView>
  </sheetViews>
  <sheetFormatPr defaultColWidth="8.875" defaultRowHeight="13.5"/>
  <cols>
    <col min="1" max="1" width="0.875" style="2" customWidth="1"/>
    <col min="2" max="2" width="5.875" customWidth="1"/>
    <col min="3" max="3" width="5.375" customWidth="1"/>
    <col min="4" max="4" width="2" customWidth="1"/>
    <col min="5" max="5" width="4.125" style="17" customWidth="1"/>
    <col min="6" max="11" width="13.375" style="83" customWidth="1"/>
    <col min="12" max="12" width="10.375" style="83" hidden="1" customWidth="1"/>
    <col min="13" max="13" width="6.125" customWidth="1"/>
    <col min="14" max="16" width="16.875" bestFit="1" customWidth="1"/>
    <col min="17" max="18" width="14.125" bestFit="1" customWidth="1"/>
  </cols>
  <sheetData>
    <row r="1" spans="1:15" ht="39" customHeight="1">
      <c r="B1" s="108" t="s">
        <v>251</v>
      </c>
      <c r="C1" s="3"/>
      <c r="D1" s="2"/>
      <c r="E1" s="16"/>
      <c r="F1" s="82"/>
      <c r="H1" s="84" t="s">
        <v>240</v>
      </c>
      <c r="I1" s="85"/>
      <c r="J1" s="82"/>
      <c r="K1" s="82"/>
      <c r="L1" s="82"/>
      <c r="M1" s="2"/>
    </row>
    <row r="2" spans="1:15" ht="16.5" customHeight="1">
      <c r="B2" s="225" t="s">
        <v>18</v>
      </c>
      <c r="C2" s="227"/>
      <c r="D2" s="228"/>
      <c r="E2" s="233" t="s">
        <v>85</v>
      </c>
      <c r="F2" s="86" t="s">
        <v>0</v>
      </c>
      <c r="G2" s="86" t="s">
        <v>1</v>
      </c>
      <c r="H2" s="86" t="s">
        <v>2</v>
      </c>
      <c r="I2" s="86" t="s">
        <v>3</v>
      </c>
      <c r="J2" s="86" t="s">
        <v>4</v>
      </c>
      <c r="K2" s="86" t="s">
        <v>29</v>
      </c>
      <c r="L2" s="86" t="s">
        <v>30</v>
      </c>
      <c r="M2" s="210" t="s">
        <v>129</v>
      </c>
    </row>
    <row r="3" spans="1:15" ht="12.95" customHeight="1" thickBot="1">
      <c r="B3" s="226"/>
      <c r="C3" s="229"/>
      <c r="D3" s="230"/>
      <c r="E3" s="234"/>
      <c r="F3" s="87">
        <v>2.4</v>
      </c>
      <c r="G3" s="87">
        <v>2.4</v>
      </c>
      <c r="H3" s="87">
        <v>2.4</v>
      </c>
      <c r="I3" s="87">
        <v>2.4</v>
      </c>
      <c r="J3" s="87">
        <v>2.4</v>
      </c>
      <c r="K3" s="87">
        <v>2.4</v>
      </c>
      <c r="L3" s="87">
        <v>2.4</v>
      </c>
      <c r="M3" s="211"/>
    </row>
    <row r="4" spans="1:15" s="173" customFormat="1" ht="21.95" customHeight="1" thickTop="1">
      <c r="A4" s="179"/>
      <c r="B4" s="212" t="str">
        <f>②チーム編成表!$B4</f>
        <v xml:space="preserve">C
&amp;
QZ
&amp;
T2
</v>
      </c>
      <c r="C4" s="214" t="s">
        <v>24</v>
      </c>
      <c r="D4" s="214"/>
      <c r="E4" s="215">
        <f>②チーム編成表!E4</f>
        <v>1.3888888888888889E-3</v>
      </c>
      <c r="F4" s="180" t="str">
        <f>③結果入力表!D4</f>
        <v>佐藤亮介</v>
      </c>
      <c r="G4" s="180" t="str">
        <f>③結果入力表!E4</f>
        <v>寺田周平</v>
      </c>
      <c r="H4" s="180" t="str">
        <f>③結果入力表!F4</f>
        <v>前山和義</v>
      </c>
      <c r="I4" s="206" t="str">
        <f>③結果入力表!G4</f>
        <v>田中哲史</v>
      </c>
      <c r="J4" s="207" t="str">
        <f>③結果入力表!H4</f>
        <v>寺本彩乃</v>
      </c>
      <c r="K4" s="180" t="str">
        <f>③結果入力表!I4</f>
        <v>安芸優一</v>
      </c>
      <c r="L4" s="180" t="e">
        <f>③結果入力表!J4</f>
        <v>#N/A</v>
      </c>
      <c r="M4" s="218"/>
    </row>
    <row r="5" spans="1:15" s="186" customFormat="1" ht="21.95" customHeight="1">
      <c r="A5" s="183"/>
      <c r="B5" s="213"/>
      <c r="C5" s="220" t="s">
        <v>32</v>
      </c>
      <c r="D5" s="220"/>
      <c r="E5" s="216"/>
      <c r="F5" s="184">
        <f>②チーム編成表!F5</f>
        <v>9.3749999999999997E-3</v>
      </c>
      <c r="G5" s="184">
        <f>②チーム編成表!G5</f>
        <v>8.1597222222222227E-3</v>
      </c>
      <c r="H5" s="184">
        <f>②チーム編成表!H5</f>
        <v>7.9861111111111105E-3</v>
      </c>
      <c r="I5" s="184">
        <f>②チーム編成表!I5</f>
        <v>7.4652777777777764E-3</v>
      </c>
      <c r="J5" s="184">
        <f>②チーム編成表!J5</f>
        <v>7.1481481481481491E-3</v>
      </c>
      <c r="K5" s="184">
        <f>②チーム編成表!K5</f>
        <v>5.7870370370370358E-3</v>
      </c>
      <c r="L5" s="184" t="e">
        <f>②チーム編成表!L5</f>
        <v>#N/A</v>
      </c>
      <c r="M5" s="219"/>
      <c r="N5" s="185"/>
    </row>
    <row r="6" spans="1:15" ht="21.95" customHeight="1">
      <c r="B6" s="213"/>
      <c r="C6" s="221" t="s">
        <v>44</v>
      </c>
      <c r="D6" s="222"/>
      <c r="E6" s="216"/>
      <c r="F6" s="165" t="str">
        <f>③結果入力表!D5&amp;③結果入力表!D6&amp;"km("&amp;MINUTE(③結果入力表!D8)&amp;":"&amp;IF(SECOND(③結果入力表!D8)&lt;10,"0"&amp;SECOND(③結果入力表!D8),SECOND(③結果入力表!D8))&amp;")"</f>
        <v>スポセン1周2.35km(11:00)</v>
      </c>
      <c r="G6" s="165" t="e">
        <f>③結果入力表!E5&amp;③結果入力表!E6&amp;"km("&amp;MINUTE(③結果入力表!E8)&amp;":"&amp;IF(SECOND(③結果入力表!E8)&lt;10,"0"&amp;SECOND(③結果入力表!E8),SECOND(③結果入力表!E8))&amp;")"</f>
        <v>#N/A</v>
      </c>
      <c r="H6" s="165" t="e">
        <f>③結果入力表!F5&amp;③結果入力表!F6&amp;"km("&amp;MINUTE(③結果入力表!F8)&amp;":"&amp;IF(SECOND(③結果入力表!F8)&lt;10,"0"&amp;SECOND(③結果入力表!F8),SECOND(③結果入力表!F8))&amp;")"</f>
        <v>#N/A</v>
      </c>
      <c r="I6" s="165" t="e">
        <f>③結果入力表!G5&amp;③結果入力表!G6&amp;"km("&amp;MINUTE(③結果入力表!G8)&amp;":"&amp;IF(SECOND(③結果入力表!G8)&lt;10,"0"&amp;SECOND(③結果入力表!G8),SECOND(③結果入力表!G8))&amp;")"</f>
        <v>#N/A</v>
      </c>
      <c r="J6" s="165" t="e">
        <f>③結果入力表!H5&amp;③結果入力表!H6&amp;"km("&amp;MINUTE(③結果入力表!H8)&amp;":"&amp;IF(SECOND(③結果入力表!H8)&lt;10,"0"&amp;SECOND(③結果入力表!H8),SECOND(③結果入力表!H8))&amp;")"</f>
        <v>#N/A</v>
      </c>
      <c r="K6" s="165" t="e">
        <f>③結果入力表!I5&amp;③結果入力表!I6&amp;"km("&amp;MINUTE(③結果入力表!I8)&amp;":"&amp;IF(SECOND(③結果入力表!I8)&lt;10,"0"&amp;SECOND(③結果入力表!I8),SECOND(③結果入力表!I8))&amp;")"</f>
        <v>#N/A</v>
      </c>
      <c r="L6" s="165" t="e">
        <f>③結果入力表!J5&amp;③結果入力表!J6&amp;"km("&amp;MINUTE(③結果入力表!J8)&amp;":"&amp;IF(SECOND(③結果入力表!J8)&lt;10,"0"&amp;SECOND(③結果入力表!J8),SECOND(③結果入力表!J8))&amp;")"</f>
        <v>#N/A</v>
      </c>
      <c r="M6" s="219"/>
      <c r="N6" s="5"/>
    </row>
    <row r="7" spans="1:15" s="169" customFormat="1" ht="21.95" customHeight="1">
      <c r="A7" s="166"/>
      <c r="B7" s="213"/>
      <c r="C7" s="223" t="s">
        <v>39</v>
      </c>
      <c r="D7" s="223"/>
      <c r="E7" s="216"/>
      <c r="F7" s="167">
        <f>③結果入力表!D10</f>
        <v>6.875E-3</v>
      </c>
      <c r="G7" s="167" t="str">
        <f>③結果入力表!E10</f>
        <v/>
      </c>
      <c r="H7" s="167" t="str">
        <f>③結果入力表!F10</f>
        <v/>
      </c>
      <c r="I7" s="167" t="str">
        <f>③結果入力表!G10</f>
        <v/>
      </c>
      <c r="J7" s="167" t="str">
        <f>③結果入力表!H10</f>
        <v/>
      </c>
      <c r="K7" s="167" t="str">
        <f>③結果入力表!I10</f>
        <v/>
      </c>
      <c r="L7" s="167" t="str">
        <f>③結果入力表!J10</f>
        <v/>
      </c>
      <c r="M7" s="219"/>
      <c r="N7" s="168"/>
    </row>
    <row r="8" spans="1:15" s="169" customFormat="1" ht="21.95" customHeight="1">
      <c r="A8" s="166"/>
      <c r="B8" s="213"/>
      <c r="C8" s="224" t="s">
        <v>25</v>
      </c>
      <c r="D8" s="224"/>
      <c r="E8" s="217"/>
      <c r="F8" s="176">
        <f>IF(F7=0,"",E4+F7)</f>
        <v>8.2638888888888883E-3</v>
      </c>
      <c r="G8" s="176" t="e">
        <f t="shared" ref="G8:L8" si="0">IF(G7=0,"",F8+G7)</f>
        <v>#VALUE!</v>
      </c>
      <c r="H8" s="176" t="e">
        <f t="shared" si="0"/>
        <v>#VALUE!</v>
      </c>
      <c r="I8" s="176" t="e">
        <f t="shared" si="0"/>
        <v>#VALUE!</v>
      </c>
      <c r="J8" s="176" t="e">
        <f t="shared" si="0"/>
        <v>#VALUE!</v>
      </c>
      <c r="K8" s="176" t="e">
        <f t="shared" si="0"/>
        <v>#VALUE!</v>
      </c>
      <c r="L8" s="176" t="e">
        <f t="shared" si="0"/>
        <v>#VALUE!</v>
      </c>
      <c r="M8" s="219"/>
      <c r="N8" s="177"/>
      <c r="O8" s="173"/>
    </row>
    <row r="9" spans="1:15" s="173" customFormat="1" ht="21.95" customHeight="1">
      <c r="A9" s="179"/>
      <c r="B9" s="231" t="str">
        <f>②チーム編成表!$B9</f>
        <v>QI</v>
      </c>
      <c r="C9" s="232" t="s">
        <v>24</v>
      </c>
      <c r="D9" s="232"/>
      <c r="E9" s="215">
        <f>②チーム編成表!E9</f>
        <v>1.3888888888888889E-3</v>
      </c>
      <c r="F9" s="181" t="str">
        <f>③結果入力表!D11</f>
        <v>永田翔吾</v>
      </c>
      <c r="G9" s="181" t="str">
        <f>③結果入力表!E11</f>
        <v>押野和馬</v>
      </c>
      <c r="H9" s="181" t="str">
        <f>③結果入力表!F11</f>
        <v>浦瀬翔太</v>
      </c>
      <c r="I9" s="208" t="str">
        <f>③結果入力表!G11</f>
        <v>大家瑞希</v>
      </c>
      <c r="J9" s="181" t="str">
        <f>③結果入力表!H11</f>
        <v>武田朋樹</v>
      </c>
      <c r="K9" s="181" t="str">
        <f>③結果入力表!I11</f>
        <v>井上史弥</v>
      </c>
      <c r="L9" s="181" t="e">
        <f>③結果入力表!J11</f>
        <v>#N/A</v>
      </c>
      <c r="M9" s="219"/>
      <c r="N9" s="172"/>
    </row>
    <row r="10" spans="1:15" s="186" customFormat="1" ht="21.95" customHeight="1">
      <c r="A10" s="183"/>
      <c r="B10" s="213"/>
      <c r="C10" s="220" t="s">
        <v>32</v>
      </c>
      <c r="D10" s="220"/>
      <c r="E10" s="216"/>
      <c r="F10" s="184">
        <f>②チーム編成表!F10</f>
        <v>8.7615740740740744E-3</v>
      </c>
      <c r="G10" s="184">
        <f>②チーム編成表!G10</f>
        <v>8.3333333333333332E-3</v>
      </c>
      <c r="H10" s="184">
        <f>②チーム編成表!H10</f>
        <v>8.0208333333333329E-3</v>
      </c>
      <c r="I10" s="184">
        <f>②チーム編成表!I10</f>
        <v>6.8981481481481472E-3</v>
      </c>
      <c r="J10" s="184">
        <f>②チーム編成表!J10</f>
        <v>7.0601851851851841E-3</v>
      </c>
      <c r="K10" s="184">
        <f>②チーム編成表!K10</f>
        <v>6.9444444444444432E-3</v>
      </c>
      <c r="L10" s="184" t="e">
        <f>②チーム編成表!L10</f>
        <v>#N/A</v>
      </c>
      <c r="M10" s="219"/>
    </row>
    <row r="11" spans="1:15" ht="21.95" customHeight="1">
      <c r="B11" s="213"/>
      <c r="C11" s="221" t="s">
        <v>44</v>
      </c>
      <c r="D11" s="222"/>
      <c r="E11" s="216"/>
      <c r="F11" s="165" t="e">
        <f>③結果入力表!D12&amp;③結果入力表!D13&amp;"km("&amp;MINUTE(③結果入力表!D15)&amp;":"&amp;IF(SECOND(③結果入力表!D15)&lt;10,"0"&amp;SECOND(③結果入力表!D15),SECOND(③結果入力表!D15))&amp;")"</f>
        <v>#N/A</v>
      </c>
      <c r="G11" s="165" t="e">
        <f>③結果入力表!E12&amp;③結果入力表!E13&amp;"km("&amp;MINUTE(③結果入力表!E15)&amp;":"&amp;IF(SECOND(③結果入力表!E15)&lt;10,"0"&amp;SECOND(③結果入力表!E15),SECOND(③結果入力表!E15))&amp;")"</f>
        <v>#N/A</v>
      </c>
      <c r="H11" s="165" t="e">
        <f>③結果入力表!F12&amp;③結果入力表!F13&amp;"km("&amp;MINUTE(③結果入力表!F15)&amp;":"&amp;IF(SECOND(③結果入力表!F15)&lt;10,"0"&amp;SECOND(③結果入力表!F15),SECOND(③結果入力表!F15))&amp;")"</f>
        <v>#N/A</v>
      </c>
      <c r="I11" s="165" t="e">
        <f>③結果入力表!G12&amp;③結果入力表!G13&amp;"km("&amp;MINUTE(③結果入力表!G15)&amp;":"&amp;IF(SECOND(③結果入力表!G15)&lt;10,"0"&amp;SECOND(③結果入力表!G15),SECOND(③結果入力表!G15))&amp;")"</f>
        <v>#N/A</v>
      </c>
      <c r="J11" s="165" t="e">
        <f>③結果入力表!H12&amp;③結果入力表!H13&amp;"km("&amp;MINUTE(③結果入力表!H15)&amp;":"&amp;IF(SECOND(③結果入力表!H15)&lt;10,"0"&amp;SECOND(③結果入力表!H15),SECOND(③結果入力表!H15))&amp;")"</f>
        <v>#N/A</v>
      </c>
      <c r="K11" s="165" t="e">
        <f>③結果入力表!I12&amp;③結果入力表!I13&amp;"km("&amp;MINUTE(③結果入力表!I15)&amp;":"&amp;IF(SECOND(③結果入力表!I15)&lt;10,"0"&amp;SECOND(③結果入力表!I15),SECOND(③結果入力表!I15))&amp;")"</f>
        <v>#N/A</v>
      </c>
      <c r="L11" s="165" t="e">
        <f>③結果入力表!J12&amp;③結果入力表!J13&amp;"km("&amp;MINUTE(③結果入力表!J15)&amp;":"&amp;IF(SECOND(③結果入力表!J15)&lt;10,"0"&amp;SECOND(③結果入力表!J15),SECOND(③結果入力表!J15))&amp;")"</f>
        <v>#N/A</v>
      </c>
      <c r="M11" s="219"/>
    </row>
    <row r="12" spans="1:15" s="169" customFormat="1" ht="21.95" customHeight="1">
      <c r="A12" s="166"/>
      <c r="B12" s="213"/>
      <c r="C12" s="223" t="s">
        <v>39</v>
      </c>
      <c r="D12" s="223"/>
      <c r="E12" s="216"/>
      <c r="F12" s="167" t="str">
        <f>③結果入力表!D17</f>
        <v/>
      </c>
      <c r="G12" s="167" t="str">
        <f>③結果入力表!E17</f>
        <v/>
      </c>
      <c r="H12" s="167" t="str">
        <f>③結果入力表!F17</f>
        <v/>
      </c>
      <c r="I12" s="167" t="str">
        <f>③結果入力表!G17</f>
        <v/>
      </c>
      <c r="J12" s="167" t="str">
        <f>③結果入力表!H17</f>
        <v/>
      </c>
      <c r="K12" s="167" t="str">
        <f>③結果入力表!I17</f>
        <v/>
      </c>
      <c r="L12" s="167" t="str">
        <f>③結果入力表!J17</f>
        <v/>
      </c>
      <c r="M12" s="219"/>
      <c r="N12" s="170"/>
      <c r="O12" s="171"/>
    </row>
    <row r="13" spans="1:15" s="169" customFormat="1" ht="21.95" customHeight="1">
      <c r="A13" s="166"/>
      <c r="B13" s="213"/>
      <c r="C13" s="224" t="s">
        <v>25</v>
      </c>
      <c r="D13" s="224"/>
      <c r="E13" s="217"/>
      <c r="F13" s="176" t="e">
        <f>IF(F12=0,"",E9+F12)</f>
        <v>#VALUE!</v>
      </c>
      <c r="G13" s="176" t="e">
        <f t="shared" ref="G13:L13" si="1">IF(G12=0,"",F13+G12)</f>
        <v>#VALUE!</v>
      </c>
      <c r="H13" s="176" t="e">
        <f t="shared" si="1"/>
        <v>#VALUE!</v>
      </c>
      <c r="I13" s="176" t="e">
        <f t="shared" si="1"/>
        <v>#VALUE!</v>
      </c>
      <c r="J13" s="176" t="e">
        <f t="shared" si="1"/>
        <v>#VALUE!</v>
      </c>
      <c r="K13" s="176" t="e">
        <f t="shared" si="1"/>
        <v>#VALUE!</v>
      </c>
      <c r="L13" s="176" t="e">
        <f t="shared" si="1"/>
        <v>#VALUE!</v>
      </c>
      <c r="M13" s="219"/>
      <c r="N13" s="178"/>
      <c r="O13" s="175"/>
    </row>
    <row r="14" spans="1:15" s="173" customFormat="1" ht="21.95" customHeight="1">
      <c r="A14" s="179"/>
      <c r="B14" s="231" t="str">
        <f>②チーム編成表!$B14</f>
        <v>K
&amp;
S
&amp;
海外</v>
      </c>
      <c r="C14" s="232" t="s">
        <v>24</v>
      </c>
      <c r="D14" s="232"/>
      <c r="E14" s="215">
        <f>②チーム編成表!E14</f>
        <v>0</v>
      </c>
      <c r="F14" s="181" t="str">
        <f>③結果入力表!D18</f>
        <v>仮想K&amp;S&amp;海外</v>
      </c>
      <c r="G14" s="181" t="str">
        <f>VLOOKUP("C2",'①仮タイム設定＆チーム編成'!C:D,2,)</f>
        <v>山田眞也</v>
      </c>
      <c r="H14" s="181" t="str">
        <f>VLOOKUP("C3",'①仮タイム設定＆チーム編成'!C:D,2,)</f>
        <v>結城耕平</v>
      </c>
      <c r="I14" s="181" t="str">
        <f>VLOOKUP("C4",'①仮タイム設定＆チーム編成'!C:D,2,)</f>
        <v>小野裕喜</v>
      </c>
      <c r="J14" s="209" t="str">
        <f>VLOOKUP("C5",'①仮タイム設定＆チーム編成'!C:D,2,)</f>
        <v>宮嶋雅章</v>
      </c>
      <c r="K14" s="181" t="str">
        <f>VLOOKUP("C6",'①仮タイム設定＆チーム編成'!C:D,2,)</f>
        <v>和田龍太</v>
      </c>
      <c r="L14" s="181" t="e">
        <f>VLOOKUP("C7",'①仮タイム設定＆チーム編成'!C:D,2,)</f>
        <v>#N/A</v>
      </c>
      <c r="M14" s="219"/>
      <c r="N14" s="174"/>
      <c r="O14" s="175"/>
    </row>
    <row r="15" spans="1:15" s="186" customFormat="1" ht="21.95" customHeight="1">
      <c r="A15" s="183"/>
      <c r="B15" s="213"/>
      <c r="C15" s="220" t="s">
        <v>32</v>
      </c>
      <c r="D15" s="220"/>
      <c r="E15" s="216"/>
      <c r="F15" s="184">
        <f>②チーム編成表!F15</f>
        <v>8.7962962962962951E-3</v>
      </c>
      <c r="G15" s="184">
        <f>②チーム編成表!G15</f>
        <v>8.8541666666666664E-3</v>
      </c>
      <c r="H15" s="184" t="s">
        <v>253</v>
      </c>
      <c r="I15" s="184">
        <f>②チーム編成表!I15</f>
        <v>8.1018518518518514E-3</v>
      </c>
      <c r="J15" s="184">
        <f>②チーム編成表!J15</f>
        <v>7.5694444444444437E-3</v>
      </c>
      <c r="K15" s="184">
        <f>②チーム編成表!K15</f>
        <v>5.9027777777777768E-3</v>
      </c>
      <c r="L15" s="184" t="e">
        <f>②チーム編成表!L15</f>
        <v>#N/A</v>
      </c>
      <c r="M15" s="219"/>
      <c r="N15" s="187"/>
      <c r="O15" s="188"/>
    </row>
    <row r="16" spans="1:15" ht="21.95" customHeight="1">
      <c r="B16" s="213"/>
      <c r="C16" s="221" t="s">
        <v>44</v>
      </c>
      <c r="D16" s="222"/>
      <c r="E16" s="216"/>
      <c r="F16" s="165" t="e">
        <f>③結果入力表!D19&amp;③結果入力表!D20&amp;"km("&amp;MINUTE(③結果入力表!D22)&amp;":"&amp;IF(SECOND(③結果入力表!D22)&lt;10,"0"&amp;SECOND(③結果入力表!D22),SECOND(③結果入力表!D22))&amp;")"</f>
        <v>#N/A</v>
      </c>
      <c r="G16" s="165" t="e">
        <f>③結果入力表!E19&amp;③結果入力表!E20&amp;"km("&amp;MINUTE(③結果入力表!E22)&amp;":"&amp;IF(SECOND(③結果入力表!E22)&lt;10,"0"&amp;SECOND(③結果入力表!E22),SECOND(③結果入力表!E22))&amp;")"</f>
        <v>#N/A</v>
      </c>
      <c r="H16" s="165" t="e">
        <f>③結果入力表!F19&amp;③結果入力表!F20&amp;"km("&amp;MINUTE(③結果入力表!F22)&amp;":"&amp;IF(SECOND(③結果入力表!F22)&lt;10,"0"&amp;SECOND(③結果入力表!F22),SECOND(③結果入力表!F22))&amp;")"</f>
        <v>#N/A</v>
      </c>
      <c r="I16" s="165" t="e">
        <f>③結果入力表!G19&amp;③結果入力表!G20&amp;"km("&amp;MINUTE(③結果入力表!G22)&amp;":"&amp;IF(SECOND(③結果入力表!G22)&lt;10,"0"&amp;SECOND(③結果入力表!G22),SECOND(③結果入力表!G22))&amp;")"</f>
        <v>#N/A</v>
      </c>
      <c r="J16" s="165" t="e">
        <f>③結果入力表!H19&amp;③結果入力表!H20&amp;"km("&amp;MINUTE(③結果入力表!H22)&amp;":"&amp;IF(SECOND(③結果入力表!H22)&lt;10,"0"&amp;SECOND(③結果入力表!H22),SECOND(③結果入力表!H22))&amp;")"</f>
        <v>#N/A</v>
      </c>
      <c r="K16" s="165" t="e">
        <f>③結果入力表!I19&amp;③結果入力表!I20&amp;"km("&amp;MINUTE(③結果入力表!I22)&amp;":"&amp;IF(SECOND(③結果入力表!I22)&lt;10,"0"&amp;SECOND(③結果入力表!I22),SECOND(③結果入力表!I22))&amp;")"</f>
        <v>#N/A</v>
      </c>
      <c r="L16" s="165" t="e">
        <f>③結果入力表!J19&amp;③結果入力表!J20&amp;"km("&amp;MINUTE(③結果入力表!J22)&amp;":"&amp;IF(SECOND(③結果入力表!J22)&lt;10,"0"&amp;SECOND(③結果入力表!J22),SECOND(③結果入力表!J22))&amp;")"</f>
        <v>#N/A</v>
      </c>
      <c r="M16" s="219"/>
      <c r="N16" s="6"/>
      <c r="O16" s="7"/>
    </row>
    <row r="17" spans="1:15" s="169" customFormat="1" ht="21.95" customHeight="1">
      <c r="A17" s="166"/>
      <c r="B17" s="213"/>
      <c r="C17" s="223" t="s">
        <v>39</v>
      </c>
      <c r="D17" s="223"/>
      <c r="E17" s="216"/>
      <c r="F17" s="167" t="str">
        <f>③結果入力表!D24</f>
        <v/>
      </c>
      <c r="G17" s="167" t="str">
        <f>③結果入力表!E24</f>
        <v/>
      </c>
      <c r="H17" s="167" t="str">
        <f>③結果入力表!F24</f>
        <v/>
      </c>
      <c r="I17" s="167" t="str">
        <f>③結果入力表!G24</f>
        <v/>
      </c>
      <c r="J17" s="167" t="str">
        <f>③結果入力表!H24</f>
        <v/>
      </c>
      <c r="K17" s="167" t="str">
        <f>③結果入力表!I24</f>
        <v/>
      </c>
      <c r="L17" s="167" t="str">
        <f>③結果入力表!J24</f>
        <v/>
      </c>
      <c r="M17" s="219"/>
    </row>
    <row r="18" spans="1:15" s="169" customFormat="1" ht="21.95" customHeight="1">
      <c r="A18" s="166"/>
      <c r="B18" s="213"/>
      <c r="C18" s="224" t="s">
        <v>25</v>
      </c>
      <c r="D18" s="224"/>
      <c r="E18" s="217"/>
      <c r="F18" s="176" t="e">
        <f>IF(F17=0,"",E14+F17)</f>
        <v>#VALUE!</v>
      </c>
      <c r="G18" s="176" t="e">
        <f t="shared" ref="G18:L18" si="2">IF(G17=0,"",F18+G17)</f>
        <v>#VALUE!</v>
      </c>
      <c r="H18" s="176" t="e">
        <f t="shared" si="2"/>
        <v>#VALUE!</v>
      </c>
      <c r="I18" s="176" t="e">
        <f t="shared" si="2"/>
        <v>#VALUE!</v>
      </c>
      <c r="J18" s="176" t="e">
        <f t="shared" si="2"/>
        <v>#VALUE!</v>
      </c>
      <c r="K18" s="176" t="e">
        <f t="shared" si="2"/>
        <v>#VALUE!</v>
      </c>
      <c r="L18" s="176" t="e">
        <f t="shared" si="2"/>
        <v>#VALUE!</v>
      </c>
      <c r="M18" s="219"/>
      <c r="N18" s="173"/>
      <c r="O18" s="173"/>
    </row>
    <row r="19" spans="1:15" s="173" customFormat="1" ht="21.95" customHeight="1">
      <c r="A19" s="179"/>
      <c r="B19" s="231" t="str">
        <f>②チーム編成表!$B19</f>
        <v>T11&amp;
T16</v>
      </c>
      <c r="C19" s="232" t="s">
        <v>24</v>
      </c>
      <c r="D19" s="232"/>
      <c r="E19" s="215">
        <f>②チーム編成表!E19</f>
        <v>0</v>
      </c>
      <c r="F19" s="181" t="str">
        <f>③結果入力表!D25</f>
        <v>仮想T11&amp;T16</v>
      </c>
      <c r="G19" s="209" t="str">
        <f>VLOOKUP("D2",'①仮タイム設定＆チーム編成'!C:D,2,)</f>
        <v>澤田剛志</v>
      </c>
      <c r="H19" s="181" t="str">
        <f>VLOOKUP("D3",'①仮タイム設定＆チーム編成'!C:D,2,)</f>
        <v>浅田有都</v>
      </c>
      <c r="I19" s="181" t="str">
        <f>VLOOKUP("D4",'①仮タイム設定＆チーム編成'!C:D,2,)</f>
        <v>杉岡俊斗</v>
      </c>
      <c r="J19" s="209" t="str">
        <f>VLOOKUP("D5",'①仮タイム設定＆チーム編成'!C:D,2,)</f>
        <v>夏目信義</v>
      </c>
      <c r="K19" s="181" t="str">
        <f>VLOOKUP("D6",'①仮タイム設定＆チーム編成'!C:D,2,)</f>
        <v>中山拓弥</v>
      </c>
      <c r="L19" s="181" t="e">
        <f>VLOOKUP("D7",'①仮タイム設定＆チーム編成'!C:D,2,)</f>
        <v>#N/A</v>
      </c>
      <c r="M19" s="219"/>
      <c r="N19" s="174"/>
      <c r="O19" s="175"/>
    </row>
    <row r="20" spans="1:15" s="186" customFormat="1" ht="21.95" customHeight="1">
      <c r="A20" s="183"/>
      <c r="B20" s="213"/>
      <c r="C20" s="220" t="s">
        <v>32</v>
      </c>
      <c r="D20" s="220"/>
      <c r="E20" s="216"/>
      <c r="F20" s="184">
        <f>②チーム編成表!F20</f>
        <v>9.9537037037037042E-3</v>
      </c>
      <c r="G20" s="184">
        <f>②チーム編成表!G20</f>
        <v>8.7673611111111112E-3</v>
      </c>
      <c r="H20" s="184">
        <f>②チーム編成表!H20</f>
        <v>7.407407407407406E-3</v>
      </c>
      <c r="I20" s="184">
        <f>②チーム編成表!I20</f>
        <v>7.407407407407406E-3</v>
      </c>
      <c r="J20" s="184">
        <f>②チーム編成表!J20</f>
        <v>7.2569444444444435E-3</v>
      </c>
      <c r="K20" s="184">
        <f>②チーム編成表!K20</f>
        <v>6.5972222222222213E-3</v>
      </c>
      <c r="L20" s="184" t="e">
        <f>②チーム編成表!L20</f>
        <v>#N/A</v>
      </c>
      <c r="M20" s="219"/>
      <c r="N20" s="187"/>
      <c r="O20" s="188"/>
    </row>
    <row r="21" spans="1:15" ht="21.95" customHeight="1">
      <c r="B21" s="213"/>
      <c r="C21" s="221" t="s">
        <v>44</v>
      </c>
      <c r="D21" s="222"/>
      <c r="E21" s="216"/>
      <c r="F21" s="165" t="e">
        <f>③結果入力表!D26&amp;③結果入力表!D27&amp;"km("&amp;MINUTE(③結果入力表!D29)&amp;":"&amp;IF(SECOND(③結果入力表!D29)&lt;10,"0"&amp;SECOND(③結果入力表!D29),SECOND(③結果入力表!D29))&amp;")"</f>
        <v>#N/A</v>
      </c>
      <c r="G21" s="165" t="e">
        <f>③結果入力表!E26&amp;③結果入力表!E27&amp;"km("&amp;MINUTE(③結果入力表!E29)&amp;":"&amp;IF(SECOND(③結果入力表!E29)&lt;10,"0"&amp;SECOND(③結果入力表!E29),SECOND(③結果入力表!E29))&amp;")"</f>
        <v>#N/A</v>
      </c>
      <c r="H21" s="165" t="e">
        <f>③結果入力表!F26&amp;③結果入力表!F27&amp;"km("&amp;MINUTE(③結果入力表!F29)&amp;":"&amp;IF(SECOND(③結果入力表!F29)&lt;10,"0"&amp;SECOND(③結果入力表!F29),SECOND(③結果入力表!F29))&amp;")"</f>
        <v>#N/A</v>
      </c>
      <c r="I21" s="165" t="e">
        <f>③結果入力表!G26&amp;③結果入力表!G27&amp;"km("&amp;MINUTE(③結果入力表!G29)&amp;":"&amp;IF(SECOND(③結果入力表!G29)&lt;10,"0"&amp;SECOND(③結果入力表!G29),SECOND(③結果入力表!G29))&amp;")"</f>
        <v>#N/A</v>
      </c>
      <c r="J21" s="165" t="e">
        <f>③結果入力表!H26&amp;③結果入力表!H27&amp;"km("&amp;MINUTE(③結果入力表!H29)&amp;":"&amp;IF(SECOND(③結果入力表!H29)&lt;10,"0"&amp;SECOND(③結果入力表!H29),SECOND(③結果入力表!H29))&amp;")"</f>
        <v>#N/A</v>
      </c>
      <c r="K21" s="165" t="e">
        <f>③結果入力表!I26&amp;③結果入力表!I27&amp;"km("&amp;MINUTE(③結果入力表!I29)&amp;":"&amp;IF(SECOND(③結果入力表!I29)&lt;10,"0"&amp;SECOND(③結果入力表!I29),SECOND(③結果入力表!I29))&amp;")"</f>
        <v>#N/A</v>
      </c>
      <c r="L21" s="165" t="e">
        <f>③結果入力表!J26&amp;③結果入力表!J27&amp;"km("&amp;MINUTE(③結果入力表!J29)&amp;":"&amp;IF(SECOND(③結果入力表!J29)&lt;10,"0"&amp;SECOND(③結果入力表!J29),SECOND(③結果入力表!J29))&amp;")"</f>
        <v>#N/A</v>
      </c>
      <c r="M21" s="219"/>
      <c r="N21" s="6"/>
      <c r="O21" s="7"/>
    </row>
    <row r="22" spans="1:15" s="169" customFormat="1" ht="21.95" customHeight="1">
      <c r="A22" s="166"/>
      <c r="B22" s="213"/>
      <c r="C22" s="223" t="s">
        <v>39</v>
      </c>
      <c r="D22" s="223"/>
      <c r="E22" s="216"/>
      <c r="F22" s="167" t="str">
        <f>③結果入力表!D31</f>
        <v/>
      </c>
      <c r="G22" s="167" t="str">
        <f>③結果入力表!E31</f>
        <v/>
      </c>
      <c r="H22" s="167" t="str">
        <f>③結果入力表!F31</f>
        <v/>
      </c>
      <c r="I22" s="167" t="str">
        <f>③結果入力表!G31</f>
        <v/>
      </c>
      <c r="J22" s="167" t="str">
        <f>③結果入力表!H31</f>
        <v/>
      </c>
      <c r="K22" s="167" t="str">
        <f>③結果入力表!I31</f>
        <v/>
      </c>
      <c r="L22" s="167" t="str">
        <f>③結果入力表!J31</f>
        <v/>
      </c>
      <c r="M22" s="219"/>
    </row>
    <row r="23" spans="1:15" s="169" customFormat="1" ht="21.95" customHeight="1">
      <c r="A23" s="166"/>
      <c r="B23" s="213"/>
      <c r="C23" s="224" t="s">
        <v>25</v>
      </c>
      <c r="D23" s="224"/>
      <c r="E23" s="217"/>
      <c r="F23" s="176" t="e">
        <f>IF(F22=0,"",E19+F22)</f>
        <v>#VALUE!</v>
      </c>
      <c r="G23" s="176" t="e">
        <f t="shared" ref="G23:L23" si="3">IF(G22=0,"",F23+G22)</f>
        <v>#VALUE!</v>
      </c>
      <c r="H23" s="176" t="e">
        <f t="shared" si="3"/>
        <v>#VALUE!</v>
      </c>
      <c r="I23" s="176" t="e">
        <f t="shared" si="3"/>
        <v>#VALUE!</v>
      </c>
      <c r="J23" s="176" t="e">
        <f t="shared" si="3"/>
        <v>#VALUE!</v>
      </c>
      <c r="K23" s="176" t="e">
        <f t="shared" si="3"/>
        <v>#VALUE!</v>
      </c>
      <c r="L23" s="176" t="e">
        <f t="shared" si="3"/>
        <v>#VALUE!</v>
      </c>
      <c r="M23" s="219"/>
      <c r="N23" s="173"/>
      <c r="O23" s="173"/>
    </row>
    <row r="24" spans="1:15" s="173" customFormat="1" ht="21.95" customHeight="1">
      <c r="A24" s="179"/>
      <c r="B24" s="231" t="str">
        <f>②チーム編成表!$B24</f>
        <v>T12
&amp;
T15</v>
      </c>
      <c r="C24" s="232" t="s">
        <v>24</v>
      </c>
      <c r="D24" s="232"/>
      <c r="E24" s="215">
        <f>②チーム編成表!E24</f>
        <v>0</v>
      </c>
      <c r="F24" s="181" t="str">
        <f>③結果入力表!D32</f>
        <v>西﨑和希</v>
      </c>
      <c r="G24" s="181" t="str">
        <f>VLOOKUP("E2",'①仮タイム設定＆チーム編成'!C:D,2,)</f>
        <v>坂尻雅</v>
      </c>
      <c r="H24" s="181" t="str">
        <f>VLOOKUP("E3",'①仮タイム設定＆チーム編成'!C:D,2,)</f>
        <v>伊藤新太</v>
      </c>
      <c r="I24" s="181" t="str">
        <f>VLOOKUP("E4",'①仮タイム設定＆チーム編成'!C:D,2,)</f>
        <v>齋藤貴広</v>
      </c>
      <c r="J24" s="181" t="str">
        <f>VLOOKUP("E5",'①仮タイム設定＆チーム編成'!C:D,2,)</f>
        <v>加地友也</v>
      </c>
      <c r="K24" s="181" t="str">
        <f>VLOOKUP("E6",'①仮タイム設定＆チーム編成'!C:D,2,)</f>
        <v>永尾大樹</v>
      </c>
      <c r="L24" s="181" t="e">
        <f>VLOOKUP("E7",'①仮タイム設定＆チーム編成'!C:D,2,)</f>
        <v>#N/A</v>
      </c>
      <c r="M24" s="219"/>
      <c r="N24" s="174"/>
      <c r="O24" s="175"/>
    </row>
    <row r="25" spans="1:15" s="186" customFormat="1" ht="21.95" customHeight="1">
      <c r="A25" s="183"/>
      <c r="B25" s="213"/>
      <c r="C25" s="220" t="s">
        <v>32</v>
      </c>
      <c r="D25" s="220"/>
      <c r="E25" s="216"/>
      <c r="F25" s="184">
        <f>②チーム編成表!F25</f>
        <v>9.3518518518518508E-3</v>
      </c>
      <c r="G25" s="184">
        <f>②チーム編成表!G25</f>
        <v>7.6388888888888878E-3</v>
      </c>
      <c r="H25" s="184">
        <f>②チーム編成表!H25</f>
        <v>7.4652777777777773E-3</v>
      </c>
      <c r="I25" s="184">
        <f>②チーム編成表!I25</f>
        <v>9.0277777777777769E-3</v>
      </c>
      <c r="J25" s="184">
        <f>②チーム編成表!J25</f>
        <v>7.2916666666666659E-3</v>
      </c>
      <c r="K25" s="184">
        <f>②チーム編成表!K25</f>
        <v>6.5972222222222213E-3</v>
      </c>
      <c r="L25" s="184" t="e">
        <f>②チーム編成表!L25</f>
        <v>#N/A</v>
      </c>
      <c r="M25" s="219"/>
      <c r="N25" s="187"/>
      <c r="O25" s="188"/>
    </row>
    <row r="26" spans="1:15" ht="21.95" customHeight="1">
      <c r="B26" s="213"/>
      <c r="C26" s="221" t="s">
        <v>44</v>
      </c>
      <c r="D26" s="222"/>
      <c r="E26" s="216"/>
      <c r="F26" s="165" t="e">
        <f>③結果入力表!D33&amp;③結果入力表!D34&amp;"km("&amp;MINUTE(③結果入力表!D36)&amp;":"&amp;IF(SECOND(③結果入力表!D36)&lt;10,"0"&amp;SECOND(③結果入力表!D36),SECOND(③結果入力表!D36))&amp;")"</f>
        <v>#N/A</v>
      </c>
      <c r="G26" s="165" t="e">
        <f>③結果入力表!E33&amp;③結果入力表!E34&amp;"km("&amp;MINUTE(③結果入力表!E36)&amp;":"&amp;IF(SECOND(③結果入力表!E36)&lt;10,"0"&amp;SECOND(③結果入力表!E36),SECOND(③結果入力表!E36))&amp;")"</f>
        <v>#N/A</v>
      </c>
      <c r="H26" s="165" t="e">
        <f>③結果入力表!F33&amp;③結果入力表!F34&amp;"km("&amp;MINUTE(③結果入力表!F36)&amp;":"&amp;IF(SECOND(③結果入力表!F36)&lt;10,"0"&amp;SECOND(③結果入力表!F36),SECOND(③結果入力表!F36))&amp;")"</f>
        <v>#N/A</v>
      </c>
      <c r="I26" s="165" t="e">
        <f>③結果入力表!G33&amp;③結果入力表!G34&amp;"km("&amp;MINUTE(③結果入力表!G36)&amp;":"&amp;IF(SECOND(③結果入力表!G36)&lt;10,"0"&amp;SECOND(③結果入力表!G36),SECOND(③結果入力表!G36))&amp;")"</f>
        <v>#N/A</v>
      </c>
      <c r="J26" s="165" t="e">
        <f>③結果入力表!H33&amp;③結果入力表!H34&amp;"km("&amp;MINUTE(③結果入力表!H36)&amp;":"&amp;IF(SECOND(③結果入力表!H36)&lt;10,"0"&amp;SECOND(③結果入力表!H36),SECOND(③結果入力表!H36))&amp;")"</f>
        <v>#N/A</v>
      </c>
      <c r="K26" s="165" t="e">
        <f>③結果入力表!I33&amp;③結果入力表!I34&amp;"km("&amp;MINUTE(③結果入力表!I36)&amp;":"&amp;IF(SECOND(③結果入力表!I36)&lt;10,"0"&amp;SECOND(③結果入力表!I36),SECOND(③結果入力表!I36))&amp;")"</f>
        <v>#N/A</v>
      </c>
      <c r="L26" s="165" t="e">
        <f>③結果入力表!J33&amp;③結果入力表!J34&amp;"km("&amp;MINUTE(③結果入力表!J36)&amp;":"&amp;IF(SECOND(③結果入力表!J36)&lt;10,"0"&amp;SECOND(③結果入力表!J36),SECOND(③結果入力表!J36))&amp;")"</f>
        <v>#N/A</v>
      </c>
      <c r="M26" s="219"/>
      <c r="N26" s="6"/>
      <c r="O26" s="7"/>
    </row>
    <row r="27" spans="1:15" s="169" customFormat="1" ht="21.95" customHeight="1">
      <c r="A27" s="166"/>
      <c r="B27" s="213"/>
      <c r="C27" s="223" t="s">
        <v>39</v>
      </c>
      <c r="D27" s="223"/>
      <c r="E27" s="216"/>
      <c r="F27" s="167" t="str">
        <f>③結果入力表!D38</f>
        <v/>
      </c>
      <c r="G27" s="167" t="str">
        <f>③結果入力表!E38</f>
        <v/>
      </c>
      <c r="H27" s="167" t="str">
        <f>③結果入力表!F38</f>
        <v/>
      </c>
      <c r="I27" s="167" t="str">
        <f>③結果入力表!G38</f>
        <v/>
      </c>
      <c r="J27" s="167" t="str">
        <f>③結果入力表!H38</f>
        <v/>
      </c>
      <c r="K27" s="167" t="str">
        <f>③結果入力表!I38</f>
        <v/>
      </c>
      <c r="L27" s="167" t="str">
        <f>③結果入力表!J38</f>
        <v/>
      </c>
      <c r="M27" s="219"/>
    </row>
    <row r="28" spans="1:15" s="169" customFormat="1" ht="21.95" customHeight="1">
      <c r="A28" s="166"/>
      <c r="B28" s="213"/>
      <c r="C28" s="224" t="s">
        <v>25</v>
      </c>
      <c r="D28" s="224"/>
      <c r="E28" s="217"/>
      <c r="F28" s="176" t="e">
        <f>IF(F27=0,"",E24+F27)</f>
        <v>#VALUE!</v>
      </c>
      <c r="G28" s="176" t="e">
        <f t="shared" ref="G28:L28" si="4">IF(G27=0,"",F28+G27)</f>
        <v>#VALUE!</v>
      </c>
      <c r="H28" s="176" t="e">
        <f t="shared" si="4"/>
        <v>#VALUE!</v>
      </c>
      <c r="I28" s="176" t="e">
        <f t="shared" si="4"/>
        <v>#VALUE!</v>
      </c>
      <c r="J28" s="176" t="e">
        <f t="shared" si="4"/>
        <v>#VALUE!</v>
      </c>
      <c r="K28" s="176" t="e">
        <f t="shared" si="4"/>
        <v>#VALUE!</v>
      </c>
      <c r="L28" s="176" t="e">
        <f t="shared" si="4"/>
        <v>#VALUE!</v>
      </c>
      <c r="M28" s="219"/>
      <c r="N28" s="173"/>
      <c r="O28" s="173"/>
    </row>
    <row r="29" spans="1:15" s="173" customFormat="1" ht="21.95" customHeight="1">
      <c r="A29" s="179"/>
      <c r="B29" s="231" t="str">
        <f>②チーム編成表!$B29</f>
        <v>部外
鉄人</v>
      </c>
      <c r="C29" s="232" t="s">
        <v>24</v>
      </c>
      <c r="D29" s="232"/>
      <c r="E29" s="215">
        <f>②チーム編成表!E29</f>
        <v>1.3888888888888889E-3</v>
      </c>
      <c r="F29" s="181" t="str">
        <f>③結果入力表!D39</f>
        <v>葛谷亮太</v>
      </c>
      <c r="G29" s="209" t="str">
        <f>VLOOKUP("F2",'①仮タイム設定＆チーム編成'!C:D,2,)</f>
        <v>伊藤公一</v>
      </c>
      <c r="H29" s="209" t="str">
        <f>VLOOKUP("F3",'①仮タイム設定＆チーム編成'!C:D,2,)</f>
        <v>工藤泰丈</v>
      </c>
      <c r="I29" s="181" t="str">
        <f>VLOOKUP("F4",'①仮タイム設定＆チーム編成'!C:D,2,)</f>
        <v>尾野貴広</v>
      </c>
      <c r="J29" s="209" t="str">
        <f>VLOOKUP("F5",'①仮タイム設定＆チーム編成'!C:D,2,)</f>
        <v>小山英一郎</v>
      </c>
      <c r="K29" s="181" t="str">
        <f>VLOOKUP("F6",'①仮タイム設定＆チーム編成'!C:D,2,)</f>
        <v>朝隈晃生</v>
      </c>
      <c r="L29" s="181" t="e">
        <f>VLOOKUP("F7",'①仮タイム設定＆チーム編成'!C:D,2,)</f>
        <v>#N/A</v>
      </c>
      <c r="M29" s="219"/>
      <c r="N29" s="174"/>
      <c r="O29" s="175"/>
    </row>
    <row r="30" spans="1:15" s="186" customFormat="1" ht="21.95" customHeight="1">
      <c r="A30" s="183"/>
      <c r="B30" s="213"/>
      <c r="C30" s="220" t="s">
        <v>32</v>
      </c>
      <c r="D30" s="220"/>
      <c r="E30" s="216"/>
      <c r="F30" s="184">
        <f>②チーム編成表!F30</f>
        <v>8.7962962962962951E-3</v>
      </c>
      <c r="G30" s="184">
        <f>②チーム編成表!G30</f>
        <v>8.1944444444444434E-3</v>
      </c>
      <c r="H30" s="184">
        <f>②チーム編成表!H30</f>
        <v>7.9340277777777777E-3</v>
      </c>
      <c r="I30" s="184">
        <f>②チーム編成表!I30</f>
        <v>7.6388888888888878E-3</v>
      </c>
      <c r="J30" s="184">
        <f>②チーム編成表!J30</f>
        <v>6.9444444444444432E-3</v>
      </c>
      <c r="K30" s="184">
        <f>②チーム編成表!K30</f>
        <v>6.3657407407407395E-3</v>
      </c>
      <c r="L30" s="184" t="e">
        <f>②チーム編成表!L30</f>
        <v>#N/A</v>
      </c>
      <c r="M30" s="219"/>
      <c r="N30" s="187"/>
      <c r="O30" s="188"/>
    </row>
    <row r="31" spans="1:15" ht="21.95" customHeight="1">
      <c r="B31" s="213"/>
      <c r="C31" s="221" t="s">
        <v>44</v>
      </c>
      <c r="D31" s="222"/>
      <c r="E31" s="216"/>
      <c r="F31" s="165" t="e">
        <f>③結果入力表!D40&amp;③結果入力表!D41&amp;"km("&amp;MINUTE(③結果入力表!D43)&amp;":"&amp;IF(SECOND(③結果入力表!D43)&lt;10,"0"&amp;SECOND(③結果入力表!D43),SECOND(③結果入力表!D43))&amp;")"</f>
        <v>#N/A</v>
      </c>
      <c r="G31" s="165" t="e">
        <f>③結果入力表!E40&amp;③結果入力表!E41&amp;"km("&amp;MINUTE(③結果入力表!E43)&amp;":"&amp;IF(SECOND(③結果入力表!E43)&lt;10,"0"&amp;SECOND(③結果入力表!E43),SECOND(③結果入力表!E43))&amp;")"</f>
        <v>#N/A</v>
      </c>
      <c r="H31" s="165" t="e">
        <f>③結果入力表!F40&amp;③結果入力表!F41&amp;"km("&amp;MINUTE(③結果入力表!F43)&amp;":"&amp;IF(SECOND(③結果入力表!F43)&lt;10,"0"&amp;SECOND(③結果入力表!F43),SECOND(③結果入力表!F43))&amp;")"</f>
        <v>#N/A</v>
      </c>
      <c r="I31" s="165" t="e">
        <f>③結果入力表!G40&amp;③結果入力表!G41&amp;"km("&amp;MINUTE(③結果入力表!G43)&amp;":"&amp;IF(SECOND(③結果入力表!G43)&lt;10,"0"&amp;SECOND(③結果入力表!G43),SECOND(③結果入力表!G43))&amp;")"</f>
        <v>#N/A</v>
      </c>
      <c r="J31" s="165" t="e">
        <f>③結果入力表!H40&amp;③結果入力表!H41&amp;"km("&amp;MINUTE(③結果入力表!H43)&amp;":"&amp;IF(SECOND(③結果入力表!H43)&lt;10,"0"&amp;SECOND(③結果入力表!H43),SECOND(③結果入力表!H43))&amp;")"</f>
        <v>#N/A</v>
      </c>
      <c r="K31" s="165" t="e">
        <f>③結果入力表!I40&amp;③結果入力表!I41&amp;"km("&amp;MINUTE(③結果入力表!I43)&amp;":"&amp;IF(SECOND(③結果入力表!I43)&lt;10,"0"&amp;SECOND(③結果入力表!I43),SECOND(③結果入力表!I43))&amp;")"</f>
        <v>#N/A</v>
      </c>
      <c r="L31" s="165" t="e">
        <f>③結果入力表!J40&amp;③結果入力表!J41&amp;"km("&amp;MINUTE(③結果入力表!J43)&amp;":"&amp;IF(SECOND(③結果入力表!J43)&lt;10,"0"&amp;SECOND(③結果入力表!J43),SECOND(③結果入力表!J43))&amp;")"</f>
        <v>#N/A</v>
      </c>
      <c r="M31" s="219"/>
      <c r="N31" s="6"/>
      <c r="O31" s="7"/>
    </row>
    <row r="32" spans="1:15" s="169" customFormat="1" ht="21.95" customHeight="1">
      <c r="A32" s="166"/>
      <c r="B32" s="213"/>
      <c r="C32" s="223" t="s">
        <v>39</v>
      </c>
      <c r="D32" s="223"/>
      <c r="E32" s="216"/>
      <c r="F32" s="167" t="str">
        <f>③結果入力表!D45</f>
        <v/>
      </c>
      <c r="G32" s="167" t="str">
        <f>③結果入力表!E45</f>
        <v/>
      </c>
      <c r="H32" s="167" t="str">
        <f>③結果入力表!F45</f>
        <v/>
      </c>
      <c r="I32" s="167" t="str">
        <f>③結果入力表!G45</f>
        <v/>
      </c>
      <c r="J32" s="167" t="str">
        <f>③結果入力表!H45</f>
        <v/>
      </c>
      <c r="K32" s="167" t="str">
        <f>③結果入力表!I45</f>
        <v/>
      </c>
      <c r="L32" s="167" t="str">
        <f>③結果入力表!J45</f>
        <v/>
      </c>
      <c r="M32" s="219"/>
    </row>
    <row r="33" spans="1:15" s="169" customFormat="1" ht="21.95" customHeight="1">
      <c r="A33" s="166"/>
      <c r="B33" s="213"/>
      <c r="C33" s="224" t="s">
        <v>25</v>
      </c>
      <c r="D33" s="224"/>
      <c r="E33" s="217"/>
      <c r="F33" s="176" t="e">
        <f>IF(F32=0,"",E29+F32)</f>
        <v>#VALUE!</v>
      </c>
      <c r="G33" s="176" t="e">
        <f t="shared" ref="G33:L33" si="5">IF(G32=0,"",F33+G32)</f>
        <v>#VALUE!</v>
      </c>
      <c r="H33" s="176" t="e">
        <f t="shared" si="5"/>
        <v>#VALUE!</v>
      </c>
      <c r="I33" s="176" t="e">
        <f t="shared" si="5"/>
        <v>#VALUE!</v>
      </c>
      <c r="J33" s="176" t="e">
        <f t="shared" si="5"/>
        <v>#VALUE!</v>
      </c>
      <c r="K33" s="176" t="e">
        <f t="shared" si="5"/>
        <v>#VALUE!</v>
      </c>
      <c r="L33" s="176" t="e">
        <f t="shared" si="5"/>
        <v>#VALUE!</v>
      </c>
      <c r="M33" s="219"/>
      <c r="N33" s="173"/>
      <c r="O33" s="173"/>
    </row>
    <row r="34" spans="1:15" s="173" customFormat="1" ht="17.45" hidden="1" customHeight="1">
      <c r="A34" s="179"/>
      <c r="B34" s="231" t="str">
        <f>②チーム編成表!$B34</f>
        <v>G</v>
      </c>
      <c r="C34" s="232" t="s">
        <v>24</v>
      </c>
      <c r="D34" s="232"/>
      <c r="E34" s="215">
        <f>②チーム編成表!E34</f>
        <v>5.5555555555555558E-3</v>
      </c>
      <c r="F34" s="181" t="e">
        <f>③結果入力表!D46</f>
        <v>#N/A</v>
      </c>
      <c r="G34" s="181" t="e">
        <f>VLOOKUP("G2",'①仮タイム設定＆チーム編成'!C:D,2,)</f>
        <v>#N/A</v>
      </c>
      <c r="H34" s="181" t="e">
        <f>VLOOKUP("G3",'①仮タイム設定＆チーム編成'!C:D,2,)</f>
        <v>#N/A</v>
      </c>
      <c r="I34" s="181" t="e">
        <f>VLOOKUP("G4",'①仮タイム設定＆チーム編成'!C:D,2,)</f>
        <v>#N/A</v>
      </c>
      <c r="J34" s="181" t="e">
        <f>VLOOKUP("G5",'①仮タイム設定＆チーム編成'!C:D,2,)</f>
        <v>#N/A</v>
      </c>
      <c r="K34" s="181" t="e">
        <f>VLOOKUP("G6",'①仮タイム設定＆チーム編成'!C:D,2,)</f>
        <v>#N/A</v>
      </c>
      <c r="L34" s="181" t="e">
        <f>VLOOKUP("G7",'①仮タイム設定＆チーム編成'!C:D,2,)</f>
        <v>#N/A</v>
      </c>
      <c r="M34" s="219"/>
      <c r="N34" s="174"/>
      <c r="O34" s="175"/>
    </row>
    <row r="35" spans="1:15" s="186" customFormat="1" ht="17.45" hidden="1" customHeight="1">
      <c r="A35" s="183"/>
      <c r="B35" s="213"/>
      <c r="C35" s="220" t="s">
        <v>32</v>
      </c>
      <c r="D35" s="220"/>
      <c r="E35" s="216"/>
      <c r="F35" s="184" t="e">
        <f>②チーム編成表!F35</f>
        <v>#N/A</v>
      </c>
      <c r="G35" s="184" t="e">
        <f>②チーム編成表!G35</f>
        <v>#N/A</v>
      </c>
      <c r="H35" s="184" t="e">
        <f>②チーム編成表!H35</f>
        <v>#N/A</v>
      </c>
      <c r="I35" s="184" t="e">
        <f>②チーム編成表!I35</f>
        <v>#N/A</v>
      </c>
      <c r="J35" s="184" t="e">
        <f>②チーム編成表!J35</f>
        <v>#N/A</v>
      </c>
      <c r="K35" s="184" t="e">
        <f>②チーム編成表!K35</f>
        <v>#N/A</v>
      </c>
      <c r="L35" s="184" t="e">
        <f>②チーム編成表!L35</f>
        <v>#N/A</v>
      </c>
      <c r="M35" s="219"/>
      <c r="N35" s="187"/>
      <c r="O35" s="188"/>
    </row>
    <row r="36" spans="1:15" ht="17.45" hidden="1" customHeight="1">
      <c r="B36" s="213"/>
      <c r="C36" s="221" t="s">
        <v>44</v>
      </c>
      <c r="D36" s="222"/>
      <c r="E36" s="216"/>
      <c r="F36" s="165" t="e">
        <f>③結果入力表!D47&amp;③結果入力表!D48&amp;"km("&amp;MINUTE(③結果入力表!D50)&amp;":"&amp;IF(SECOND(③結果入力表!D50)&lt;10,"0"&amp;SECOND(③結果入力表!D50),SECOND(③結果入力表!D50))&amp;")"</f>
        <v>#N/A</v>
      </c>
      <c r="G36" s="165" t="e">
        <f>③結果入力表!E47&amp;③結果入力表!E48&amp;"km("&amp;MINUTE(③結果入力表!E50)&amp;":"&amp;IF(SECOND(③結果入力表!E50)&lt;10,"0"&amp;SECOND(③結果入力表!E50),SECOND(③結果入力表!E50))&amp;")"</f>
        <v>#N/A</v>
      </c>
      <c r="H36" s="165" t="e">
        <f>③結果入力表!F47&amp;③結果入力表!F48&amp;"km("&amp;MINUTE(③結果入力表!F50)&amp;":"&amp;IF(SECOND(③結果入力表!F50)&lt;10,"0"&amp;SECOND(③結果入力表!F50),SECOND(③結果入力表!F50))&amp;")"</f>
        <v>#N/A</v>
      </c>
      <c r="I36" s="165" t="e">
        <f>③結果入力表!G47&amp;③結果入力表!G48&amp;"km("&amp;MINUTE(③結果入力表!G50)&amp;":"&amp;IF(SECOND(③結果入力表!G50)&lt;10,"0"&amp;SECOND(③結果入力表!G50),SECOND(③結果入力表!G50))&amp;")"</f>
        <v>#N/A</v>
      </c>
      <c r="J36" s="165" t="e">
        <f>③結果入力表!H47&amp;③結果入力表!H48&amp;"km("&amp;MINUTE(③結果入力表!H50)&amp;":"&amp;IF(SECOND(③結果入力表!H50)&lt;10,"0"&amp;SECOND(③結果入力表!H50),SECOND(③結果入力表!H50))&amp;")"</f>
        <v>#N/A</v>
      </c>
      <c r="K36" s="165" t="e">
        <f>③結果入力表!I47&amp;③結果入力表!I48&amp;"km("&amp;MINUTE(③結果入力表!I50)&amp;":"&amp;IF(SECOND(③結果入力表!I50)&lt;10,"0"&amp;SECOND(③結果入力表!I50),SECOND(③結果入力表!I50))&amp;")"</f>
        <v>#N/A</v>
      </c>
      <c r="L36" s="165" t="e">
        <f>③結果入力表!J47&amp;③結果入力表!J48&amp;"km("&amp;MINUTE(③結果入力表!J50)&amp;":"&amp;IF(SECOND(③結果入力表!J50)&lt;10,"0"&amp;SECOND(③結果入力表!J50),SECOND(③結果入力表!J50))&amp;")"</f>
        <v>#N/A</v>
      </c>
      <c r="M36" s="219"/>
      <c r="N36" s="6"/>
      <c r="O36" s="7"/>
    </row>
    <row r="37" spans="1:15" s="169" customFormat="1" ht="17.45" hidden="1" customHeight="1">
      <c r="A37" s="166"/>
      <c r="B37" s="213"/>
      <c r="C37" s="223" t="s">
        <v>39</v>
      </c>
      <c r="D37" s="223"/>
      <c r="E37" s="216"/>
      <c r="F37" s="167" t="str">
        <f>③結果入力表!D52</f>
        <v/>
      </c>
      <c r="G37" s="167" t="str">
        <f>③結果入力表!E52</f>
        <v/>
      </c>
      <c r="H37" s="167" t="str">
        <f>③結果入力表!F52</f>
        <v/>
      </c>
      <c r="I37" s="167" t="str">
        <f>③結果入力表!G52</f>
        <v/>
      </c>
      <c r="J37" s="167" t="str">
        <f>③結果入力表!H52</f>
        <v/>
      </c>
      <c r="K37" s="167" t="str">
        <f>③結果入力表!I52</f>
        <v/>
      </c>
      <c r="L37" s="167" t="str">
        <f>③結果入力表!J52</f>
        <v/>
      </c>
      <c r="M37" s="219"/>
    </row>
    <row r="38" spans="1:15" s="169" customFormat="1" ht="17.45" hidden="1" customHeight="1">
      <c r="A38" s="166"/>
      <c r="B38" s="213"/>
      <c r="C38" s="224" t="s">
        <v>25</v>
      </c>
      <c r="D38" s="224"/>
      <c r="E38" s="217"/>
      <c r="F38" s="176" t="e">
        <f>IF(F37=0,"",E34+F37)</f>
        <v>#VALUE!</v>
      </c>
      <c r="G38" s="176" t="e">
        <f t="shared" ref="G38:L38" si="6">IF(G37=0,"",F38+G37)</f>
        <v>#VALUE!</v>
      </c>
      <c r="H38" s="176" t="e">
        <f t="shared" si="6"/>
        <v>#VALUE!</v>
      </c>
      <c r="I38" s="176" t="e">
        <f t="shared" si="6"/>
        <v>#VALUE!</v>
      </c>
      <c r="J38" s="176" t="e">
        <f t="shared" si="6"/>
        <v>#VALUE!</v>
      </c>
      <c r="K38" s="176" t="e">
        <f t="shared" si="6"/>
        <v>#VALUE!</v>
      </c>
      <c r="L38" s="176" t="e">
        <f t="shared" si="6"/>
        <v>#VALUE!</v>
      </c>
      <c r="M38" s="219"/>
      <c r="N38" s="173"/>
      <c r="O38" s="173"/>
    </row>
    <row r="39" spans="1:15" s="173" customFormat="1" ht="17.45" hidden="1" customHeight="1">
      <c r="A39" s="179"/>
      <c r="B39" s="231" t="str">
        <f>②チーム編成表!$B39</f>
        <v>H</v>
      </c>
      <c r="C39" s="232" t="s">
        <v>24</v>
      </c>
      <c r="D39" s="232"/>
      <c r="E39" s="215">
        <f>②チーム編成表!E39</f>
        <v>7.6388888888888886E-3</v>
      </c>
      <c r="F39" s="181" t="e">
        <f>③結果入力表!D53</f>
        <v>#N/A</v>
      </c>
      <c r="G39" s="181" t="e">
        <f>VLOOKUP("H2",'①仮タイム設定＆チーム編成'!$C:$D,2,)</f>
        <v>#N/A</v>
      </c>
      <c r="H39" s="181" t="e">
        <f>VLOOKUP("H3",'①仮タイム設定＆チーム編成'!$C:$D,2,)</f>
        <v>#N/A</v>
      </c>
      <c r="I39" s="181" t="e">
        <f>VLOOKUP("H4",'①仮タイム設定＆チーム編成'!$C:$D,2,)</f>
        <v>#N/A</v>
      </c>
      <c r="J39" s="181" t="e">
        <f>VLOOKUP("H5",'①仮タイム設定＆チーム編成'!$C:$D,2,)</f>
        <v>#N/A</v>
      </c>
      <c r="K39" s="181" t="e">
        <f>VLOOKUP("H6",'①仮タイム設定＆チーム編成'!$C:$D,2,)</f>
        <v>#N/A</v>
      </c>
      <c r="L39" s="181" t="e">
        <f>VLOOKUP("H7",'①仮タイム設定＆チーム編成'!$C:$D,2,)</f>
        <v>#N/A</v>
      </c>
      <c r="M39" s="219"/>
      <c r="N39" s="174"/>
      <c r="O39" s="175"/>
    </row>
    <row r="40" spans="1:15" s="186" customFormat="1" ht="17.45" hidden="1" customHeight="1">
      <c r="A40" s="183"/>
      <c r="B40" s="213"/>
      <c r="C40" s="220" t="s">
        <v>32</v>
      </c>
      <c r="D40" s="220"/>
      <c r="E40" s="216"/>
      <c r="F40" s="184" t="e">
        <f>②チーム編成表!F40</f>
        <v>#N/A</v>
      </c>
      <c r="G40" s="184" t="e">
        <f>②チーム編成表!G40</f>
        <v>#N/A</v>
      </c>
      <c r="H40" s="184" t="e">
        <f>②チーム編成表!H40</f>
        <v>#N/A</v>
      </c>
      <c r="I40" s="184" t="e">
        <f>②チーム編成表!I40</f>
        <v>#N/A</v>
      </c>
      <c r="J40" s="184" t="e">
        <f>②チーム編成表!J40</f>
        <v>#N/A</v>
      </c>
      <c r="K40" s="184" t="e">
        <f>②チーム編成表!K40</f>
        <v>#N/A</v>
      </c>
      <c r="L40" s="184" t="e">
        <f>②チーム編成表!L40</f>
        <v>#N/A</v>
      </c>
      <c r="M40" s="219"/>
      <c r="N40" s="187"/>
      <c r="O40" s="188"/>
    </row>
    <row r="41" spans="1:15" ht="17.45" hidden="1" customHeight="1">
      <c r="B41" s="213"/>
      <c r="C41" s="221" t="s">
        <v>44</v>
      </c>
      <c r="D41" s="222"/>
      <c r="E41" s="216"/>
      <c r="F41" s="165" t="e">
        <f>③結果入力表!D54&amp;③結果入力表!D55&amp;"km("&amp;MINUTE(③結果入力表!D57)&amp;":"&amp;IF(SECOND(③結果入力表!D57)&lt;10,"0"&amp;SECOND(③結果入力表!D57),SECOND(③結果入力表!D57))&amp;")"</f>
        <v>#N/A</v>
      </c>
      <c r="G41" s="165" t="e">
        <f>③結果入力表!E54&amp;③結果入力表!E55&amp;"km("&amp;MINUTE(③結果入力表!E57)&amp;":"&amp;IF(SECOND(③結果入力表!E57)&lt;10,"0"&amp;SECOND(③結果入力表!E57),SECOND(③結果入力表!E57))&amp;")"</f>
        <v>#N/A</v>
      </c>
      <c r="H41" s="165" t="e">
        <f>③結果入力表!F54&amp;③結果入力表!F55&amp;"km("&amp;MINUTE(③結果入力表!F57)&amp;":"&amp;IF(SECOND(③結果入力表!F57)&lt;10,"0"&amp;SECOND(③結果入力表!F57),SECOND(③結果入力表!F57))&amp;")"</f>
        <v>#N/A</v>
      </c>
      <c r="I41" s="165" t="e">
        <f>③結果入力表!G54&amp;③結果入力表!G55&amp;"km("&amp;MINUTE(③結果入力表!G57)&amp;":"&amp;IF(SECOND(③結果入力表!G57)&lt;10,"0"&amp;SECOND(③結果入力表!G57),SECOND(③結果入力表!G57))&amp;")"</f>
        <v>#N/A</v>
      </c>
      <c r="J41" s="165" t="e">
        <f>③結果入力表!H54&amp;③結果入力表!H55&amp;"km("&amp;MINUTE(③結果入力表!H57)&amp;":"&amp;IF(SECOND(③結果入力表!H57)&lt;10,"0"&amp;SECOND(③結果入力表!H57),SECOND(③結果入力表!H57))&amp;")"</f>
        <v>#N/A</v>
      </c>
      <c r="K41" s="165" t="e">
        <f>③結果入力表!I54&amp;③結果入力表!I55&amp;"km("&amp;MINUTE(③結果入力表!I57)&amp;":"&amp;IF(SECOND(③結果入力表!I57)&lt;10,"0"&amp;SECOND(③結果入力表!I57),SECOND(③結果入力表!I57))&amp;")"</f>
        <v>#N/A</v>
      </c>
      <c r="L41" s="165" t="e">
        <f>③結果入力表!J54&amp;③結果入力表!J55&amp;"km("&amp;MINUTE(③結果入力表!J57)&amp;":"&amp;IF(SECOND(③結果入力表!J57)&lt;10,"0"&amp;SECOND(③結果入力表!J57),SECOND(③結果入力表!J57))&amp;")"</f>
        <v>#N/A</v>
      </c>
      <c r="M41" s="219"/>
      <c r="N41" s="6"/>
      <c r="O41" s="7"/>
    </row>
    <row r="42" spans="1:15" s="169" customFormat="1" ht="17.45" hidden="1" customHeight="1">
      <c r="A42" s="166"/>
      <c r="B42" s="213"/>
      <c r="C42" s="223" t="s">
        <v>39</v>
      </c>
      <c r="D42" s="223"/>
      <c r="E42" s="216"/>
      <c r="F42" s="167" t="str">
        <f>③結果入力表!D59</f>
        <v/>
      </c>
      <c r="G42" s="167" t="str">
        <f>③結果入力表!E59</f>
        <v/>
      </c>
      <c r="H42" s="167" t="str">
        <f>③結果入力表!F59</f>
        <v/>
      </c>
      <c r="I42" s="167" t="str">
        <f>③結果入力表!G59</f>
        <v/>
      </c>
      <c r="J42" s="167" t="str">
        <f>③結果入力表!H59</f>
        <v/>
      </c>
      <c r="K42" s="167" t="str">
        <f>③結果入力表!I59</f>
        <v/>
      </c>
      <c r="L42" s="167" t="str">
        <f>③結果入力表!J59</f>
        <v/>
      </c>
      <c r="M42" s="219"/>
    </row>
    <row r="43" spans="1:15" s="169" customFormat="1" ht="15" hidden="1" customHeight="1">
      <c r="A43" s="166"/>
      <c r="B43" s="213"/>
      <c r="C43" s="224" t="s">
        <v>25</v>
      </c>
      <c r="D43" s="224"/>
      <c r="E43" s="217"/>
      <c r="F43" s="176" t="e">
        <f>IF(F42=0,"",E39+F42)</f>
        <v>#VALUE!</v>
      </c>
      <c r="G43" s="176" t="e">
        <f t="shared" ref="G43:L43" si="7">IF(G42=0,"",F43+G42)</f>
        <v>#VALUE!</v>
      </c>
      <c r="H43" s="176" t="e">
        <f t="shared" si="7"/>
        <v>#VALUE!</v>
      </c>
      <c r="I43" s="176" t="e">
        <f t="shared" si="7"/>
        <v>#VALUE!</v>
      </c>
      <c r="J43" s="176" t="e">
        <f t="shared" si="7"/>
        <v>#VALUE!</v>
      </c>
      <c r="K43" s="176" t="e">
        <f t="shared" si="7"/>
        <v>#VALUE!</v>
      </c>
      <c r="L43" s="176" t="e">
        <f t="shared" si="7"/>
        <v>#VALUE!</v>
      </c>
      <c r="M43" s="219"/>
      <c r="N43" s="173"/>
      <c r="O43" s="173"/>
    </row>
    <row r="44" spans="1:15" s="173" customFormat="1" ht="15" hidden="1" customHeight="1">
      <c r="A44" s="179"/>
      <c r="B44" s="231" t="str">
        <f>②チーム編成表!$B44</f>
        <v>I</v>
      </c>
      <c r="C44" s="235" t="s">
        <v>24</v>
      </c>
      <c r="D44" s="235"/>
      <c r="E44" s="215">
        <f>②チーム編成表!E44</f>
        <v>0</v>
      </c>
      <c r="F44" s="181" t="e">
        <f>③結果入力表!D60</f>
        <v>#N/A</v>
      </c>
      <c r="G44" s="182" t="e">
        <f>VLOOKUP("I2",'①仮タイム設定＆チーム編成'!C:D,2,)</f>
        <v>#N/A</v>
      </c>
      <c r="H44" s="182" t="e">
        <f>VLOOKUP("I3",'①仮タイム設定＆チーム編成'!C:D,2,)</f>
        <v>#N/A</v>
      </c>
      <c r="I44" s="182" t="e">
        <f>VLOOKUP("I4",'①仮タイム設定＆チーム編成'!C:D,2,)</f>
        <v>#N/A</v>
      </c>
      <c r="J44" s="182" t="e">
        <f>VLOOKUP("I5",'①仮タイム設定＆チーム編成'!C:D,2,)</f>
        <v>#N/A</v>
      </c>
      <c r="K44" s="182" t="e">
        <f>VLOOKUP("I6",'①仮タイム設定＆チーム編成'!C:D,2,)</f>
        <v>#N/A</v>
      </c>
      <c r="L44" s="182" t="e">
        <f>VLOOKUP("I7",'①仮タイム設定＆チーム編成'!C:D,2,)</f>
        <v>#N/A</v>
      </c>
      <c r="M44" s="219"/>
      <c r="N44" s="174"/>
      <c r="O44" s="175"/>
    </row>
    <row r="45" spans="1:15" s="186" customFormat="1" ht="15" hidden="1" customHeight="1">
      <c r="A45" s="183"/>
      <c r="B45" s="213"/>
      <c r="C45" s="236" t="s">
        <v>32</v>
      </c>
      <c r="D45" s="236"/>
      <c r="E45" s="216"/>
      <c r="F45" s="184" t="e">
        <f>②チーム編成表!F45</f>
        <v>#N/A</v>
      </c>
      <c r="G45" s="184" t="e">
        <f>②チーム編成表!G45</f>
        <v>#N/A</v>
      </c>
      <c r="H45" s="184" t="e">
        <f>②チーム編成表!H45</f>
        <v>#N/A</v>
      </c>
      <c r="I45" s="184" t="e">
        <f>②チーム編成表!I45</f>
        <v>#N/A</v>
      </c>
      <c r="J45" s="184" t="e">
        <f>②チーム編成表!J45</f>
        <v>#N/A</v>
      </c>
      <c r="K45" s="184" t="e">
        <f>②チーム編成表!K45</f>
        <v>#N/A</v>
      </c>
      <c r="L45" s="184" t="e">
        <f>②チーム編成表!L45</f>
        <v>#N/A</v>
      </c>
      <c r="M45" s="219"/>
      <c r="N45" s="187"/>
      <c r="O45" s="188"/>
    </row>
    <row r="46" spans="1:15" ht="15" hidden="1" customHeight="1">
      <c r="B46" s="213"/>
      <c r="C46" s="237" t="s">
        <v>44</v>
      </c>
      <c r="D46" s="238"/>
      <c r="E46" s="216"/>
      <c r="F46" s="165" t="e">
        <f>③結果入力表!D61&amp;③結果入力表!D62&amp;"km("&amp;MINUTE(③結果入力表!D64)&amp;":"&amp;IF(SECOND(③結果入力表!D64)&lt;10,"0"&amp;SECOND(③結果入力表!D64),SECOND(③結果入力表!D64))&amp;")"</f>
        <v>#N/A</v>
      </c>
      <c r="G46" s="165" t="e">
        <f>③結果入力表!E61&amp;③結果入力表!E62&amp;"km("&amp;MINUTE(③結果入力表!E64)&amp;":"&amp;IF(SECOND(③結果入力表!E64)&lt;10,"0"&amp;SECOND(③結果入力表!E64),SECOND(③結果入力表!E64))&amp;")"</f>
        <v>#N/A</v>
      </c>
      <c r="H46" s="165" t="e">
        <f>③結果入力表!F61&amp;③結果入力表!F62&amp;"km("&amp;MINUTE(③結果入力表!F64)&amp;":"&amp;IF(SECOND(③結果入力表!F64)&lt;10,"0"&amp;SECOND(③結果入力表!F64),SECOND(③結果入力表!F64))&amp;")"</f>
        <v>#N/A</v>
      </c>
      <c r="I46" s="165" t="e">
        <f>③結果入力表!G61&amp;③結果入力表!G62&amp;"km("&amp;MINUTE(③結果入力表!G64)&amp;":"&amp;IF(SECOND(③結果入力表!G64)&lt;10,"0"&amp;SECOND(③結果入力表!G64),SECOND(③結果入力表!G64))&amp;")"</f>
        <v>#N/A</v>
      </c>
      <c r="J46" s="165" t="e">
        <f>③結果入力表!H61&amp;③結果入力表!H62&amp;"km("&amp;MINUTE(③結果入力表!H64)&amp;":"&amp;IF(SECOND(③結果入力表!H64)&lt;10,"0"&amp;SECOND(③結果入力表!H64),SECOND(③結果入力表!H64))&amp;")"</f>
        <v>#N/A</v>
      </c>
      <c r="K46" s="165" t="e">
        <f>③結果入力表!I61&amp;③結果入力表!I62&amp;"km("&amp;MINUTE(③結果入力表!I64)&amp;":"&amp;IF(SECOND(③結果入力表!I64)&lt;10,"0"&amp;SECOND(③結果入力表!I64),SECOND(③結果入力表!I64))&amp;")"</f>
        <v>#N/A</v>
      </c>
      <c r="L46" s="165" t="e">
        <f>③結果入力表!J61&amp;③結果入力表!J62&amp;"km("&amp;MINUTE(③結果入力表!J64)&amp;":"&amp;IF(SECOND(③結果入力表!J64)&lt;10,"0"&amp;SECOND(③結果入力表!J64),SECOND(③結果入力表!J64))&amp;")"</f>
        <v>#N/A</v>
      </c>
      <c r="M46" s="219"/>
      <c r="N46" s="6"/>
      <c r="O46" s="7"/>
    </row>
    <row r="47" spans="1:15" s="169" customFormat="1" ht="15" hidden="1" customHeight="1">
      <c r="A47" s="166"/>
      <c r="B47" s="213"/>
      <c r="C47" s="239" t="s">
        <v>39</v>
      </c>
      <c r="D47" s="239"/>
      <c r="E47" s="216"/>
      <c r="F47" s="167" t="str">
        <f>③結果入力表!D66</f>
        <v/>
      </c>
      <c r="G47" s="167" t="str">
        <f>③結果入力表!E66</f>
        <v/>
      </c>
      <c r="H47" s="167" t="str">
        <f>③結果入力表!F66</f>
        <v/>
      </c>
      <c r="I47" s="167" t="str">
        <f>③結果入力表!G66</f>
        <v/>
      </c>
      <c r="J47" s="167" t="str">
        <f>③結果入力表!H66</f>
        <v/>
      </c>
      <c r="K47" s="167" t="str">
        <f>③結果入力表!I66</f>
        <v/>
      </c>
      <c r="L47" s="167" t="str">
        <f>③結果入力表!J66</f>
        <v/>
      </c>
      <c r="M47" s="219"/>
    </row>
    <row r="48" spans="1:15" s="169" customFormat="1" ht="15" hidden="1" customHeight="1">
      <c r="A48" s="166"/>
      <c r="B48" s="213"/>
      <c r="C48" s="240" t="s">
        <v>25</v>
      </c>
      <c r="D48" s="240"/>
      <c r="E48" s="217"/>
      <c r="F48" s="176" t="e">
        <f>IF(F47=0,"",E44+F47)</f>
        <v>#VALUE!</v>
      </c>
      <c r="G48" s="176" t="e">
        <f t="shared" ref="G48:L48" si="8">IF(G47=0,"",F48+G47)</f>
        <v>#VALUE!</v>
      </c>
      <c r="H48" s="176" t="e">
        <f t="shared" si="8"/>
        <v>#VALUE!</v>
      </c>
      <c r="I48" s="176" t="e">
        <f t="shared" si="8"/>
        <v>#VALUE!</v>
      </c>
      <c r="J48" s="176" t="e">
        <f t="shared" si="8"/>
        <v>#VALUE!</v>
      </c>
      <c r="K48" s="176" t="e">
        <f t="shared" si="8"/>
        <v>#VALUE!</v>
      </c>
      <c r="L48" s="176" t="e">
        <f t="shared" si="8"/>
        <v>#VALUE!</v>
      </c>
      <c r="M48" s="219"/>
      <c r="N48" s="173"/>
      <c r="O48" s="173"/>
    </row>
    <row r="49" spans="1:15" s="173" customFormat="1" ht="15" hidden="1" customHeight="1">
      <c r="A49" s="179"/>
      <c r="B49" s="231" t="str">
        <f>②チーム編成表!$B49</f>
        <v>J</v>
      </c>
      <c r="C49" s="235" t="s">
        <v>24</v>
      </c>
      <c r="D49" s="235"/>
      <c r="E49" s="215">
        <f>②チーム編成表!E49</f>
        <v>7.6388888888888886E-3</v>
      </c>
      <c r="F49" s="181" t="e">
        <f>③結果入力表!D67</f>
        <v>#N/A</v>
      </c>
      <c r="G49" s="182" t="e">
        <f>VLOOKUP("J2",'①仮タイム設定＆チーム編成'!C:D,2,)</f>
        <v>#N/A</v>
      </c>
      <c r="H49" s="182" t="e">
        <f>VLOOKUP("J3",'①仮タイム設定＆チーム編成'!C:D,2,)</f>
        <v>#N/A</v>
      </c>
      <c r="I49" s="182" t="e">
        <f>VLOOKUP("J4",'①仮タイム設定＆チーム編成'!C:D,2,)</f>
        <v>#N/A</v>
      </c>
      <c r="J49" s="182" t="e">
        <f>VLOOKUP("J5",'①仮タイム設定＆チーム編成'!C:D,2,)</f>
        <v>#N/A</v>
      </c>
      <c r="K49" s="182" t="e">
        <f>VLOOKUP("J6",'①仮タイム設定＆チーム編成'!C:D,2,)</f>
        <v>#N/A</v>
      </c>
      <c r="L49" s="182" t="e">
        <f>VLOOKUP("J7",'①仮タイム設定＆チーム編成'!C:D,2,)</f>
        <v>#N/A</v>
      </c>
      <c r="M49" s="219"/>
      <c r="N49" s="174"/>
      <c r="O49" s="175"/>
    </row>
    <row r="50" spans="1:15" s="186" customFormat="1" ht="15" hidden="1" customHeight="1">
      <c r="A50" s="183"/>
      <c r="B50" s="213"/>
      <c r="C50" s="236" t="s">
        <v>32</v>
      </c>
      <c r="D50" s="236"/>
      <c r="E50" s="216"/>
      <c r="F50" s="184" t="e">
        <f>②チーム編成表!F50</f>
        <v>#N/A</v>
      </c>
      <c r="G50" s="184" t="e">
        <f>②チーム編成表!G50</f>
        <v>#N/A</v>
      </c>
      <c r="H50" s="184" t="e">
        <f>②チーム編成表!H50</f>
        <v>#N/A</v>
      </c>
      <c r="I50" s="184" t="e">
        <f>②チーム編成表!I50</f>
        <v>#N/A</v>
      </c>
      <c r="J50" s="184" t="e">
        <f>②チーム編成表!J50</f>
        <v>#N/A</v>
      </c>
      <c r="K50" s="184" t="e">
        <f>②チーム編成表!K50</f>
        <v>#N/A</v>
      </c>
      <c r="L50" s="184" t="e">
        <f>②チーム編成表!L50</f>
        <v>#N/A</v>
      </c>
      <c r="M50" s="219"/>
      <c r="N50" s="187"/>
      <c r="O50" s="188"/>
    </row>
    <row r="51" spans="1:15" ht="15" hidden="1" customHeight="1">
      <c r="B51" s="213"/>
      <c r="C51" s="237" t="s">
        <v>44</v>
      </c>
      <c r="D51" s="238"/>
      <c r="E51" s="216"/>
      <c r="F51" s="165" t="e">
        <f>③結果入力表!D68&amp;③結果入力表!D69&amp;"km("&amp;MINUTE(③結果入力表!D71)&amp;":"&amp;IF(SECOND(③結果入力表!D71)&lt;10,"0"&amp;SECOND(③結果入力表!D71),SECOND(③結果入力表!D71))&amp;")"</f>
        <v>#N/A</v>
      </c>
      <c r="G51" s="165" t="e">
        <f>③結果入力表!E68&amp;③結果入力表!E69&amp;"km("&amp;MINUTE(③結果入力表!E71)&amp;":"&amp;IF(SECOND(③結果入力表!E71)&lt;10,"0"&amp;SECOND(③結果入力表!E71),SECOND(③結果入力表!E71))&amp;")"</f>
        <v>#N/A</v>
      </c>
      <c r="H51" s="165" t="e">
        <f>③結果入力表!F68&amp;③結果入力表!F69&amp;"km("&amp;MINUTE(③結果入力表!F71)&amp;":"&amp;IF(SECOND(③結果入力表!F71)&lt;10,"0"&amp;SECOND(③結果入力表!F71),SECOND(③結果入力表!F71))&amp;")"</f>
        <v>#N/A</v>
      </c>
      <c r="I51" s="165" t="e">
        <f>③結果入力表!G68&amp;③結果入力表!G69&amp;"km("&amp;MINUTE(③結果入力表!G71)&amp;":"&amp;IF(SECOND(③結果入力表!G71)&lt;10,"0"&amp;SECOND(③結果入力表!G71),SECOND(③結果入力表!G71))&amp;")"</f>
        <v>#N/A</v>
      </c>
      <c r="J51" s="165" t="e">
        <f>③結果入力表!H68&amp;③結果入力表!H69&amp;"km("&amp;MINUTE(③結果入力表!H71)&amp;":"&amp;IF(SECOND(③結果入力表!H71)&lt;10,"0"&amp;SECOND(③結果入力表!H71),SECOND(③結果入力表!H71))&amp;")"</f>
        <v>#N/A</v>
      </c>
      <c r="K51" s="165" t="e">
        <f>③結果入力表!I68&amp;③結果入力表!I69&amp;"km("&amp;MINUTE(③結果入力表!I71)&amp;":"&amp;IF(SECOND(③結果入力表!I71)&lt;10,"0"&amp;SECOND(③結果入力表!I71),SECOND(③結果入力表!I71))&amp;")"</f>
        <v>#N/A</v>
      </c>
      <c r="L51" s="165" t="e">
        <f>③結果入力表!J68&amp;③結果入力表!J69&amp;"km("&amp;MINUTE(③結果入力表!J71)&amp;":"&amp;IF(SECOND(③結果入力表!J71)&lt;10,"0"&amp;SECOND(③結果入力表!J71),SECOND(③結果入力表!J71))&amp;")"</f>
        <v>#N/A</v>
      </c>
      <c r="M51" s="219"/>
      <c r="N51" s="6"/>
      <c r="O51" s="7"/>
    </row>
    <row r="52" spans="1:15" s="169" customFormat="1" ht="15" hidden="1" customHeight="1">
      <c r="A52" s="166"/>
      <c r="B52" s="213"/>
      <c r="C52" s="239" t="s">
        <v>39</v>
      </c>
      <c r="D52" s="239"/>
      <c r="E52" s="216"/>
      <c r="F52" s="167" t="str">
        <f>③結果入力表!D73</f>
        <v/>
      </c>
      <c r="G52" s="167" t="str">
        <f>③結果入力表!E73</f>
        <v/>
      </c>
      <c r="H52" s="167" t="str">
        <f>③結果入力表!F73</f>
        <v/>
      </c>
      <c r="I52" s="167" t="str">
        <f>③結果入力表!G73</f>
        <v/>
      </c>
      <c r="J52" s="167" t="str">
        <f>③結果入力表!H73</f>
        <v/>
      </c>
      <c r="K52" s="167" t="str">
        <f>③結果入力表!I73</f>
        <v/>
      </c>
      <c r="L52" s="167" t="str">
        <f>③結果入力表!J73</f>
        <v/>
      </c>
      <c r="M52" s="219"/>
    </row>
    <row r="53" spans="1:15" s="169" customFormat="1" ht="15" hidden="1" customHeight="1">
      <c r="A53" s="166"/>
      <c r="B53" s="213"/>
      <c r="C53" s="240" t="s">
        <v>25</v>
      </c>
      <c r="D53" s="240"/>
      <c r="E53" s="217"/>
      <c r="F53" s="176" t="e">
        <f>IF(F52=0,"",E49+F52)</f>
        <v>#VALUE!</v>
      </c>
      <c r="G53" s="176" t="e">
        <f t="shared" ref="G53:L53" si="9">IF(G52=0,"",F53+G52)</f>
        <v>#VALUE!</v>
      </c>
      <c r="H53" s="176" t="e">
        <f t="shared" si="9"/>
        <v>#VALUE!</v>
      </c>
      <c r="I53" s="176" t="e">
        <f t="shared" si="9"/>
        <v>#VALUE!</v>
      </c>
      <c r="J53" s="176" t="e">
        <f t="shared" si="9"/>
        <v>#VALUE!</v>
      </c>
      <c r="K53" s="176" t="e">
        <f t="shared" si="9"/>
        <v>#VALUE!</v>
      </c>
      <c r="L53" s="176" t="e">
        <f t="shared" si="9"/>
        <v>#VALUE!</v>
      </c>
      <c r="M53" s="219"/>
      <c r="N53" s="173"/>
      <c r="O53" s="173"/>
    </row>
    <row r="54" spans="1:15" ht="15" customHeight="1"/>
    <row r="55" spans="1:15" ht="14.1" customHeight="1"/>
    <row r="56" spans="1:15" ht="14.1" customHeight="1">
      <c r="B56" s="150" t="s">
        <v>241</v>
      </c>
    </row>
    <row r="57" spans="1:15" ht="117" customHeight="1">
      <c r="B57" s="164" t="s">
        <v>242</v>
      </c>
      <c r="C57" s="241"/>
      <c r="D57" s="241"/>
      <c r="E57" s="241"/>
      <c r="F57" s="241"/>
      <c r="G57" s="241"/>
      <c r="H57" s="241"/>
      <c r="I57" s="241"/>
      <c r="J57" s="241"/>
      <c r="K57" s="241"/>
      <c r="L57" s="241"/>
      <c r="M57" s="241"/>
    </row>
    <row r="58" spans="1:15" ht="117" customHeight="1">
      <c r="B58" s="164" t="s">
        <v>243</v>
      </c>
      <c r="C58" s="241"/>
      <c r="D58" s="241"/>
      <c r="E58" s="241"/>
      <c r="F58" s="241"/>
      <c r="G58" s="241"/>
      <c r="H58" s="241"/>
      <c r="I58" s="241"/>
      <c r="J58" s="241"/>
      <c r="K58" s="241"/>
      <c r="L58" s="241"/>
      <c r="M58" s="241"/>
    </row>
    <row r="59" spans="1:15" ht="117" customHeight="1">
      <c r="B59" s="164" t="s">
        <v>244</v>
      </c>
      <c r="C59" s="241"/>
      <c r="D59" s="241"/>
      <c r="E59" s="241"/>
      <c r="F59" s="241"/>
      <c r="G59" s="241"/>
      <c r="H59" s="241"/>
      <c r="I59" s="241"/>
      <c r="J59" s="241"/>
      <c r="K59" s="241"/>
      <c r="L59" s="241"/>
      <c r="M59" s="241"/>
    </row>
    <row r="60" spans="1:15" ht="117" customHeight="1">
      <c r="B60" s="164" t="s">
        <v>245</v>
      </c>
      <c r="C60" s="241"/>
      <c r="D60" s="241"/>
      <c r="E60" s="241"/>
      <c r="F60" s="241"/>
      <c r="G60" s="241"/>
      <c r="H60" s="241"/>
      <c r="I60" s="241"/>
      <c r="J60" s="241"/>
      <c r="K60" s="241"/>
      <c r="L60" s="241"/>
      <c r="M60" s="241"/>
    </row>
    <row r="61" spans="1:15" ht="117" customHeight="1">
      <c r="B61" s="164" t="s">
        <v>246</v>
      </c>
      <c r="C61" s="241"/>
      <c r="D61" s="241"/>
      <c r="E61" s="241"/>
      <c r="F61" s="241"/>
      <c r="G61" s="241"/>
      <c r="H61" s="241"/>
      <c r="I61" s="241"/>
      <c r="J61" s="241"/>
      <c r="K61" s="241"/>
      <c r="L61" s="241"/>
      <c r="M61" s="241"/>
    </row>
    <row r="62" spans="1:15" ht="117" customHeight="1">
      <c r="B62" s="164" t="s">
        <v>247</v>
      </c>
      <c r="C62" s="241"/>
      <c r="D62" s="241"/>
      <c r="E62" s="241"/>
      <c r="F62" s="241"/>
      <c r="G62" s="241"/>
      <c r="H62" s="241"/>
      <c r="I62" s="241"/>
      <c r="J62" s="241"/>
      <c r="K62" s="241"/>
      <c r="L62" s="241"/>
      <c r="M62" s="241"/>
    </row>
    <row r="63" spans="1:15" ht="117" customHeight="1">
      <c r="B63" s="164" t="s">
        <v>248</v>
      </c>
      <c r="C63" s="241"/>
      <c r="D63" s="241"/>
      <c r="E63" s="241"/>
      <c r="F63" s="241"/>
      <c r="G63" s="241"/>
      <c r="H63" s="241"/>
      <c r="I63" s="241"/>
      <c r="J63" s="241"/>
      <c r="K63" s="241"/>
      <c r="L63" s="241"/>
      <c r="M63" s="241"/>
    </row>
    <row r="64" spans="1:15" ht="117" customHeight="1">
      <c r="B64" s="164" t="s">
        <v>254</v>
      </c>
      <c r="C64" s="241"/>
      <c r="D64" s="241"/>
      <c r="E64" s="241"/>
      <c r="F64" s="241"/>
      <c r="G64" s="241"/>
      <c r="H64" s="241"/>
      <c r="I64" s="241"/>
      <c r="J64" s="241"/>
      <c r="K64" s="241"/>
      <c r="L64" s="241"/>
      <c r="M64" s="241"/>
    </row>
    <row r="65" ht="14.1" customHeight="1"/>
    <row r="66" ht="14.1" customHeight="1"/>
  </sheetData>
  <mergeCells count="92">
    <mergeCell ref="C63:M63"/>
    <mergeCell ref="C64:M64"/>
    <mergeCell ref="C57:M57"/>
    <mergeCell ref="C58:M58"/>
    <mergeCell ref="C59:M59"/>
    <mergeCell ref="C60:M60"/>
    <mergeCell ref="C61:M61"/>
    <mergeCell ref="C62:M62"/>
    <mergeCell ref="B49:B53"/>
    <mergeCell ref="C49:D49"/>
    <mergeCell ref="E49:E53"/>
    <mergeCell ref="M49:M53"/>
    <mergeCell ref="C50:D50"/>
    <mergeCell ref="C51:D51"/>
    <mergeCell ref="C52:D52"/>
    <mergeCell ref="C53:D53"/>
    <mergeCell ref="B44:B48"/>
    <mergeCell ref="C44:D44"/>
    <mergeCell ref="E44:E48"/>
    <mergeCell ref="M44:M48"/>
    <mergeCell ref="C45:D45"/>
    <mergeCell ref="C46:D46"/>
    <mergeCell ref="C47:D47"/>
    <mergeCell ref="C48:D48"/>
    <mergeCell ref="B39:B43"/>
    <mergeCell ref="C39:D39"/>
    <mergeCell ref="E39:E43"/>
    <mergeCell ref="M39:M43"/>
    <mergeCell ref="C40:D40"/>
    <mergeCell ref="C41:D41"/>
    <mergeCell ref="C42:D42"/>
    <mergeCell ref="C43:D43"/>
    <mergeCell ref="B34:B38"/>
    <mergeCell ref="C34:D34"/>
    <mergeCell ref="E34:E38"/>
    <mergeCell ref="M34:M38"/>
    <mergeCell ref="C35:D35"/>
    <mergeCell ref="C36:D36"/>
    <mergeCell ref="C37:D37"/>
    <mergeCell ref="C38:D38"/>
    <mergeCell ref="B29:B33"/>
    <mergeCell ref="C29:D29"/>
    <mergeCell ref="E29:E33"/>
    <mergeCell ref="M29:M33"/>
    <mergeCell ref="C30:D30"/>
    <mergeCell ref="C31:D31"/>
    <mergeCell ref="C32:D32"/>
    <mergeCell ref="C33:D33"/>
    <mergeCell ref="B24:B28"/>
    <mergeCell ref="C24:D24"/>
    <mergeCell ref="E24:E28"/>
    <mergeCell ref="M24:M28"/>
    <mergeCell ref="C25:D25"/>
    <mergeCell ref="C26:D26"/>
    <mergeCell ref="C27:D27"/>
    <mergeCell ref="C28:D28"/>
    <mergeCell ref="B19:B23"/>
    <mergeCell ref="C19:D19"/>
    <mergeCell ref="E19:E23"/>
    <mergeCell ref="M19:M23"/>
    <mergeCell ref="C20:D20"/>
    <mergeCell ref="C21:D21"/>
    <mergeCell ref="C22:D22"/>
    <mergeCell ref="C23:D23"/>
    <mergeCell ref="M14:M18"/>
    <mergeCell ref="C15:D15"/>
    <mergeCell ref="C16:D16"/>
    <mergeCell ref="C17:D17"/>
    <mergeCell ref="C18:D18"/>
    <mergeCell ref="B9:B13"/>
    <mergeCell ref="C9:D9"/>
    <mergeCell ref="E9:E13"/>
    <mergeCell ref="E2:E3"/>
    <mergeCell ref="B14:B18"/>
    <mergeCell ref="C14:D14"/>
    <mergeCell ref="E14:E18"/>
    <mergeCell ref="M9:M13"/>
    <mergeCell ref="C10:D10"/>
    <mergeCell ref="C11:D11"/>
    <mergeCell ref="C12:D12"/>
    <mergeCell ref="C13:D13"/>
    <mergeCell ref="M2:M3"/>
    <mergeCell ref="B4:B8"/>
    <mergeCell ref="C4:D4"/>
    <mergeCell ref="E4:E8"/>
    <mergeCell ref="M4:M8"/>
    <mergeCell ref="C5:D5"/>
    <mergeCell ref="C6:D6"/>
    <mergeCell ref="C7:D7"/>
    <mergeCell ref="C8:D8"/>
    <mergeCell ref="B2:B3"/>
    <mergeCell ref="C2:D3"/>
  </mergeCells>
  <phoneticPr fontId="2"/>
  <pageMargins left="0" right="0" top="0" bottom="0" header="0" footer="0"/>
  <pageSetup paperSize="9" scale="99" orientation="portrait" r:id="rId1"/>
  <rowBreaks count="1" manualBreakCount="1">
    <brk id="33"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6"/>
  <sheetViews>
    <sheetView view="pageBreakPreview" topLeftCell="C1" zoomScale="119" zoomScaleNormal="100" zoomScaleSheetLayoutView="110" workbookViewId="0">
      <selection activeCell="H17" sqref="H17"/>
    </sheetView>
  </sheetViews>
  <sheetFormatPr defaultColWidth="8.875" defaultRowHeight="13.5"/>
  <cols>
    <col min="1" max="1" width="1.375" style="2" customWidth="1"/>
    <col min="2" max="2" width="5.875" customWidth="1"/>
    <col min="3" max="3" width="9.875" customWidth="1"/>
    <col min="4" max="10" width="14" style="83" customWidth="1"/>
    <col min="11" max="11" width="14.125" bestFit="1" customWidth="1"/>
    <col min="12" max="12" width="17.375" style="125" customWidth="1"/>
    <col min="13" max="13" width="7.625" customWidth="1"/>
    <col min="14" max="14" width="8.875" style="126"/>
    <col min="19" max="19" width="12.625" style="162" customWidth="1"/>
    <col min="20" max="23" width="8.875" style="83"/>
    <col min="24" max="24" width="17.375" style="162" customWidth="1"/>
    <col min="25" max="25" width="8.875" style="151"/>
    <col min="26" max="26" width="8.875" style="83"/>
    <col min="27" max="27" width="11.625" style="83" customWidth="1"/>
    <col min="28" max="37" width="8.875" style="83"/>
  </cols>
  <sheetData>
    <row r="1" spans="1:38" ht="39" customHeight="1">
      <c r="B1" s="115" t="s">
        <v>205</v>
      </c>
      <c r="C1" s="3"/>
      <c r="D1" s="82"/>
      <c r="F1" s="84"/>
      <c r="G1" s="85"/>
      <c r="H1" s="82"/>
      <c r="I1" s="82"/>
      <c r="J1" s="82"/>
    </row>
    <row r="2" spans="1:38" ht="16.5" customHeight="1">
      <c r="B2" s="246" t="s">
        <v>18</v>
      </c>
      <c r="C2" s="248"/>
      <c r="D2" s="122" t="s">
        <v>0</v>
      </c>
      <c r="E2" s="122" t="s">
        <v>1</v>
      </c>
      <c r="F2" s="122" t="s">
        <v>2</v>
      </c>
      <c r="G2" s="122" t="s">
        <v>3</v>
      </c>
      <c r="H2" s="122" t="s">
        <v>4</v>
      </c>
      <c r="I2" s="122" t="s">
        <v>29</v>
      </c>
      <c r="J2" s="122" t="s">
        <v>30</v>
      </c>
      <c r="S2" s="147" t="s">
        <v>221</v>
      </c>
      <c r="T2" s="147" t="s">
        <v>222</v>
      </c>
      <c r="U2" s="146" t="s">
        <v>223</v>
      </c>
      <c r="V2" s="147" t="s">
        <v>224</v>
      </c>
      <c r="W2" s="147" t="s">
        <v>225</v>
      </c>
      <c r="X2" s="147" t="s">
        <v>226</v>
      </c>
      <c r="Y2" s="145" t="s">
        <v>227</v>
      </c>
      <c r="Z2" s="149" t="s">
        <v>228</v>
      </c>
      <c r="AA2" s="147" t="s">
        <v>229</v>
      </c>
      <c r="AB2" s="147" t="s">
        <v>230</v>
      </c>
      <c r="AC2" s="152" t="s">
        <v>231</v>
      </c>
      <c r="AD2" s="149" t="s">
        <v>232</v>
      </c>
      <c r="AE2" s="149" t="s">
        <v>233</v>
      </c>
      <c r="AF2" s="149" t="s">
        <v>234</v>
      </c>
      <c r="AG2" s="149" t="s">
        <v>235</v>
      </c>
      <c r="AH2" s="149" t="s">
        <v>236</v>
      </c>
      <c r="AI2" s="149" t="s">
        <v>237</v>
      </c>
      <c r="AJ2" s="149" t="s">
        <v>238</v>
      </c>
      <c r="AK2" s="153" t="s">
        <v>209</v>
      </c>
    </row>
    <row r="3" spans="1:38" ht="12.95" customHeight="1" thickBot="1">
      <c r="B3" s="247"/>
      <c r="C3" s="249"/>
      <c r="D3" s="123">
        <v>2.4</v>
      </c>
      <c r="E3" s="123">
        <v>2.4</v>
      </c>
      <c r="F3" s="123">
        <v>2.4</v>
      </c>
      <c r="G3" s="123">
        <v>2.4</v>
      </c>
      <c r="H3" s="123">
        <v>2.4</v>
      </c>
      <c r="I3" s="123">
        <v>2.4</v>
      </c>
      <c r="J3" s="123">
        <v>2.4</v>
      </c>
      <c r="L3" s="135" t="s">
        <v>215</v>
      </c>
      <c r="M3" s="135" t="s">
        <v>210</v>
      </c>
      <c r="N3" s="136" t="s">
        <v>209</v>
      </c>
      <c r="S3" s="145" t="str">
        <f>D4</f>
        <v>佐藤亮介</v>
      </c>
      <c r="T3" s="147">
        <f>D9</f>
        <v>0.9</v>
      </c>
      <c r="U3" s="146"/>
      <c r="V3" s="147" t="s">
        <v>239</v>
      </c>
      <c r="W3" s="147"/>
      <c r="X3" s="148" t="str">
        <f>D5</f>
        <v>スポセン1周</v>
      </c>
      <c r="Y3" s="145">
        <f>D6</f>
        <v>2.35</v>
      </c>
      <c r="Z3" s="149">
        <f>D8</f>
        <v>7.6388888888888886E-3</v>
      </c>
      <c r="AA3" s="147"/>
      <c r="AB3" s="148"/>
      <c r="AC3" s="152">
        <f>Z3*AK3/Y3</f>
        <v>7.6388888888888886E-3</v>
      </c>
      <c r="AD3" s="149">
        <f>Z3/Y3</f>
        <v>3.2505910165484633E-3</v>
      </c>
      <c r="AE3" s="147"/>
      <c r="AF3" s="148"/>
      <c r="AG3" s="147"/>
      <c r="AH3" s="147"/>
      <c r="AI3" s="147" t="str">
        <f>AF3&amp;"月"&amp;AH3</f>
        <v>月</v>
      </c>
      <c r="AJ3" s="149">
        <f>AC3*2.9/2.3</f>
        <v>9.6316425120772948E-3</v>
      </c>
      <c r="AK3" s="154">
        <f>D7</f>
        <v>2.35</v>
      </c>
    </row>
    <row r="4" spans="1:38" ht="17.45" customHeight="1" thickTop="1">
      <c r="B4" s="250" t="s">
        <v>22</v>
      </c>
      <c r="C4" s="117" t="s">
        <v>24</v>
      </c>
      <c r="D4" s="110" t="str">
        <f>②チーム編成表!F4</f>
        <v>佐藤亮介</v>
      </c>
      <c r="E4" s="110" t="str">
        <f>②チーム編成表!G4</f>
        <v>寺田周平</v>
      </c>
      <c r="F4" s="110" t="str">
        <f>②チーム編成表!H4</f>
        <v>前山和義</v>
      </c>
      <c r="G4" s="110" t="str">
        <f>②チーム編成表!I4</f>
        <v>田中哲史</v>
      </c>
      <c r="H4" s="110" t="str">
        <f>②チーム編成表!J4</f>
        <v>寺本彩乃</v>
      </c>
      <c r="I4" s="110" t="str">
        <f>②チーム編成表!K4</f>
        <v>安芸優一</v>
      </c>
      <c r="J4" s="110" t="e">
        <f>②チーム編成表!L4</f>
        <v>#N/A</v>
      </c>
      <c r="L4" s="142" t="s">
        <v>208</v>
      </c>
      <c r="M4" s="131" t="s">
        <v>216</v>
      </c>
      <c r="N4" s="132">
        <v>2.39</v>
      </c>
      <c r="P4" s="137">
        <v>1</v>
      </c>
      <c r="S4" s="149" t="str">
        <f>E4</f>
        <v>寺田周平</v>
      </c>
      <c r="T4" s="156">
        <f>E9</f>
        <v>0</v>
      </c>
      <c r="U4" s="157"/>
      <c r="V4" s="157"/>
      <c r="W4" s="157"/>
      <c r="X4" s="149">
        <f>E5</f>
        <v>0</v>
      </c>
      <c r="Y4" s="158" t="e">
        <f>E6</f>
        <v>#N/A</v>
      </c>
      <c r="Z4" s="155">
        <f>E8</f>
        <v>0</v>
      </c>
      <c r="AA4" s="157"/>
      <c r="AB4" s="157"/>
      <c r="AC4" s="152" t="e">
        <f t="shared" ref="AC4:AC9" si="0">Z4*AK4/Y4</f>
        <v>#N/A</v>
      </c>
      <c r="AD4" s="149" t="e">
        <f t="shared" ref="AD4:AD9" si="1">Z4/Y4</f>
        <v>#N/A</v>
      </c>
      <c r="AE4" s="157"/>
      <c r="AF4" s="157"/>
      <c r="AG4" s="157"/>
      <c r="AH4" s="157"/>
      <c r="AI4" s="157"/>
      <c r="AJ4" s="149" t="e">
        <f t="shared" ref="AJ4:AJ9" si="2">AC4*2.9/2.3</f>
        <v>#N/A</v>
      </c>
      <c r="AK4" s="154" t="e">
        <f>E7</f>
        <v>#N/A</v>
      </c>
    </row>
    <row r="5" spans="1:38" ht="17.45" customHeight="1">
      <c r="B5" s="242"/>
      <c r="C5" s="118" t="s">
        <v>202</v>
      </c>
      <c r="D5" s="111" t="s">
        <v>211</v>
      </c>
      <c r="E5" s="111"/>
      <c r="F5" s="111"/>
      <c r="G5" s="111"/>
      <c r="H5" s="111"/>
      <c r="I5" s="111"/>
      <c r="J5" s="111"/>
      <c r="L5" s="142" t="s">
        <v>218</v>
      </c>
      <c r="M5" s="131" t="s">
        <v>216</v>
      </c>
      <c r="N5" s="132">
        <v>2.21</v>
      </c>
      <c r="P5" s="138">
        <v>0.9</v>
      </c>
      <c r="S5" s="149" t="str">
        <f>F4</f>
        <v>前山和義</v>
      </c>
      <c r="T5" s="156">
        <f>F9</f>
        <v>0</v>
      </c>
      <c r="U5" s="157"/>
      <c r="V5" s="157"/>
      <c r="W5" s="157"/>
      <c r="X5" s="149">
        <f>F5</f>
        <v>0</v>
      </c>
      <c r="Y5" s="158" t="e">
        <f>F6</f>
        <v>#N/A</v>
      </c>
      <c r="Z5" s="155">
        <f>F8</f>
        <v>0</v>
      </c>
      <c r="AA5" s="157"/>
      <c r="AB5" s="157"/>
      <c r="AC5" s="152" t="e">
        <f t="shared" si="0"/>
        <v>#N/A</v>
      </c>
      <c r="AD5" s="149" t="e">
        <f t="shared" si="1"/>
        <v>#N/A</v>
      </c>
      <c r="AE5" s="157"/>
      <c r="AF5" s="157"/>
      <c r="AG5" s="157"/>
      <c r="AH5" s="157"/>
      <c r="AI5" s="157"/>
      <c r="AJ5" s="149" t="e">
        <f t="shared" si="2"/>
        <v>#N/A</v>
      </c>
      <c r="AK5" s="159" t="e">
        <f>F7</f>
        <v>#N/A</v>
      </c>
    </row>
    <row r="6" spans="1:38" ht="17.45" customHeight="1">
      <c r="B6" s="242"/>
      <c r="C6" s="116" t="s">
        <v>210</v>
      </c>
      <c r="D6" s="129">
        <f>VLOOKUP(D5,$L:$M,2,)</f>
        <v>2.35</v>
      </c>
      <c r="E6" s="129" t="e">
        <f t="shared" ref="E6:J6" si="3">VLOOKUP(E5,$L:$M,2,)</f>
        <v>#N/A</v>
      </c>
      <c r="F6" s="129" t="e">
        <f t="shared" si="3"/>
        <v>#N/A</v>
      </c>
      <c r="G6" s="129" t="e">
        <f t="shared" si="3"/>
        <v>#N/A</v>
      </c>
      <c r="H6" s="129" t="e">
        <f t="shared" si="3"/>
        <v>#N/A</v>
      </c>
      <c r="I6" s="129" t="e">
        <f t="shared" si="3"/>
        <v>#N/A</v>
      </c>
      <c r="J6" s="129" t="e">
        <f t="shared" si="3"/>
        <v>#N/A</v>
      </c>
      <c r="L6" s="143" t="s">
        <v>211</v>
      </c>
      <c r="M6" s="133">
        <v>2.35</v>
      </c>
      <c r="N6" s="132">
        <v>2.35</v>
      </c>
      <c r="P6" s="139">
        <v>0.8</v>
      </c>
      <c r="S6" s="149" t="str">
        <f>G4</f>
        <v>田中哲史</v>
      </c>
      <c r="T6" s="156">
        <f>G9</f>
        <v>0</v>
      </c>
      <c r="U6" s="157"/>
      <c r="V6" s="157"/>
      <c r="W6" s="157"/>
      <c r="X6" s="149">
        <f>G5</f>
        <v>0</v>
      </c>
      <c r="Y6" s="158" t="e">
        <f>G6</f>
        <v>#N/A</v>
      </c>
      <c r="Z6" s="155">
        <f>G8</f>
        <v>0</v>
      </c>
      <c r="AA6" s="157"/>
      <c r="AB6" s="157"/>
      <c r="AC6" s="152" t="e">
        <f t="shared" si="0"/>
        <v>#N/A</v>
      </c>
      <c r="AD6" s="149" t="e">
        <f t="shared" si="1"/>
        <v>#N/A</v>
      </c>
      <c r="AE6" s="157"/>
      <c r="AF6" s="157"/>
      <c r="AG6" s="157"/>
      <c r="AH6" s="157"/>
      <c r="AI6" s="157"/>
      <c r="AJ6" s="149" t="e">
        <f t="shared" si="2"/>
        <v>#N/A</v>
      </c>
      <c r="AK6" s="160" t="e">
        <f>G7</f>
        <v>#N/A</v>
      </c>
      <c r="AL6" s="150"/>
    </row>
    <row r="7" spans="1:38" ht="17.45" customHeight="1">
      <c r="B7" s="242"/>
      <c r="C7" s="116" t="s">
        <v>219</v>
      </c>
      <c r="D7" s="130">
        <f>VLOOKUP(D5,$L:$N,3,)</f>
        <v>2.35</v>
      </c>
      <c r="E7" s="130" t="e">
        <f t="shared" ref="E7:J7" si="4">VLOOKUP(E5,$L:$N,3,)</f>
        <v>#N/A</v>
      </c>
      <c r="F7" s="130" t="e">
        <f t="shared" si="4"/>
        <v>#N/A</v>
      </c>
      <c r="G7" s="130" t="e">
        <f t="shared" si="4"/>
        <v>#N/A</v>
      </c>
      <c r="H7" s="130" t="e">
        <f t="shared" si="4"/>
        <v>#N/A</v>
      </c>
      <c r="I7" s="130" t="e">
        <f t="shared" si="4"/>
        <v>#N/A</v>
      </c>
      <c r="J7" s="130" t="e">
        <f t="shared" si="4"/>
        <v>#N/A</v>
      </c>
      <c r="L7" s="143" t="s">
        <v>212</v>
      </c>
      <c r="M7" s="133">
        <v>4.7</v>
      </c>
      <c r="N7" s="132">
        <v>2.1480000000000001</v>
      </c>
      <c r="S7" s="149" t="str">
        <f>H4</f>
        <v>寺本彩乃</v>
      </c>
      <c r="T7" s="156">
        <f>H9</f>
        <v>0</v>
      </c>
      <c r="U7" s="157"/>
      <c r="V7" s="157"/>
      <c r="W7" s="157"/>
      <c r="X7" s="149">
        <f>H5</f>
        <v>0</v>
      </c>
      <c r="Y7" s="158" t="e">
        <f>H6</f>
        <v>#N/A</v>
      </c>
      <c r="Z7" s="155">
        <f>H8</f>
        <v>0</v>
      </c>
      <c r="AA7" s="157"/>
      <c r="AB7" s="157"/>
      <c r="AC7" s="152" t="e">
        <f t="shared" si="0"/>
        <v>#N/A</v>
      </c>
      <c r="AD7" s="149" t="e">
        <f t="shared" si="1"/>
        <v>#N/A</v>
      </c>
      <c r="AE7" s="157"/>
      <c r="AF7" s="157"/>
      <c r="AG7" s="157"/>
      <c r="AH7" s="157"/>
      <c r="AI7" s="157"/>
      <c r="AJ7" s="149" t="e">
        <f t="shared" si="2"/>
        <v>#N/A</v>
      </c>
      <c r="AK7" s="154" t="e">
        <f>H7</f>
        <v>#N/A</v>
      </c>
    </row>
    <row r="8" spans="1:38" ht="17.45" customHeight="1">
      <c r="B8" s="242"/>
      <c r="C8" s="116" t="s">
        <v>203</v>
      </c>
      <c r="D8" s="112">
        <v>7.6388888888888886E-3</v>
      </c>
      <c r="E8" s="112"/>
      <c r="F8" s="112"/>
      <c r="G8" s="112"/>
      <c r="H8" s="112"/>
      <c r="I8" s="112"/>
      <c r="J8" s="112"/>
      <c r="L8" s="144" t="s">
        <v>249</v>
      </c>
      <c r="M8" s="134">
        <v>3</v>
      </c>
      <c r="N8" s="132">
        <v>2.34</v>
      </c>
      <c r="S8" s="149" t="str">
        <f>I4</f>
        <v>安芸優一</v>
      </c>
      <c r="T8" s="156">
        <f>I9</f>
        <v>0</v>
      </c>
      <c r="U8" s="157"/>
      <c r="V8" s="157"/>
      <c r="W8" s="157"/>
      <c r="X8" s="149">
        <f>I5</f>
        <v>0</v>
      </c>
      <c r="Y8" s="158" t="e">
        <f>I6</f>
        <v>#N/A</v>
      </c>
      <c r="Z8" s="155">
        <f>I8</f>
        <v>0</v>
      </c>
      <c r="AA8" s="157"/>
      <c r="AB8" s="157"/>
      <c r="AC8" s="152" t="e">
        <f t="shared" si="0"/>
        <v>#N/A</v>
      </c>
      <c r="AD8" s="149" t="e">
        <f t="shared" si="1"/>
        <v>#N/A</v>
      </c>
      <c r="AE8" s="157"/>
      <c r="AF8" s="157"/>
      <c r="AG8" s="157"/>
      <c r="AH8" s="157"/>
      <c r="AI8" s="157"/>
      <c r="AJ8" s="149" t="e">
        <f t="shared" si="2"/>
        <v>#N/A</v>
      </c>
      <c r="AK8" s="154" t="e">
        <f>I7</f>
        <v>#N/A</v>
      </c>
    </row>
    <row r="9" spans="1:38" s="1" customFormat="1" ht="17.45" customHeight="1">
      <c r="A9" s="4"/>
      <c r="B9" s="242"/>
      <c r="C9" s="124" t="s">
        <v>220</v>
      </c>
      <c r="D9" s="141">
        <v>0.9</v>
      </c>
      <c r="E9" s="140"/>
      <c r="F9" s="141"/>
      <c r="G9" s="140"/>
      <c r="H9" s="141"/>
      <c r="I9" s="140"/>
      <c r="J9" s="140"/>
      <c r="L9" s="142" t="s">
        <v>250</v>
      </c>
      <c r="M9" s="131">
        <v>5</v>
      </c>
      <c r="N9" s="132">
        <v>2.19</v>
      </c>
      <c r="S9" s="149" t="e">
        <f>J4</f>
        <v>#N/A</v>
      </c>
      <c r="T9" s="156">
        <f>J9</f>
        <v>0</v>
      </c>
      <c r="U9" s="157"/>
      <c r="V9" s="157"/>
      <c r="W9" s="157"/>
      <c r="X9" s="149">
        <f>J5</f>
        <v>0</v>
      </c>
      <c r="Y9" s="158" t="e">
        <f>J6</f>
        <v>#N/A</v>
      </c>
      <c r="Z9" s="155">
        <f>J8</f>
        <v>0</v>
      </c>
      <c r="AA9" s="157"/>
      <c r="AB9" s="157"/>
      <c r="AC9" s="152" t="e">
        <f t="shared" si="0"/>
        <v>#N/A</v>
      </c>
      <c r="AD9" s="149" t="e">
        <f t="shared" si="1"/>
        <v>#N/A</v>
      </c>
      <c r="AE9" s="157"/>
      <c r="AF9" s="157"/>
      <c r="AG9" s="157"/>
      <c r="AH9" s="157"/>
      <c r="AI9" s="157"/>
      <c r="AJ9" s="149" t="e">
        <f t="shared" si="2"/>
        <v>#N/A</v>
      </c>
      <c r="AK9" s="154" t="e">
        <f>J7</f>
        <v>#N/A</v>
      </c>
    </row>
    <row r="10" spans="1:38" s="1" customFormat="1" ht="17.45" customHeight="1">
      <c r="A10" s="4"/>
      <c r="B10" s="242"/>
      <c r="C10" s="119" t="s">
        <v>204</v>
      </c>
      <c r="D10" s="113">
        <f>IF(ISERROR((D8/D6)*D7*D9),"",(D8/D6)*D7*D9)</f>
        <v>6.875E-3</v>
      </c>
      <c r="E10" s="113" t="str">
        <f t="shared" ref="E10:J10" si="5">IF(ISERROR((E8/E6)*E7*E9),"",(E8/E6)*E7*E9)</f>
        <v/>
      </c>
      <c r="F10" s="113" t="str">
        <f t="shared" si="5"/>
        <v/>
      </c>
      <c r="G10" s="113" t="str">
        <f t="shared" si="5"/>
        <v/>
      </c>
      <c r="H10" s="113" t="str">
        <f t="shared" si="5"/>
        <v/>
      </c>
      <c r="I10" s="113" t="str">
        <f t="shared" si="5"/>
        <v/>
      </c>
      <c r="J10" s="113" t="str">
        <f t="shared" si="5"/>
        <v/>
      </c>
      <c r="L10" s="144" t="s">
        <v>206</v>
      </c>
      <c r="M10" s="134">
        <v>3.1</v>
      </c>
      <c r="N10" s="132">
        <v>2.2879999999999998</v>
      </c>
      <c r="S10" s="149" t="str">
        <f>D11</f>
        <v>永田翔吾</v>
      </c>
      <c r="T10" s="156">
        <f>D16</f>
        <v>0</v>
      </c>
      <c r="U10" s="157"/>
      <c r="V10" s="157"/>
      <c r="W10" s="157"/>
      <c r="X10" s="149">
        <f>D12</f>
        <v>0</v>
      </c>
      <c r="Y10" s="158" t="e">
        <f>D13</f>
        <v>#N/A</v>
      </c>
      <c r="Z10" s="155">
        <f>D15</f>
        <v>0</v>
      </c>
      <c r="AA10" s="157"/>
      <c r="AB10" s="157"/>
      <c r="AC10" s="152" t="e">
        <f>Z10*AK10/Y10</f>
        <v>#N/A</v>
      </c>
      <c r="AD10" s="149" t="e">
        <f>Z10/Y10</f>
        <v>#N/A</v>
      </c>
      <c r="AE10" s="157"/>
      <c r="AF10" s="157"/>
      <c r="AG10" s="157"/>
      <c r="AH10" s="157"/>
      <c r="AI10" s="157"/>
      <c r="AJ10" s="149" t="e">
        <f>AC10*2.9/2.3</f>
        <v>#N/A</v>
      </c>
      <c r="AK10" s="154" t="e">
        <f>D14</f>
        <v>#N/A</v>
      </c>
    </row>
    <row r="11" spans="1:38" ht="17.45" customHeight="1">
      <c r="B11" s="243" t="s">
        <v>19</v>
      </c>
      <c r="C11" s="120" t="s">
        <v>24</v>
      </c>
      <c r="D11" s="114" t="str">
        <f>②チーム編成表!F9</f>
        <v>永田翔吾</v>
      </c>
      <c r="E11" s="114" t="str">
        <f>②チーム編成表!G9</f>
        <v>押野和馬</v>
      </c>
      <c r="F11" s="114" t="str">
        <f>②チーム編成表!H9</f>
        <v>浦瀬翔太</v>
      </c>
      <c r="G11" s="114" t="str">
        <f>②チーム編成表!I9</f>
        <v>大家瑞希</v>
      </c>
      <c r="H11" s="114" t="str">
        <f>②チーム編成表!J9</f>
        <v>武田朋樹</v>
      </c>
      <c r="I11" s="114" t="str">
        <f>②チーム編成表!K9</f>
        <v>井上史弥</v>
      </c>
      <c r="J11" s="114" t="e">
        <f>②チーム編成表!L9</f>
        <v>#N/A</v>
      </c>
      <c r="L11" s="142" t="s">
        <v>207</v>
      </c>
      <c r="M11" s="131">
        <v>6.2</v>
      </c>
      <c r="N11" s="132">
        <v>2.052</v>
      </c>
      <c r="S11" s="149" t="str">
        <f>E11</f>
        <v>押野和馬</v>
      </c>
      <c r="T11" s="156">
        <f>E16</f>
        <v>0</v>
      </c>
      <c r="U11" s="157"/>
      <c r="V11" s="157"/>
      <c r="W11" s="157"/>
      <c r="X11" s="149">
        <f>E12</f>
        <v>0</v>
      </c>
      <c r="Y11" s="158" t="e">
        <f>E13</f>
        <v>#N/A</v>
      </c>
      <c r="Z11" s="155">
        <f>E15</f>
        <v>0</v>
      </c>
      <c r="AA11" s="157"/>
      <c r="AB11" s="157"/>
      <c r="AC11" s="152" t="e">
        <f t="shared" ref="AC11:AC64" si="6">Z11*AK11/Y11</f>
        <v>#N/A</v>
      </c>
      <c r="AD11" s="149" t="e">
        <f t="shared" ref="AD11:AD64" si="7">Z11/Y11</f>
        <v>#N/A</v>
      </c>
      <c r="AE11" s="157"/>
      <c r="AF11" s="157"/>
      <c r="AG11" s="157"/>
      <c r="AH11" s="157"/>
      <c r="AI11" s="157"/>
      <c r="AJ11" s="149" t="e">
        <f t="shared" ref="AJ11:AJ65" si="8">AC11*2.9/2.3</f>
        <v>#N/A</v>
      </c>
      <c r="AK11" s="154" t="e">
        <f>E14</f>
        <v>#N/A</v>
      </c>
    </row>
    <row r="12" spans="1:38" ht="17.45" customHeight="1">
      <c r="B12" s="244"/>
      <c r="C12" s="118" t="s">
        <v>202</v>
      </c>
      <c r="D12" s="111"/>
      <c r="E12" s="111"/>
      <c r="F12" s="111"/>
      <c r="G12" s="111"/>
      <c r="H12" s="111"/>
      <c r="I12" s="111"/>
      <c r="J12" s="111"/>
      <c r="L12" s="144" t="s">
        <v>217</v>
      </c>
      <c r="M12" s="134">
        <v>5</v>
      </c>
      <c r="N12" s="132">
        <v>1.585</v>
      </c>
      <c r="S12" s="149" t="str">
        <f>F11</f>
        <v>浦瀬翔太</v>
      </c>
      <c r="T12" s="156">
        <f>F16</f>
        <v>0</v>
      </c>
      <c r="U12" s="157"/>
      <c r="V12" s="157"/>
      <c r="W12" s="157"/>
      <c r="X12" s="149">
        <f>F12</f>
        <v>0</v>
      </c>
      <c r="Y12" s="158" t="e">
        <f>F13</f>
        <v>#N/A</v>
      </c>
      <c r="Z12" s="155">
        <f>F15</f>
        <v>0</v>
      </c>
      <c r="AA12" s="157"/>
      <c r="AB12" s="157"/>
      <c r="AC12" s="152" t="e">
        <f t="shared" si="6"/>
        <v>#N/A</v>
      </c>
      <c r="AD12" s="149" t="e">
        <f t="shared" si="7"/>
        <v>#N/A</v>
      </c>
      <c r="AE12" s="157"/>
      <c r="AF12" s="157"/>
      <c r="AG12" s="157"/>
      <c r="AH12" s="157"/>
      <c r="AI12" s="157"/>
      <c r="AJ12" s="149" t="e">
        <f t="shared" si="8"/>
        <v>#N/A</v>
      </c>
      <c r="AK12" s="154" t="e">
        <f>F14</f>
        <v>#N/A</v>
      </c>
    </row>
    <row r="13" spans="1:38" ht="17.45" customHeight="1">
      <c r="B13" s="244"/>
      <c r="C13" s="116" t="s">
        <v>210</v>
      </c>
      <c r="D13" s="129" t="e">
        <f t="shared" ref="D13:J13" si="9">VLOOKUP(D12,$L:$M,2,)</f>
        <v>#N/A</v>
      </c>
      <c r="E13" s="129" t="e">
        <f t="shared" si="9"/>
        <v>#N/A</v>
      </c>
      <c r="F13" s="129" t="e">
        <f t="shared" si="9"/>
        <v>#N/A</v>
      </c>
      <c r="G13" s="129" t="e">
        <f t="shared" si="9"/>
        <v>#N/A</v>
      </c>
      <c r="H13" s="129" t="e">
        <f t="shared" si="9"/>
        <v>#N/A</v>
      </c>
      <c r="I13" s="129" t="e">
        <f t="shared" si="9"/>
        <v>#N/A</v>
      </c>
      <c r="J13" s="129" t="e">
        <f t="shared" si="9"/>
        <v>#N/A</v>
      </c>
      <c r="L13" s="144" t="s">
        <v>213</v>
      </c>
      <c r="M13" s="134">
        <v>2.8</v>
      </c>
      <c r="N13" s="132">
        <v>2.2210000000000001</v>
      </c>
      <c r="S13" s="149" t="str">
        <f>G11</f>
        <v>大家瑞希</v>
      </c>
      <c r="T13" s="156">
        <f>G16</f>
        <v>0</v>
      </c>
      <c r="U13" s="157"/>
      <c r="V13" s="157"/>
      <c r="W13" s="157"/>
      <c r="X13" s="149">
        <f>G12</f>
        <v>0</v>
      </c>
      <c r="Y13" s="158" t="e">
        <f>G13</f>
        <v>#N/A</v>
      </c>
      <c r="Z13" s="155">
        <f>G15</f>
        <v>0</v>
      </c>
      <c r="AA13" s="157"/>
      <c r="AB13" s="157"/>
      <c r="AC13" s="152" t="e">
        <f t="shared" si="6"/>
        <v>#N/A</v>
      </c>
      <c r="AD13" s="149" t="e">
        <f t="shared" si="7"/>
        <v>#N/A</v>
      </c>
      <c r="AE13" s="157"/>
      <c r="AF13" s="157"/>
      <c r="AG13" s="157"/>
      <c r="AH13" s="157"/>
      <c r="AI13" s="157"/>
      <c r="AJ13" s="149" t="e">
        <f t="shared" si="8"/>
        <v>#N/A</v>
      </c>
      <c r="AK13" s="154" t="e">
        <f>G14</f>
        <v>#N/A</v>
      </c>
    </row>
    <row r="14" spans="1:38" ht="17.45" customHeight="1">
      <c r="B14" s="244"/>
      <c r="C14" s="116" t="s">
        <v>219</v>
      </c>
      <c r="D14" s="130" t="e">
        <f>VLOOKUP(D12,$L:$N,3,)</f>
        <v>#N/A</v>
      </c>
      <c r="E14" s="130" t="e">
        <f t="shared" ref="E14:J14" si="10">VLOOKUP(E12,$L:$N,3,)</f>
        <v>#N/A</v>
      </c>
      <c r="F14" s="130" t="e">
        <f t="shared" si="10"/>
        <v>#N/A</v>
      </c>
      <c r="G14" s="130" t="e">
        <f t="shared" si="10"/>
        <v>#N/A</v>
      </c>
      <c r="H14" s="130" t="e">
        <f t="shared" si="10"/>
        <v>#N/A</v>
      </c>
      <c r="I14" s="130" t="e">
        <f t="shared" si="10"/>
        <v>#N/A</v>
      </c>
      <c r="J14" s="130" t="e">
        <f t="shared" si="10"/>
        <v>#N/A</v>
      </c>
      <c r="L14" s="144" t="s">
        <v>214</v>
      </c>
      <c r="M14" s="134">
        <v>5.2</v>
      </c>
      <c r="N14" s="132">
        <v>2.1480000000000001</v>
      </c>
      <c r="S14" s="149" t="str">
        <f>H11</f>
        <v>武田朋樹</v>
      </c>
      <c r="T14" s="156">
        <f>H16</f>
        <v>0</v>
      </c>
      <c r="U14" s="157"/>
      <c r="V14" s="157"/>
      <c r="W14" s="157"/>
      <c r="X14" s="149">
        <f>H12</f>
        <v>0</v>
      </c>
      <c r="Y14" s="158" t="e">
        <f>H13</f>
        <v>#N/A</v>
      </c>
      <c r="Z14" s="155">
        <f>H15</f>
        <v>0</v>
      </c>
      <c r="AA14" s="157"/>
      <c r="AB14" s="157"/>
      <c r="AC14" s="152" t="e">
        <f t="shared" si="6"/>
        <v>#N/A</v>
      </c>
      <c r="AD14" s="149" t="e">
        <f t="shared" si="7"/>
        <v>#N/A</v>
      </c>
      <c r="AE14" s="157"/>
      <c r="AF14" s="157"/>
      <c r="AG14" s="157"/>
      <c r="AH14" s="157"/>
      <c r="AI14" s="157"/>
      <c r="AJ14" s="149" t="e">
        <f t="shared" si="8"/>
        <v>#N/A</v>
      </c>
      <c r="AK14" s="154" t="e">
        <f>H14</f>
        <v>#N/A</v>
      </c>
    </row>
    <row r="15" spans="1:38" ht="17.45" customHeight="1">
      <c r="B15" s="244"/>
      <c r="C15" s="116" t="s">
        <v>203</v>
      </c>
      <c r="D15" s="112"/>
      <c r="E15" s="112"/>
      <c r="F15" s="112"/>
      <c r="G15" s="112"/>
      <c r="H15" s="112"/>
      <c r="I15" s="112"/>
      <c r="J15" s="112"/>
      <c r="N15"/>
      <c r="S15" s="149" t="str">
        <f>I11</f>
        <v>井上史弥</v>
      </c>
      <c r="T15" s="156">
        <f>I16</f>
        <v>0</v>
      </c>
      <c r="U15" s="157"/>
      <c r="V15" s="157"/>
      <c r="W15" s="157"/>
      <c r="X15" s="149">
        <f>I12</f>
        <v>0</v>
      </c>
      <c r="Y15" s="158" t="e">
        <f>I13</f>
        <v>#N/A</v>
      </c>
      <c r="Z15" s="155">
        <f>I15</f>
        <v>0</v>
      </c>
      <c r="AA15" s="157"/>
      <c r="AB15" s="157"/>
      <c r="AC15" s="152" t="e">
        <f t="shared" si="6"/>
        <v>#N/A</v>
      </c>
      <c r="AD15" s="149" t="e">
        <f t="shared" si="7"/>
        <v>#N/A</v>
      </c>
      <c r="AE15" s="157"/>
      <c r="AF15" s="157"/>
      <c r="AG15" s="157"/>
      <c r="AH15" s="157"/>
      <c r="AI15" s="157"/>
      <c r="AJ15" s="149" t="e">
        <f t="shared" si="8"/>
        <v>#N/A</v>
      </c>
      <c r="AK15" s="154" t="e">
        <f>I14</f>
        <v>#N/A</v>
      </c>
    </row>
    <row r="16" spans="1:38" s="1" customFormat="1" ht="17.45" customHeight="1">
      <c r="A16" s="4"/>
      <c r="B16" s="244"/>
      <c r="C16" s="124" t="s">
        <v>220</v>
      </c>
      <c r="D16" s="141"/>
      <c r="E16" s="140"/>
      <c r="F16" s="141"/>
      <c r="G16" s="140"/>
      <c r="H16" s="141"/>
      <c r="I16" s="140"/>
      <c r="J16" s="140"/>
      <c r="N16" s="127"/>
      <c r="S16" s="149" t="e">
        <f>J11</f>
        <v>#N/A</v>
      </c>
      <c r="T16" s="156">
        <f>J16</f>
        <v>0</v>
      </c>
      <c r="U16" s="157"/>
      <c r="V16" s="157"/>
      <c r="W16" s="157"/>
      <c r="X16" s="149">
        <f>J12</f>
        <v>0</v>
      </c>
      <c r="Y16" s="158" t="e">
        <f>J13</f>
        <v>#N/A</v>
      </c>
      <c r="Z16" s="155">
        <f>J15</f>
        <v>0</v>
      </c>
      <c r="AA16" s="157"/>
      <c r="AB16" s="157"/>
      <c r="AC16" s="152" t="e">
        <f t="shared" si="6"/>
        <v>#N/A</v>
      </c>
      <c r="AD16" s="149" t="e">
        <f t="shared" si="7"/>
        <v>#N/A</v>
      </c>
      <c r="AE16" s="157"/>
      <c r="AF16" s="157"/>
      <c r="AG16" s="157"/>
      <c r="AH16" s="157"/>
      <c r="AI16" s="157"/>
      <c r="AJ16" s="149" t="e">
        <f t="shared" si="8"/>
        <v>#N/A</v>
      </c>
      <c r="AK16" s="154" t="e">
        <f>J14</f>
        <v>#N/A</v>
      </c>
    </row>
    <row r="17" spans="1:37" s="1" customFormat="1" ht="17.45" customHeight="1">
      <c r="A17" s="4"/>
      <c r="B17" s="245"/>
      <c r="C17" s="119" t="s">
        <v>204</v>
      </c>
      <c r="D17" s="113" t="str">
        <f t="shared" ref="D17:J17" si="11">IF(ISERROR((D15/D13)*D14*D16),"",(D15/D13)*D14*D16)</f>
        <v/>
      </c>
      <c r="E17" s="113" t="str">
        <f t="shared" si="11"/>
        <v/>
      </c>
      <c r="F17" s="113" t="str">
        <f t="shared" si="11"/>
        <v/>
      </c>
      <c r="G17" s="113" t="str">
        <f t="shared" si="11"/>
        <v/>
      </c>
      <c r="H17" s="113" t="str">
        <f t="shared" si="11"/>
        <v/>
      </c>
      <c r="I17" s="113" t="str">
        <f t="shared" si="11"/>
        <v/>
      </c>
      <c r="J17" s="113" t="str">
        <f t="shared" si="11"/>
        <v/>
      </c>
      <c r="N17" s="127"/>
      <c r="S17" s="149" t="str">
        <f>D18</f>
        <v>仮想K&amp;S&amp;海外</v>
      </c>
      <c r="T17" s="156">
        <f>D23</f>
        <v>0</v>
      </c>
      <c r="U17" s="157"/>
      <c r="V17" s="157"/>
      <c r="W17" s="157"/>
      <c r="X17" s="149">
        <f>D19</f>
        <v>0</v>
      </c>
      <c r="Y17" s="158" t="e">
        <f>D20</f>
        <v>#N/A</v>
      </c>
      <c r="Z17" s="155">
        <f>D22</f>
        <v>0</v>
      </c>
      <c r="AA17" s="157"/>
      <c r="AB17" s="157"/>
      <c r="AC17" s="152" t="e">
        <f t="shared" si="6"/>
        <v>#N/A</v>
      </c>
      <c r="AD17" s="149" t="e">
        <f t="shared" si="7"/>
        <v>#N/A</v>
      </c>
      <c r="AE17" s="157"/>
      <c r="AF17" s="157"/>
      <c r="AG17" s="157"/>
      <c r="AH17" s="157"/>
      <c r="AI17" s="157"/>
      <c r="AJ17" s="149" t="e">
        <f t="shared" si="8"/>
        <v>#N/A</v>
      </c>
      <c r="AK17" s="154" t="e">
        <f>D21</f>
        <v>#N/A</v>
      </c>
    </row>
    <row r="18" spans="1:37" ht="17.45" customHeight="1">
      <c r="B18" s="242" t="s">
        <v>20</v>
      </c>
      <c r="C18" s="120" t="s">
        <v>24</v>
      </c>
      <c r="D18" s="114" t="str">
        <f>②チーム編成表!F14</f>
        <v>仮想K&amp;S&amp;海外</v>
      </c>
      <c r="E18" s="114" t="str">
        <f>②チーム編成表!G14</f>
        <v>山田眞也</v>
      </c>
      <c r="F18" s="114" t="str">
        <f>②チーム編成表!H14</f>
        <v>結城耕平</v>
      </c>
      <c r="G18" s="114" t="str">
        <f>②チーム編成表!I14</f>
        <v>小野裕喜</v>
      </c>
      <c r="H18" s="114" t="str">
        <f>②チーム編成表!J14</f>
        <v>宮嶋雅章</v>
      </c>
      <c r="I18" s="114" t="str">
        <f>②チーム編成表!K14</f>
        <v>和田龍太</v>
      </c>
      <c r="J18" s="114" t="e">
        <f>②チーム編成表!L14</f>
        <v>#N/A</v>
      </c>
      <c r="S18" s="149" t="str">
        <f>E18</f>
        <v>山田眞也</v>
      </c>
      <c r="T18" s="156">
        <f>E23</f>
        <v>0</v>
      </c>
      <c r="U18" s="157"/>
      <c r="V18" s="157"/>
      <c r="W18" s="157"/>
      <c r="X18" s="149">
        <f>E19</f>
        <v>0</v>
      </c>
      <c r="Y18" s="158" t="e">
        <f>E20</f>
        <v>#N/A</v>
      </c>
      <c r="Z18" s="155">
        <f>E22</f>
        <v>0</v>
      </c>
      <c r="AA18" s="157"/>
      <c r="AB18" s="157"/>
      <c r="AC18" s="152" t="e">
        <f t="shared" si="6"/>
        <v>#N/A</v>
      </c>
      <c r="AD18" s="149" t="e">
        <f t="shared" si="7"/>
        <v>#N/A</v>
      </c>
      <c r="AE18" s="157"/>
      <c r="AF18" s="157"/>
      <c r="AG18" s="157"/>
      <c r="AH18" s="157"/>
      <c r="AI18" s="157"/>
      <c r="AJ18" s="149" t="e">
        <f t="shared" si="8"/>
        <v>#N/A</v>
      </c>
      <c r="AK18" s="154" t="e">
        <f>E21</f>
        <v>#N/A</v>
      </c>
    </row>
    <row r="19" spans="1:37" ht="17.45" customHeight="1">
      <c r="B19" s="242"/>
      <c r="C19" s="118" t="s">
        <v>202</v>
      </c>
      <c r="D19" s="111"/>
      <c r="E19" s="111"/>
      <c r="F19" s="111"/>
      <c r="G19" s="111"/>
      <c r="H19" s="111"/>
      <c r="I19" s="111"/>
      <c r="J19" s="111"/>
      <c r="S19" s="149" t="str">
        <f>F18</f>
        <v>結城耕平</v>
      </c>
      <c r="T19" s="156">
        <f>F23</f>
        <v>0</v>
      </c>
      <c r="U19" s="157"/>
      <c r="V19" s="157"/>
      <c r="W19" s="157"/>
      <c r="X19" s="149">
        <f>F19</f>
        <v>0</v>
      </c>
      <c r="Y19" s="158" t="e">
        <f>F20</f>
        <v>#N/A</v>
      </c>
      <c r="Z19" s="155">
        <f>F22</f>
        <v>0</v>
      </c>
      <c r="AA19" s="157"/>
      <c r="AB19" s="157"/>
      <c r="AC19" s="152" t="e">
        <f t="shared" si="6"/>
        <v>#N/A</v>
      </c>
      <c r="AD19" s="149" t="e">
        <f t="shared" si="7"/>
        <v>#N/A</v>
      </c>
      <c r="AE19" s="157"/>
      <c r="AF19" s="157"/>
      <c r="AG19" s="157"/>
      <c r="AH19" s="157"/>
      <c r="AI19" s="157"/>
      <c r="AJ19" s="149" t="e">
        <f t="shared" si="8"/>
        <v>#N/A</v>
      </c>
      <c r="AK19" s="154" t="e">
        <f>F21</f>
        <v>#N/A</v>
      </c>
    </row>
    <row r="20" spans="1:37" ht="17.45" customHeight="1">
      <c r="B20" s="242"/>
      <c r="C20" s="116" t="s">
        <v>210</v>
      </c>
      <c r="D20" s="129" t="e">
        <f t="shared" ref="D20:J20" si="12">VLOOKUP(D19,$L:$M,2,)</f>
        <v>#N/A</v>
      </c>
      <c r="E20" s="129" t="e">
        <f t="shared" si="12"/>
        <v>#N/A</v>
      </c>
      <c r="F20" s="129" t="e">
        <f t="shared" si="12"/>
        <v>#N/A</v>
      </c>
      <c r="G20" s="129" t="e">
        <f t="shared" si="12"/>
        <v>#N/A</v>
      </c>
      <c r="H20" s="129" t="e">
        <f t="shared" si="12"/>
        <v>#N/A</v>
      </c>
      <c r="I20" s="129" t="e">
        <f t="shared" si="12"/>
        <v>#N/A</v>
      </c>
      <c r="J20" s="129" t="e">
        <f t="shared" si="12"/>
        <v>#N/A</v>
      </c>
      <c r="S20" s="149" t="str">
        <f>G18</f>
        <v>小野裕喜</v>
      </c>
      <c r="T20" s="156">
        <f>G23</f>
        <v>0</v>
      </c>
      <c r="U20" s="157"/>
      <c r="V20" s="157"/>
      <c r="W20" s="157"/>
      <c r="X20" s="149">
        <f>G19</f>
        <v>0</v>
      </c>
      <c r="Y20" s="158" t="e">
        <f>G20</f>
        <v>#N/A</v>
      </c>
      <c r="Z20" s="155">
        <f>G22</f>
        <v>0</v>
      </c>
      <c r="AA20" s="157"/>
      <c r="AB20" s="157"/>
      <c r="AC20" s="152" t="e">
        <f t="shared" si="6"/>
        <v>#N/A</v>
      </c>
      <c r="AD20" s="149" t="e">
        <f t="shared" si="7"/>
        <v>#N/A</v>
      </c>
      <c r="AE20" s="157"/>
      <c r="AF20" s="157"/>
      <c r="AG20" s="157"/>
      <c r="AH20" s="157"/>
      <c r="AI20" s="157"/>
      <c r="AJ20" s="149" t="e">
        <f t="shared" si="8"/>
        <v>#N/A</v>
      </c>
      <c r="AK20" s="154" t="e">
        <f>G21</f>
        <v>#N/A</v>
      </c>
    </row>
    <row r="21" spans="1:37" ht="17.45" customHeight="1">
      <c r="B21" s="242"/>
      <c r="C21" s="116" t="s">
        <v>219</v>
      </c>
      <c r="D21" s="130" t="e">
        <f>VLOOKUP(D19,$L:$N,3,)</f>
        <v>#N/A</v>
      </c>
      <c r="E21" s="130" t="e">
        <f t="shared" ref="E21:J21" si="13">VLOOKUP(E19,$L:$N,3,)</f>
        <v>#N/A</v>
      </c>
      <c r="F21" s="130" t="e">
        <f t="shared" si="13"/>
        <v>#N/A</v>
      </c>
      <c r="G21" s="130" t="e">
        <f t="shared" si="13"/>
        <v>#N/A</v>
      </c>
      <c r="H21" s="130" t="e">
        <f t="shared" si="13"/>
        <v>#N/A</v>
      </c>
      <c r="I21" s="130" t="e">
        <f t="shared" si="13"/>
        <v>#N/A</v>
      </c>
      <c r="J21" s="130" t="e">
        <f t="shared" si="13"/>
        <v>#N/A</v>
      </c>
      <c r="S21" s="149" t="str">
        <f>H18</f>
        <v>宮嶋雅章</v>
      </c>
      <c r="T21" s="156">
        <f>H23</f>
        <v>0</v>
      </c>
      <c r="U21" s="157"/>
      <c r="V21" s="157"/>
      <c r="W21" s="157"/>
      <c r="X21" s="149">
        <f>H19</f>
        <v>0</v>
      </c>
      <c r="Y21" s="158" t="e">
        <f>H20</f>
        <v>#N/A</v>
      </c>
      <c r="Z21" s="155">
        <f>H22</f>
        <v>0</v>
      </c>
      <c r="AA21" s="157"/>
      <c r="AB21" s="157"/>
      <c r="AC21" s="152" t="e">
        <f t="shared" si="6"/>
        <v>#N/A</v>
      </c>
      <c r="AD21" s="149" t="e">
        <f t="shared" si="7"/>
        <v>#N/A</v>
      </c>
      <c r="AE21" s="157"/>
      <c r="AF21" s="157"/>
      <c r="AG21" s="157"/>
      <c r="AH21" s="157"/>
      <c r="AI21" s="157"/>
      <c r="AJ21" s="149" t="e">
        <f t="shared" si="8"/>
        <v>#N/A</v>
      </c>
      <c r="AK21" s="154" t="e">
        <f>H21</f>
        <v>#N/A</v>
      </c>
    </row>
    <row r="22" spans="1:37" ht="17.45" customHeight="1">
      <c r="B22" s="242"/>
      <c r="C22" s="116" t="s">
        <v>203</v>
      </c>
      <c r="D22" s="112"/>
      <c r="E22" s="112"/>
      <c r="F22" s="112"/>
      <c r="G22" s="112"/>
      <c r="H22" s="112"/>
      <c r="I22" s="112"/>
      <c r="J22" s="112"/>
      <c r="S22" s="149" t="str">
        <f>I18</f>
        <v>和田龍太</v>
      </c>
      <c r="T22" s="156">
        <f>I23</f>
        <v>0</v>
      </c>
      <c r="U22" s="157"/>
      <c r="V22" s="157"/>
      <c r="W22" s="157"/>
      <c r="X22" s="149">
        <f>I19</f>
        <v>0</v>
      </c>
      <c r="Y22" s="158" t="e">
        <f>I20</f>
        <v>#N/A</v>
      </c>
      <c r="Z22" s="155">
        <f>I22</f>
        <v>0</v>
      </c>
      <c r="AA22" s="157"/>
      <c r="AB22" s="157"/>
      <c r="AC22" s="152" t="e">
        <f t="shared" si="6"/>
        <v>#N/A</v>
      </c>
      <c r="AD22" s="149" t="e">
        <f t="shared" si="7"/>
        <v>#N/A</v>
      </c>
      <c r="AE22" s="157"/>
      <c r="AF22" s="157"/>
      <c r="AG22" s="157"/>
      <c r="AH22" s="157"/>
      <c r="AI22" s="157"/>
      <c r="AJ22" s="149" t="e">
        <f t="shared" si="8"/>
        <v>#N/A</v>
      </c>
      <c r="AK22" s="154" t="e">
        <f>I21</f>
        <v>#N/A</v>
      </c>
    </row>
    <row r="23" spans="1:37" s="1" customFormat="1" ht="17.45" customHeight="1">
      <c r="A23" s="4"/>
      <c r="B23" s="242"/>
      <c r="C23" s="124" t="s">
        <v>220</v>
      </c>
      <c r="D23" s="141"/>
      <c r="E23" s="140"/>
      <c r="F23" s="141"/>
      <c r="G23" s="140"/>
      <c r="H23" s="141"/>
      <c r="I23" s="140"/>
      <c r="J23" s="140"/>
      <c r="L23" s="125"/>
      <c r="M23"/>
      <c r="N23" s="126"/>
      <c r="S23" s="149" t="e">
        <f>J18</f>
        <v>#N/A</v>
      </c>
      <c r="T23" s="156">
        <f>J23</f>
        <v>0</v>
      </c>
      <c r="U23" s="157"/>
      <c r="V23" s="157"/>
      <c r="W23" s="157"/>
      <c r="X23" s="149">
        <f>J19</f>
        <v>0</v>
      </c>
      <c r="Y23" s="158" t="e">
        <f>J20</f>
        <v>#N/A</v>
      </c>
      <c r="Z23" s="155">
        <f>J22</f>
        <v>0</v>
      </c>
      <c r="AA23" s="157"/>
      <c r="AB23" s="157"/>
      <c r="AC23" s="152" t="e">
        <f t="shared" si="6"/>
        <v>#N/A</v>
      </c>
      <c r="AD23" s="149" t="e">
        <f t="shared" si="7"/>
        <v>#N/A</v>
      </c>
      <c r="AE23" s="157"/>
      <c r="AF23" s="157"/>
      <c r="AG23" s="157"/>
      <c r="AH23" s="157"/>
      <c r="AI23" s="157"/>
      <c r="AJ23" s="149" t="e">
        <f t="shared" si="8"/>
        <v>#N/A</v>
      </c>
      <c r="AK23" s="154" t="e">
        <f>J21</f>
        <v>#N/A</v>
      </c>
    </row>
    <row r="24" spans="1:37" s="1" customFormat="1" ht="17.45" customHeight="1">
      <c r="A24" s="4"/>
      <c r="B24" s="242"/>
      <c r="C24" s="119" t="s">
        <v>204</v>
      </c>
      <c r="D24" s="113" t="str">
        <f t="shared" ref="D24:J24" si="14">IF(ISERROR((D22/D20)*D21*D23),"",(D22/D20)*D21*D23)</f>
        <v/>
      </c>
      <c r="E24" s="113" t="str">
        <f t="shared" si="14"/>
        <v/>
      </c>
      <c r="F24" s="113" t="str">
        <f t="shared" si="14"/>
        <v/>
      </c>
      <c r="G24" s="113" t="str">
        <f t="shared" si="14"/>
        <v/>
      </c>
      <c r="H24" s="113" t="str">
        <f t="shared" si="14"/>
        <v/>
      </c>
      <c r="I24" s="113" t="str">
        <f t="shared" si="14"/>
        <v/>
      </c>
      <c r="J24" s="113" t="str">
        <f t="shared" si="14"/>
        <v/>
      </c>
      <c r="L24" s="125"/>
      <c r="M24"/>
      <c r="N24" s="126"/>
      <c r="S24" s="149" t="str">
        <f>D25</f>
        <v>仮想T11&amp;T16</v>
      </c>
      <c r="T24" s="156">
        <f>D30</f>
        <v>0</v>
      </c>
      <c r="U24" s="157"/>
      <c r="V24" s="157"/>
      <c r="W24" s="157"/>
      <c r="X24" s="149">
        <f>D26</f>
        <v>0</v>
      </c>
      <c r="Y24" s="158" t="e">
        <f>D27</f>
        <v>#N/A</v>
      </c>
      <c r="Z24" s="155">
        <f>D29</f>
        <v>0</v>
      </c>
      <c r="AA24" s="157"/>
      <c r="AB24" s="157"/>
      <c r="AC24" s="152" t="e">
        <f t="shared" si="6"/>
        <v>#N/A</v>
      </c>
      <c r="AD24" s="149" t="e">
        <f t="shared" si="7"/>
        <v>#N/A</v>
      </c>
      <c r="AE24" s="157"/>
      <c r="AF24" s="157"/>
      <c r="AG24" s="157"/>
      <c r="AH24" s="157"/>
      <c r="AI24" s="157"/>
      <c r="AJ24" s="149" t="e">
        <f t="shared" si="8"/>
        <v>#N/A</v>
      </c>
      <c r="AK24" s="154" t="e">
        <f>D28</f>
        <v>#N/A</v>
      </c>
    </row>
    <row r="25" spans="1:37" ht="17.45" customHeight="1">
      <c r="B25" s="242" t="s">
        <v>28</v>
      </c>
      <c r="C25" s="120" t="s">
        <v>24</v>
      </c>
      <c r="D25" s="114" t="str">
        <f>②チーム編成表!F19</f>
        <v>仮想T11&amp;T16</v>
      </c>
      <c r="E25" s="114" t="str">
        <f>②チーム編成表!G19</f>
        <v>澤田剛志</v>
      </c>
      <c r="F25" s="114" t="str">
        <f>②チーム編成表!H19</f>
        <v>浅田有都</v>
      </c>
      <c r="G25" s="114" t="str">
        <f>②チーム編成表!I19</f>
        <v>杉岡俊斗</v>
      </c>
      <c r="H25" s="114" t="str">
        <f>②チーム編成表!J19</f>
        <v>夏目信義</v>
      </c>
      <c r="I25" s="114" t="str">
        <f>②チーム編成表!K19</f>
        <v>中山拓弥</v>
      </c>
      <c r="J25" s="114" t="e">
        <f>②チーム編成表!L19</f>
        <v>#N/A</v>
      </c>
      <c r="S25" s="149" t="str">
        <f>E25</f>
        <v>澤田剛志</v>
      </c>
      <c r="T25" s="156">
        <f>E30</f>
        <v>0</v>
      </c>
      <c r="U25" s="157"/>
      <c r="V25" s="157"/>
      <c r="W25" s="157"/>
      <c r="X25" s="149">
        <f>E26</f>
        <v>0</v>
      </c>
      <c r="Y25" s="158" t="e">
        <f>E27</f>
        <v>#N/A</v>
      </c>
      <c r="Z25" s="155">
        <f>E29</f>
        <v>0</v>
      </c>
      <c r="AA25" s="157"/>
      <c r="AB25" s="157"/>
      <c r="AC25" s="152" t="e">
        <f t="shared" si="6"/>
        <v>#N/A</v>
      </c>
      <c r="AD25" s="149" t="e">
        <f t="shared" si="7"/>
        <v>#N/A</v>
      </c>
      <c r="AE25" s="157"/>
      <c r="AF25" s="157"/>
      <c r="AG25" s="157"/>
      <c r="AH25" s="157"/>
      <c r="AI25" s="157"/>
      <c r="AJ25" s="149" t="e">
        <f t="shared" si="8"/>
        <v>#N/A</v>
      </c>
      <c r="AK25" s="154" t="e">
        <f>E28</f>
        <v>#N/A</v>
      </c>
    </row>
    <row r="26" spans="1:37" ht="17.45" customHeight="1">
      <c r="B26" s="242"/>
      <c r="C26" s="118" t="s">
        <v>202</v>
      </c>
      <c r="D26" s="111"/>
      <c r="E26" s="111"/>
      <c r="F26" s="111"/>
      <c r="G26" s="111"/>
      <c r="H26" s="111"/>
      <c r="I26" s="111"/>
      <c r="J26" s="111"/>
      <c r="S26" s="149" t="str">
        <f>F25</f>
        <v>浅田有都</v>
      </c>
      <c r="T26" s="156">
        <f>F30</f>
        <v>0</v>
      </c>
      <c r="U26" s="157"/>
      <c r="V26" s="157"/>
      <c r="W26" s="157"/>
      <c r="X26" s="149">
        <f>F26</f>
        <v>0</v>
      </c>
      <c r="Y26" s="158" t="e">
        <f>F27</f>
        <v>#N/A</v>
      </c>
      <c r="Z26" s="155">
        <f>F29</f>
        <v>0</v>
      </c>
      <c r="AA26" s="157"/>
      <c r="AB26" s="157"/>
      <c r="AC26" s="152" t="e">
        <f t="shared" si="6"/>
        <v>#N/A</v>
      </c>
      <c r="AD26" s="149" t="e">
        <f t="shared" si="7"/>
        <v>#N/A</v>
      </c>
      <c r="AE26" s="157"/>
      <c r="AF26" s="157"/>
      <c r="AG26" s="157"/>
      <c r="AH26" s="157"/>
      <c r="AI26" s="157"/>
      <c r="AJ26" s="149" t="e">
        <f t="shared" si="8"/>
        <v>#N/A</v>
      </c>
      <c r="AK26" s="154" t="e">
        <f>F28</f>
        <v>#N/A</v>
      </c>
    </row>
    <row r="27" spans="1:37" ht="17.45" customHeight="1">
      <c r="B27" s="242"/>
      <c r="C27" s="116" t="s">
        <v>210</v>
      </c>
      <c r="D27" s="129" t="e">
        <f t="shared" ref="D27:J27" si="15">VLOOKUP(D26,$L:$M,2,)</f>
        <v>#N/A</v>
      </c>
      <c r="E27" s="129" t="e">
        <f t="shared" si="15"/>
        <v>#N/A</v>
      </c>
      <c r="F27" s="129" t="e">
        <f t="shared" si="15"/>
        <v>#N/A</v>
      </c>
      <c r="G27" s="129" t="e">
        <f t="shared" si="15"/>
        <v>#N/A</v>
      </c>
      <c r="H27" s="129" t="e">
        <f t="shared" si="15"/>
        <v>#N/A</v>
      </c>
      <c r="I27" s="129" t="e">
        <f t="shared" si="15"/>
        <v>#N/A</v>
      </c>
      <c r="J27" s="129" t="e">
        <f t="shared" si="15"/>
        <v>#N/A</v>
      </c>
      <c r="S27" s="149" t="str">
        <f>G25</f>
        <v>杉岡俊斗</v>
      </c>
      <c r="T27" s="156">
        <f>G30</f>
        <v>0</v>
      </c>
      <c r="U27" s="157"/>
      <c r="V27" s="157"/>
      <c r="W27" s="157"/>
      <c r="X27" s="149">
        <f>G26</f>
        <v>0</v>
      </c>
      <c r="Y27" s="158" t="e">
        <f>G27</f>
        <v>#N/A</v>
      </c>
      <c r="Z27" s="155">
        <f>G29</f>
        <v>0</v>
      </c>
      <c r="AA27" s="157"/>
      <c r="AB27" s="157"/>
      <c r="AC27" s="152" t="e">
        <f t="shared" si="6"/>
        <v>#N/A</v>
      </c>
      <c r="AD27" s="149" t="e">
        <f t="shared" si="7"/>
        <v>#N/A</v>
      </c>
      <c r="AE27" s="157"/>
      <c r="AF27" s="157"/>
      <c r="AG27" s="157"/>
      <c r="AH27" s="157"/>
      <c r="AI27" s="157"/>
      <c r="AJ27" s="149" t="e">
        <f t="shared" si="8"/>
        <v>#N/A</v>
      </c>
      <c r="AK27" s="154" t="e">
        <f>G28</f>
        <v>#N/A</v>
      </c>
    </row>
    <row r="28" spans="1:37" ht="17.45" customHeight="1">
      <c r="B28" s="242"/>
      <c r="C28" s="116" t="s">
        <v>219</v>
      </c>
      <c r="D28" s="130" t="e">
        <f>VLOOKUP(D26,$L:$N,3,)</f>
        <v>#N/A</v>
      </c>
      <c r="E28" s="130" t="e">
        <f t="shared" ref="E28:J28" si="16">VLOOKUP(E26,$L:$N,3,)</f>
        <v>#N/A</v>
      </c>
      <c r="F28" s="130" t="e">
        <f t="shared" si="16"/>
        <v>#N/A</v>
      </c>
      <c r="G28" s="130" t="e">
        <f t="shared" si="16"/>
        <v>#N/A</v>
      </c>
      <c r="H28" s="130" t="e">
        <f t="shared" si="16"/>
        <v>#N/A</v>
      </c>
      <c r="I28" s="130" t="e">
        <f t="shared" si="16"/>
        <v>#N/A</v>
      </c>
      <c r="J28" s="130" t="e">
        <f t="shared" si="16"/>
        <v>#N/A</v>
      </c>
      <c r="S28" s="149" t="str">
        <f>H25</f>
        <v>夏目信義</v>
      </c>
      <c r="T28" s="156">
        <f>H30</f>
        <v>0</v>
      </c>
      <c r="U28" s="157"/>
      <c r="V28" s="157"/>
      <c r="W28" s="157"/>
      <c r="X28" s="149">
        <f>H26</f>
        <v>0</v>
      </c>
      <c r="Y28" s="158" t="e">
        <f>H27</f>
        <v>#N/A</v>
      </c>
      <c r="Z28" s="155">
        <f>H29</f>
        <v>0</v>
      </c>
      <c r="AA28" s="157"/>
      <c r="AB28" s="157"/>
      <c r="AC28" s="152" t="e">
        <f t="shared" si="6"/>
        <v>#N/A</v>
      </c>
      <c r="AD28" s="149" t="e">
        <f t="shared" si="7"/>
        <v>#N/A</v>
      </c>
      <c r="AE28" s="157"/>
      <c r="AF28" s="157"/>
      <c r="AG28" s="157"/>
      <c r="AH28" s="157"/>
      <c r="AI28" s="157"/>
      <c r="AJ28" s="149" t="e">
        <f t="shared" si="8"/>
        <v>#N/A</v>
      </c>
      <c r="AK28" s="154" t="e">
        <f>H28</f>
        <v>#N/A</v>
      </c>
    </row>
    <row r="29" spans="1:37" ht="17.45" customHeight="1">
      <c r="B29" s="242"/>
      <c r="C29" s="116" t="s">
        <v>203</v>
      </c>
      <c r="D29" s="112"/>
      <c r="E29" s="112"/>
      <c r="F29" s="112"/>
      <c r="G29" s="112"/>
      <c r="H29" s="112"/>
      <c r="I29" s="112"/>
      <c r="J29" s="112"/>
      <c r="S29" s="149" t="str">
        <f>I25</f>
        <v>中山拓弥</v>
      </c>
      <c r="T29" s="156">
        <f>I30</f>
        <v>0</v>
      </c>
      <c r="U29" s="157"/>
      <c r="V29" s="157"/>
      <c r="W29" s="157"/>
      <c r="X29" s="149">
        <f>I26</f>
        <v>0</v>
      </c>
      <c r="Y29" s="158" t="e">
        <f>I27</f>
        <v>#N/A</v>
      </c>
      <c r="Z29" s="155">
        <f>I29</f>
        <v>0</v>
      </c>
      <c r="AA29" s="157"/>
      <c r="AB29" s="157"/>
      <c r="AC29" s="152" t="e">
        <f t="shared" si="6"/>
        <v>#N/A</v>
      </c>
      <c r="AD29" s="149" t="e">
        <f t="shared" si="7"/>
        <v>#N/A</v>
      </c>
      <c r="AE29" s="157"/>
      <c r="AF29" s="157"/>
      <c r="AG29" s="157"/>
      <c r="AH29" s="157"/>
      <c r="AI29" s="157"/>
      <c r="AJ29" s="149" t="e">
        <f t="shared" si="8"/>
        <v>#N/A</v>
      </c>
      <c r="AK29" s="154" t="e">
        <f>I28</f>
        <v>#N/A</v>
      </c>
    </row>
    <row r="30" spans="1:37" s="1" customFormat="1" ht="17.45" customHeight="1">
      <c r="A30" s="4"/>
      <c r="B30" s="242"/>
      <c r="C30" s="124" t="s">
        <v>220</v>
      </c>
      <c r="D30" s="141"/>
      <c r="E30" s="140"/>
      <c r="F30" s="141"/>
      <c r="G30" s="140"/>
      <c r="H30" s="141"/>
      <c r="I30" s="140"/>
      <c r="J30" s="140"/>
      <c r="N30" s="127"/>
      <c r="S30" s="149" t="e">
        <f>J25</f>
        <v>#N/A</v>
      </c>
      <c r="T30" s="156">
        <f>J30</f>
        <v>0</v>
      </c>
      <c r="U30" s="157"/>
      <c r="V30" s="157"/>
      <c r="W30" s="157"/>
      <c r="X30" s="149">
        <f>J26</f>
        <v>0</v>
      </c>
      <c r="Y30" s="158" t="e">
        <f>J27</f>
        <v>#N/A</v>
      </c>
      <c r="Z30" s="155">
        <f>J29</f>
        <v>0</v>
      </c>
      <c r="AA30" s="157"/>
      <c r="AB30" s="157"/>
      <c r="AC30" s="152" t="e">
        <f t="shared" si="6"/>
        <v>#N/A</v>
      </c>
      <c r="AD30" s="149" t="e">
        <f t="shared" si="7"/>
        <v>#N/A</v>
      </c>
      <c r="AE30" s="157"/>
      <c r="AF30" s="157"/>
      <c r="AG30" s="157"/>
      <c r="AH30" s="157"/>
      <c r="AI30" s="157"/>
      <c r="AJ30" s="149" t="e">
        <f t="shared" si="8"/>
        <v>#N/A</v>
      </c>
      <c r="AK30" s="154" t="e">
        <f>J28</f>
        <v>#N/A</v>
      </c>
    </row>
    <row r="31" spans="1:37" s="1" customFormat="1" ht="17.45" customHeight="1">
      <c r="A31" s="4"/>
      <c r="B31" s="242"/>
      <c r="C31" s="119" t="s">
        <v>204</v>
      </c>
      <c r="D31" s="113" t="str">
        <f t="shared" ref="D31:J31" si="17">IF(ISERROR((D29/D27)*D28*D30),"",(D29/D27)*D28*D30)</f>
        <v/>
      </c>
      <c r="E31" s="113" t="str">
        <f t="shared" si="17"/>
        <v/>
      </c>
      <c r="F31" s="113" t="str">
        <f t="shared" si="17"/>
        <v/>
      </c>
      <c r="G31" s="113" t="str">
        <f t="shared" si="17"/>
        <v/>
      </c>
      <c r="H31" s="113" t="str">
        <f t="shared" si="17"/>
        <v/>
      </c>
      <c r="I31" s="113" t="str">
        <f t="shared" si="17"/>
        <v/>
      </c>
      <c r="J31" s="113" t="str">
        <f t="shared" si="17"/>
        <v/>
      </c>
      <c r="N31" s="127"/>
      <c r="S31" s="149" t="str">
        <f>D32</f>
        <v>西﨑和希</v>
      </c>
      <c r="T31" s="156">
        <f>D37</f>
        <v>0</v>
      </c>
      <c r="U31" s="157"/>
      <c r="V31" s="157"/>
      <c r="W31" s="157"/>
      <c r="X31" s="149">
        <f>D33</f>
        <v>0</v>
      </c>
      <c r="Y31" s="158" t="e">
        <f>D34</f>
        <v>#N/A</v>
      </c>
      <c r="Z31" s="155">
        <f>D36</f>
        <v>0</v>
      </c>
      <c r="AA31" s="157"/>
      <c r="AB31" s="157"/>
      <c r="AC31" s="152" t="e">
        <f t="shared" si="6"/>
        <v>#N/A</v>
      </c>
      <c r="AD31" s="149" t="e">
        <f t="shared" si="7"/>
        <v>#N/A</v>
      </c>
      <c r="AE31" s="157"/>
      <c r="AF31" s="157"/>
      <c r="AG31" s="157"/>
      <c r="AH31" s="157"/>
      <c r="AI31" s="157"/>
      <c r="AJ31" s="149" t="e">
        <f t="shared" si="8"/>
        <v>#N/A</v>
      </c>
      <c r="AK31" s="154" t="e">
        <f>D35</f>
        <v>#N/A</v>
      </c>
    </row>
    <row r="32" spans="1:37" ht="17.45" customHeight="1">
      <c r="B32" s="242" t="s">
        <v>52</v>
      </c>
      <c r="C32" s="120" t="s">
        <v>24</v>
      </c>
      <c r="D32" s="114" t="str">
        <f>②チーム編成表!F24</f>
        <v>西﨑和希</v>
      </c>
      <c r="E32" s="114" t="str">
        <f>②チーム編成表!G24</f>
        <v>坂尻雅</v>
      </c>
      <c r="F32" s="114" t="str">
        <f>②チーム編成表!H24</f>
        <v>伊藤新太</v>
      </c>
      <c r="G32" s="114" t="str">
        <f>②チーム編成表!I24</f>
        <v>齋藤貴広</v>
      </c>
      <c r="H32" s="114" t="str">
        <f>②チーム編成表!J24</f>
        <v>加地友也</v>
      </c>
      <c r="I32" s="114" t="str">
        <f>②チーム編成表!K24</f>
        <v>永尾大樹</v>
      </c>
      <c r="J32" s="114" t="e">
        <f>②チーム編成表!L24</f>
        <v>#N/A</v>
      </c>
      <c r="S32" s="149" t="str">
        <f>E32</f>
        <v>坂尻雅</v>
      </c>
      <c r="T32" s="156">
        <f>E37</f>
        <v>0</v>
      </c>
      <c r="U32" s="157"/>
      <c r="V32" s="157"/>
      <c r="W32" s="157"/>
      <c r="X32" s="149">
        <f>E33</f>
        <v>0</v>
      </c>
      <c r="Y32" s="158" t="e">
        <f>E34</f>
        <v>#N/A</v>
      </c>
      <c r="Z32" s="155">
        <f>E36</f>
        <v>0</v>
      </c>
      <c r="AA32" s="157"/>
      <c r="AB32" s="157"/>
      <c r="AC32" s="152" t="e">
        <f t="shared" si="6"/>
        <v>#N/A</v>
      </c>
      <c r="AD32" s="149" t="e">
        <f t="shared" si="7"/>
        <v>#N/A</v>
      </c>
      <c r="AE32" s="157"/>
      <c r="AF32" s="157"/>
      <c r="AG32" s="157"/>
      <c r="AH32" s="157"/>
      <c r="AI32" s="157"/>
      <c r="AJ32" s="149" t="e">
        <f t="shared" si="8"/>
        <v>#N/A</v>
      </c>
      <c r="AK32" s="154" t="e">
        <f>E35</f>
        <v>#N/A</v>
      </c>
    </row>
    <row r="33" spans="1:37" ht="17.45" customHeight="1">
      <c r="B33" s="242"/>
      <c r="C33" s="118" t="s">
        <v>202</v>
      </c>
      <c r="D33" s="111"/>
      <c r="E33" s="111"/>
      <c r="F33" s="111"/>
      <c r="G33" s="111"/>
      <c r="H33" s="111"/>
      <c r="I33" s="111"/>
      <c r="J33" s="111"/>
      <c r="S33" s="149" t="str">
        <f>F32</f>
        <v>伊藤新太</v>
      </c>
      <c r="T33" s="156">
        <f>F37</f>
        <v>0</v>
      </c>
      <c r="U33" s="157"/>
      <c r="V33" s="157"/>
      <c r="W33" s="157"/>
      <c r="X33" s="149">
        <f>F33</f>
        <v>0</v>
      </c>
      <c r="Y33" s="158" t="e">
        <f>F34</f>
        <v>#N/A</v>
      </c>
      <c r="Z33" s="155">
        <f>F36</f>
        <v>0</v>
      </c>
      <c r="AA33" s="157"/>
      <c r="AB33" s="157"/>
      <c r="AC33" s="152" t="e">
        <f t="shared" si="6"/>
        <v>#N/A</v>
      </c>
      <c r="AD33" s="149" t="e">
        <f t="shared" si="7"/>
        <v>#N/A</v>
      </c>
      <c r="AE33" s="157"/>
      <c r="AF33" s="157"/>
      <c r="AG33" s="157"/>
      <c r="AH33" s="157"/>
      <c r="AI33" s="157"/>
      <c r="AJ33" s="149" t="e">
        <f t="shared" si="8"/>
        <v>#N/A</v>
      </c>
      <c r="AK33" s="154" t="e">
        <f>F35</f>
        <v>#N/A</v>
      </c>
    </row>
    <row r="34" spans="1:37" ht="17.45" customHeight="1">
      <c r="B34" s="242"/>
      <c r="C34" s="116" t="s">
        <v>210</v>
      </c>
      <c r="D34" s="129" t="e">
        <f t="shared" ref="D34:J34" si="18">VLOOKUP(D33,$L:$M,2,)</f>
        <v>#N/A</v>
      </c>
      <c r="E34" s="129" t="e">
        <f t="shared" si="18"/>
        <v>#N/A</v>
      </c>
      <c r="F34" s="129" t="e">
        <f t="shared" si="18"/>
        <v>#N/A</v>
      </c>
      <c r="G34" s="129" t="e">
        <f t="shared" si="18"/>
        <v>#N/A</v>
      </c>
      <c r="H34" s="129" t="e">
        <f t="shared" si="18"/>
        <v>#N/A</v>
      </c>
      <c r="I34" s="129" t="e">
        <f t="shared" si="18"/>
        <v>#N/A</v>
      </c>
      <c r="J34" s="129" t="e">
        <f t="shared" si="18"/>
        <v>#N/A</v>
      </c>
      <c r="S34" s="149" t="str">
        <f>G32</f>
        <v>齋藤貴広</v>
      </c>
      <c r="T34" s="156">
        <f>G37</f>
        <v>0</v>
      </c>
      <c r="U34" s="157"/>
      <c r="V34" s="157"/>
      <c r="W34" s="157"/>
      <c r="X34" s="149">
        <f>G33</f>
        <v>0</v>
      </c>
      <c r="Y34" s="158" t="e">
        <f>G34</f>
        <v>#N/A</v>
      </c>
      <c r="Z34" s="155">
        <f>G36</f>
        <v>0</v>
      </c>
      <c r="AA34" s="157"/>
      <c r="AB34" s="157"/>
      <c r="AC34" s="152" t="e">
        <f t="shared" si="6"/>
        <v>#N/A</v>
      </c>
      <c r="AD34" s="149" t="e">
        <f t="shared" si="7"/>
        <v>#N/A</v>
      </c>
      <c r="AE34" s="157"/>
      <c r="AF34" s="157"/>
      <c r="AG34" s="157"/>
      <c r="AH34" s="157"/>
      <c r="AI34" s="157"/>
      <c r="AJ34" s="149" t="e">
        <f t="shared" si="8"/>
        <v>#N/A</v>
      </c>
      <c r="AK34" s="154" t="e">
        <f>G35</f>
        <v>#N/A</v>
      </c>
    </row>
    <row r="35" spans="1:37" ht="17.45" customHeight="1">
      <c r="B35" s="242"/>
      <c r="C35" s="116" t="s">
        <v>219</v>
      </c>
      <c r="D35" s="130" t="e">
        <f>VLOOKUP(D33,$L:$N,3,)</f>
        <v>#N/A</v>
      </c>
      <c r="E35" s="130" t="e">
        <f t="shared" ref="E35:J35" si="19">VLOOKUP(E33,$L:$N,3,)</f>
        <v>#N/A</v>
      </c>
      <c r="F35" s="130" t="e">
        <f t="shared" si="19"/>
        <v>#N/A</v>
      </c>
      <c r="G35" s="130" t="e">
        <f t="shared" si="19"/>
        <v>#N/A</v>
      </c>
      <c r="H35" s="130" t="e">
        <f t="shared" si="19"/>
        <v>#N/A</v>
      </c>
      <c r="I35" s="130" t="e">
        <f t="shared" si="19"/>
        <v>#N/A</v>
      </c>
      <c r="J35" s="130" t="e">
        <f t="shared" si="19"/>
        <v>#N/A</v>
      </c>
      <c r="S35" s="149" t="str">
        <f>H32</f>
        <v>加地友也</v>
      </c>
      <c r="T35" s="156">
        <f>H37</f>
        <v>0</v>
      </c>
      <c r="U35" s="157"/>
      <c r="V35" s="157"/>
      <c r="W35" s="157"/>
      <c r="X35" s="149">
        <f>H33</f>
        <v>0</v>
      </c>
      <c r="Y35" s="158" t="e">
        <f>H34</f>
        <v>#N/A</v>
      </c>
      <c r="Z35" s="155">
        <f>H36</f>
        <v>0</v>
      </c>
      <c r="AA35" s="157"/>
      <c r="AB35" s="157"/>
      <c r="AC35" s="152" t="e">
        <f t="shared" si="6"/>
        <v>#N/A</v>
      </c>
      <c r="AD35" s="149" t="e">
        <f t="shared" si="7"/>
        <v>#N/A</v>
      </c>
      <c r="AE35" s="157"/>
      <c r="AF35" s="157"/>
      <c r="AG35" s="157"/>
      <c r="AH35" s="157"/>
      <c r="AI35" s="157"/>
      <c r="AJ35" s="149" t="e">
        <f t="shared" si="8"/>
        <v>#N/A</v>
      </c>
      <c r="AK35" s="154" t="e">
        <f>H35</f>
        <v>#N/A</v>
      </c>
    </row>
    <row r="36" spans="1:37" ht="17.45" customHeight="1">
      <c r="B36" s="242"/>
      <c r="C36" s="116" t="s">
        <v>203</v>
      </c>
      <c r="D36" s="112"/>
      <c r="E36" s="112"/>
      <c r="F36" s="112"/>
      <c r="G36" s="112"/>
      <c r="H36" s="112"/>
      <c r="I36" s="112"/>
      <c r="J36" s="112"/>
      <c r="S36" s="149" t="str">
        <f>I32</f>
        <v>永尾大樹</v>
      </c>
      <c r="T36" s="156">
        <f>I37</f>
        <v>0</v>
      </c>
      <c r="U36" s="157"/>
      <c r="V36" s="157"/>
      <c r="W36" s="157"/>
      <c r="X36" s="149">
        <f>I33</f>
        <v>0</v>
      </c>
      <c r="Y36" s="158" t="e">
        <f>I34</f>
        <v>#N/A</v>
      </c>
      <c r="Z36" s="155">
        <f>I36</f>
        <v>0</v>
      </c>
      <c r="AA36" s="157"/>
      <c r="AB36" s="157"/>
      <c r="AC36" s="152" t="e">
        <f t="shared" si="6"/>
        <v>#N/A</v>
      </c>
      <c r="AD36" s="149" t="e">
        <f t="shared" si="7"/>
        <v>#N/A</v>
      </c>
      <c r="AE36" s="157"/>
      <c r="AF36" s="157"/>
      <c r="AG36" s="157"/>
      <c r="AH36" s="157"/>
      <c r="AI36" s="157"/>
      <c r="AJ36" s="149" t="e">
        <f t="shared" si="8"/>
        <v>#N/A</v>
      </c>
      <c r="AK36" s="154" t="e">
        <f>I35</f>
        <v>#N/A</v>
      </c>
    </row>
    <row r="37" spans="1:37" s="1" customFormat="1" ht="17.45" customHeight="1">
      <c r="A37" s="4"/>
      <c r="B37" s="242"/>
      <c r="C37" s="124" t="s">
        <v>220</v>
      </c>
      <c r="D37" s="141"/>
      <c r="E37" s="140"/>
      <c r="F37" s="141"/>
      <c r="G37" s="140"/>
      <c r="H37" s="141"/>
      <c r="I37" s="140"/>
      <c r="J37" s="140"/>
      <c r="N37" s="127"/>
      <c r="S37" s="149" t="e">
        <f>J32</f>
        <v>#N/A</v>
      </c>
      <c r="T37" s="156">
        <f>J37</f>
        <v>0</v>
      </c>
      <c r="U37" s="157"/>
      <c r="V37" s="157"/>
      <c r="W37" s="157"/>
      <c r="X37" s="149">
        <f>J33</f>
        <v>0</v>
      </c>
      <c r="Y37" s="158" t="e">
        <f>J34</f>
        <v>#N/A</v>
      </c>
      <c r="Z37" s="155">
        <f>J36</f>
        <v>0</v>
      </c>
      <c r="AA37" s="157"/>
      <c r="AB37" s="157"/>
      <c r="AC37" s="152" t="e">
        <f t="shared" si="6"/>
        <v>#N/A</v>
      </c>
      <c r="AD37" s="149" t="e">
        <f t="shared" si="7"/>
        <v>#N/A</v>
      </c>
      <c r="AE37" s="157"/>
      <c r="AF37" s="157"/>
      <c r="AG37" s="157"/>
      <c r="AH37" s="157"/>
      <c r="AI37" s="157"/>
      <c r="AJ37" s="149" t="e">
        <f t="shared" si="8"/>
        <v>#N/A</v>
      </c>
      <c r="AK37" s="154" t="e">
        <f>J35</f>
        <v>#N/A</v>
      </c>
    </row>
    <row r="38" spans="1:37" s="1" customFormat="1" ht="17.45" customHeight="1">
      <c r="A38" s="4"/>
      <c r="B38" s="242"/>
      <c r="C38" s="119" t="s">
        <v>204</v>
      </c>
      <c r="D38" s="113" t="str">
        <f t="shared" ref="D38:J38" si="20">IF(ISERROR((D36/D34)*D35*D37),"",(D36/D34)*D35*D37)</f>
        <v/>
      </c>
      <c r="E38" s="113" t="str">
        <f t="shared" si="20"/>
        <v/>
      </c>
      <c r="F38" s="113" t="str">
        <f t="shared" si="20"/>
        <v/>
      </c>
      <c r="G38" s="113" t="str">
        <f t="shared" si="20"/>
        <v/>
      </c>
      <c r="H38" s="113" t="str">
        <f t="shared" si="20"/>
        <v/>
      </c>
      <c r="I38" s="113" t="str">
        <f t="shared" si="20"/>
        <v/>
      </c>
      <c r="J38" s="113" t="str">
        <f t="shared" si="20"/>
        <v/>
      </c>
      <c r="N38" s="127"/>
      <c r="S38" s="149" t="str">
        <f>D39</f>
        <v>葛谷亮太</v>
      </c>
      <c r="T38" s="156">
        <f>D44</f>
        <v>0</v>
      </c>
      <c r="U38" s="157"/>
      <c r="V38" s="157"/>
      <c r="W38" s="157"/>
      <c r="X38" s="149">
        <f>D40</f>
        <v>0</v>
      </c>
      <c r="Y38" s="158" t="e">
        <f>D41</f>
        <v>#N/A</v>
      </c>
      <c r="Z38" s="155">
        <f>D43</f>
        <v>0</v>
      </c>
      <c r="AA38" s="157"/>
      <c r="AB38" s="157"/>
      <c r="AC38" s="152" t="e">
        <f t="shared" si="6"/>
        <v>#N/A</v>
      </c>
      <c r="AD38" s="149" t="e">
        <f t="shared" si="7"/>
        <v>#N/A</v>
      </c>
      <c r="AE38" s="157"/>
      <c r="AF38" s="157"/>
      <c r="AG38" s="157"/>
      <c r="AH38" s="157"/>
      <c r="AI38" s="157"/>
      <c r="AJ38" s="149" t="e">
        <f t="shared" si="8"/>
        <v>#N/A</v>
      </c>
      <c r="AK38" s="154" t="e">
        <f>D42</f>
        <v>#N/A</v>
      </c>
    </row>
    <row r="39" spans="1:37" ht="17.45" customHeight="1">
      <c r="B39" s="242" t="s">
        <v>53</v>
      </c>
      <c r="C39" s="120" t="s">
        <v>24</v>
      </c>
      <c r="D39" s="114" t="str">
        <f>②チーム編成表!F29</f>
        <v>葛谷亮太</v>
      </c>
      <c r="E39" s="114" t="str">
        <f>②チーム編成表!G29</f>
        <v>伊藤公一</v>
      </c>
      <c r="F39" s="114" t="str">
        <f>②チーム編成表!H29</f>
        <v>工藤泰丈</v>
      </c>
      <c r="G39" s="114" t="str">
        <f>②チーム編成表!I29</f>
        <v>尾野貴広</v>
      </c>
      <c r="H39" s="114" t="str">
        <f>②チーム編成表!J29</f>
        <v>小山英一郎</v>
      </c>
      <c r="I39" s="114" t="str">
        <f>②チーム編成表!K29</f>
        <v>朝隈晃生</v>
      </c>
      <c r="J39" s="114" t="e">
        <f>②チーム編成表!L29</f>
        <v>#N/A</v>
      </c>
      <c r="S39" s="149" t="str">
        <f>E39</f>
        <v>伊藤公一</v>
      </c>
      <c r="T39" s="156">
        <f>E44</f>
        <v>0</v>
      </c>
      <c r="U39" s="157"/>
      <c r="V39" s="157"/>
      <c r="W39" s="157"/>
      <c r="X39" s="149">
        <f>E40</f>
        <v>0</v>
      </c>
      <c r="Y39" s="158" t="e">
        <f>E41</f>
        <v>#N/A</v>
      </c>
      <c r="Z39" s="155">
        <f>E43</f>
        <v>0</v>
      </c>
      <c r="AA39" s="157"/>
      <c r="AB39" s="157"/>
      <c r="AC39" s="152" t="e">
        <f t="shared" si="6"/>
        <v>#N/A</v>
      </c>
      <c r="AD39" s="149" t="e">
        <f t="shared" si="7"/>
        <v>#N/A</v>
      </c>
      <c r="AE39" s="157"/>
      <c r="AF39" s="157"/>
      <c r="AG39" s="157"/>
      <c r="AH39" s="157"/>
      <c r="AI39" s="157"/>
      <c r="AJ39" s="149" t="e">
        <f t="shared" si="8"/>
        <v>#N/A</v>
      </c>
      <c r="AK39" s="154" t="e">
        <f>E42</f>
        <v>#N/A</v>
      </c>
    </row>
    <row r="40" spans="1:37" ht="17.45" customHeight="1">
      <c r="B40" s="242"/>
      <c r="C40" s="118" t="s">
        <v>202</v>
      </c>
      <c r="D40" s="111"/>
      <c r="E40" s="111"/>
      <c r="F40" s="111"/>
      <c r="G40" s="111"/>
      <c r="H40" s="111"/>
      <c r="I40" s="111"/>
      <c r="J40" s="111"/>
      <c r="S40" s="149" t="str">
        <f>F39</f>
        <v>工藤泰丈</v>
      </c>
      <c r="T40" s="156">
        <f>F44</f>
        <v>0</v>
      </c>
      <c r="U40" s="157"/>
      <c r="V40" s="157"/>
      <c r="W40" s="157"/>
      <c r="X40" s="149">
        <f>F40</f>
        <v>0</v>
      </c>
      <c r="Y40" s="158" t="e">
        <f>F41</f>
        <v>#N/A</v>
      </c>
      <c r="Z40" s="155">
        <f>F43</f>
        <v>0</v>
      </c>
      <c r="AA40" s="157"/>
      <c r="AB40" s="157"/>
      <c r="AC40" s="152" t="e">
        <f t="shared" si="6"/>
        <v>#N/A</v>
      </c>
      <c r="AD40" s="149" t="e">
        <f t="shared" si="7"/>
        <v>#N/A</v>
      </c>
      <c r="AE40" s="157"/>
      <c r="AF40" s="157"/>
      <c r="AG40" s="157"/>
      <c r="AH40" s="157"/>
      <c r="AI40" s="157"/>
      <c r="AJ40" s="149" t="e">
        <f t="shared" si="8"/>
        <v>#N/A</v>
      </c>
      <c r="AK40" s="154" t="e">
        <f>F42</f>
        <v>#N/A</v>
      </c>
    </row>
    <row r="41" spans="1:37" ht="17.45" customHeight="1">
      <c r="B41" s="242"/>
      <c r="C41" s="116" t="s">
        <v>210</v>
      </c>
      <c r="D41" s="129" t="e">
        <f t="shared" ref="D41:J41" si="21">VLOOKUP(D40,$L:$M,2,)</f>
        <v>#N/A</v>
      </c>
      <c r="E41" s="129" t="e">
        <f t="shared" si="21"/>
        <v>#N/A</v>
      </c>
      <c r="F41" s="129" t="e">
        <f t="shared" si="21"/>
        <v>#N/A</v>
      </c>
      <c r="G41" s="129" t="e">
        <f t="shared" si="21"/>
        <v>#N/A</v>
      </c>
      <c r="H41" s="129" t="e">
        <f t="shared" si="21"/>
        <v>#N/A</v>
      </c>
      <c r="I41" s="129" t="e">
        <f t="shared" si="21"/>
        <v>#N/A</v>
      </c>
      <c r="J41" s="129" t="e">
        <f t="shared" si="21"/>
        <v>#N/A</v>
      </c>
      <c r="S41" s="149" t="str">
        <f>G39</f>
        <v>尾野貴広</v>
      </c>
      <c r="T41" s="156">
        <f>G44</f>
        <v>0</v>
      </c>
      <c r="U41" s="157"/>
      <c r="V41" s="157"/>
      <c r="W41" s="157"/>
      <c r="X41" s="149">
        <f>G40</f>
        <v>0</v>
      </c>
      <c r="Y41" s="158" t="e">
        <f>G41</f>
        <v>#N/A</v>
      </c>
      <c r="Z41" s="155">
        <f>G43</f>
        <v>0</v>
      </c>
      <c r="AA41" s="157"/>
      <c r="AB41" s="157"/>
      <c r="AC41" s="152" t="e">
        <f t="shared" si="6"/>
        <v>#N/A</v>
      </c>
      <c r="AD41" s="149" t="e">
        <f t="shared" si="7"/>
        <v>#N/A</v>
      </c>
      <c r="AE41" s="157"/>
      <c r="AF41" s="157"/>
      <c r="AG41" s="157"/>
      <c r="AH41" s="157"/>
      <c r="AI41" s="157"/>
      <c r="AJ41" s="149" t="e">
        <f t="shared" si="8"/>
        <v>#N/A</v>
      </c>
      <c r="AK41" s="154" t="e">
        <f>G42</f>
        <v>#N/A</v>
      </c>
    </row>
    <row r="42" spans="1:37" ht="17.45" customHeight="1">
      <c r="B42" s="242"/>
      <c r="C42" s="116" t="s">
        <v>219</v>
      </c>
      <c r="D42" s="130" t="e">
        <f>VLOOKUP(D40,$L:$N,3,)</f>
        <v>#N/A</v>
      </c>
      <c r="E42" s="130" t="e">
        <f t="shared" ref="E42:J42" si="22">VLOOKUP(E40,$L:$N,3,)</f>
        <v>#N/A</v>
      </c>
      <c r="F42" s="130" t="e">
        <f t="shared" si="22"/>
        <v>#N/A</v>
      </c>
      <c r="G42" s="130" t="e">
        <f t="shared" si="22"/>
        <v>#N/A</v>
      </c>
      <c r="H42" s="130" t="e">
        <f t="shared" si="22"/>
        <v>#N/A</v>
      </c>
      <c r="I42" s="130" t="e">
        <f t="shared" si="22"/>
        <v>#N/A</v>
      </c>
      <c r="J42" s="130" t="e">
        <f t="shared" si="22"/>
        <v>#N/A</v>
      </c>
      <c r="S42" s="149" t="str">
        <f>H39</f>
        <v>小山英一郎</v>
      </c>
      <c r="T42" s="156">
        <f>H44</f>
        <v>0</v>
      </c>
      <c r="U42" s="157"/>
      <c r="V42" s="157"/>
      <c r="W42" s="157"/>
      <c r="X42" s="149">
        <f>H40</f>
        <v>0</v>
      </c>
      <c r="Y42" s="158" t="e">
        <f>H41</f>
        <v>#N/A</v>
      </c>
      <c r="Z42" s="155">
        <f>H43</f>
        <v>0</v>
      </c>
      <c r="AA42" s="157"/>
      <c r="AB42" s="157"/>
      <c r="AC42" s="152" t="e">
        <f t="shared" si="6"/>
        <v>#N/A</v>
      </c>
      <c r="AD42" s="149" t="e">
        <f t="shared" si="7"/>
        <v>#N/A</v>
      </c>
      <c r="AE42" s="157"/>
      <c r="AF42" s="157"/>
      <c r="AG42" s="157"/>
      <c r="AH42" s="157"/>
      <c r="AI42" s="157"/>
      <c r="AJ42" s="149" t="e">
        <f t="shared" si="8"/>
        <v>#N/A</v>
      </c>
      <c r="AK42" s="154" t="e">
        <f>H42</f>
        <v>#N/A</v>
      </c>
    </row>
    <row r="43" spans="1:37" ht="17.45" customHeight="1">
      <c r="B43" s="242"/>
      <c r="C43" s="116" t="s">
        <v>203</v>
      </c>
      <c r="D43" s="112"/>
      <c r="E43" s="112"/>
      <c r="F43" s="112"/>
      <c r="G43" s="112"/>
      <c r="H43" s="112"/>
      <c r="I43" s="112"/>
      <c r="J43" s="112"/>
      <c r="S43" s="149" t="str">
        <f>I39</f>
        <v>朝隈晃生</v>
      </c>
      <c r="T43" s="156">
        <f>I44</f>
        <v>0</v>
      </c>
      <c r="U43" s="157"/>
      <c r="V43" s="157"/>
      <c r="W43" s="157"/>
      <c r="X43" s="149">
        <f>I40</f>
        <v>0</v>
      </c>
      <c r="Y43" s="158" t="e">
        <f>I41</f>
        <v>#N/A</v>
      </c>
      <c r="Z43" s="155">
        <f>I43</f>
        <v>0</v>
      </c>
      <c r="AA43" s="157"/>
      <c r="AB43" s="157"/>
      <c r="AC43" s="152" t="e">
        <f t="shared" si="6"/>
        <v>#N/A</v>
      </c>
      <c r="AD43" s="149" t="e">
        <f t="shared" si="7"/>
        <v>#N/A</v>
      </c>
      <c r="AE43" s="157"/>
      <c r="AF43" s="157"/>
      <c r="AG43" s="157"/>
      <c r="AH43" s="157"/>
      <c r="AI43" s="157"/>
      <c r="AJ43" s="149" t="e">
        <f t="shared" si="8"/>
        <v>#N/A</v>
      </c>
      <c r="AK43" s="154" t="e">
        <f>I42</f>
        <v>#N/A</v>
      </c>
    </row>
    <row r="44" spans="1:37" s="1" customFormat="1" ht="17.45" customHeight="1">
      <c r="A44" s="4"/>
      <c r="B44" s="242"/>
      <c r="C44" s="124" t="s">
        <v>220</v>
      </c>
      <c r="D44" s="141"/>
      <c r="E44" s="140"/>
      <c r="F44" s="141"/>
      <c r="G44" s="140"/>
      <c r="H44" s="141"/>
      <c r="I44" s="140"/>
      <c r="J44" s="140"/>
      <c r="N44" s="127"/>
      <c r="S44" s="149" t="e">
        <f>J39</f>
        <v>#N/A</v>
      </c>
      <c r="T44" s="156">
        <f>J44</f>
        <v>0</v>
      </c>
      <c r="U44" s="157"/>
      <c r="V44" s="157"/>
      <c r="W44" s="157"/>
      <c r="X44" s="149">
        <f>J40</f>
        <v>0</v>
      </c>
      <c r="Y44" s="158" t="e">
        <f>J41</f>
        <v>#N/A</v>
      </c>
      <c r="Z44" s="155">
        <f>J43</f>
        <v>0</v>
      </c>
      <c r="AA44" s="157"/>
      <c r="AB44" s="157"/>
      <c r="AC44" s="152" t="e">
        <f t="shared" si="6"/>
        <v>#N/A</v>
      </c>
      <c r="AD44" s="149" t="e">
        <f t="shared" si="7"/>
        <v>#N/A</v>
      </c>
      <c r="AE44" s="157"/>
      <c r="AF44" s="157"/>
      <c r="AG44" s="157"/>
      <c r="AH44" s="157"/>
      <c r="AI44" s="157"/>
      <c r="AJ44" s="149" t="e">
        <f t="shared" si="8"/>
        <v>#N/A</v>
      </c>
      <c r="AK44" s="154" t="e">
        <f>J42</f>
        <v>#N/A</v>
      </c>
    </row>
    <row r="45" spans="1:37" s="1" customFormat="1" ht="17.45" customHeight="1">
      <c r="A45" s="4"/>
      <c r="B45" s="242"/>
      <c r="C45" s="119" t="s">
        <v>204</v>
      </c>
      <c r="D45" s="113" t="str">
        <f t="shared" ref="D45:J45" si="23">IF(ISERROR((D43/D41)*D42*D44),"",(D43/D41)*D42*D44)</f>
        <v/>
      </c>
      <c r="E45" s="113" t="str">
        <f t="shared" si="23"/>
        <v/>
      </c>
      <c r="F45" s="113" t="str">
        <f t="shared" si="23"/>
        <v/>
      </c>
      <c r="G45" s="113" t="str">
        <f t="shared" si="23"/>
        <v/>
      </c>
      <c r="H45" s="113" t="str">
        <f t="shared" si="23"/>
        <v/>
      </c>
      <c r="I45" s="113" t="str">
        <f t="shared" si="23"/>
        <v/>
      </c>
      <c r="J45" s="113" t="str">
        <f t="shared" si="23"/>
        <v/>
      </c>
      <c r="N45" s="127"/>
      <c r="S45" s="149" t="e">
        <f>D46</f>
        <v>#N/A</v>
      </c>
      <c r="T45" s="156">
        <f>D51</f>
        <v>0</v>
      </c>
      <c r="U45" s="157"/>
      <c r="V45" s="157"/>
      <c r="W45" s="157"/>
      <c r="X45" s="149">
        <f>D47</f>
        <v>0</v>
      </c>
      <c r="Y45" s="158" t="e">
        <f>D48</f>
        <v>#N/A</v>
      </c>
      <c r="Z45" s="155">
        <f>D50</f>
        <v>0</v>
      </c>
      <c r="AA45" s="157"/>
      <c r="AB45" s="157"/>
      <c r="AC45" s="152" t="e">
        <f t="shared" si="6"/>
        <v>#N/A</v>
      </c>
      <c r="AD45" s="149" t="e">
        <f t="shared" si="7"/>
        <v>#N/A</v>
      </c>
      <c r="AE45" s="157"/>
      <c r="AF45" s="157"/>
      <c r="AG45" s="157"/>
      <c r="AH45" s="157"/>
      <c r="AI45" s="157"/>
      <c r="AJ45" s="149" t="e">
        <f t="shared" si="8"/>
        <v>#N/A</v>
      </c>
      <c r="AK45" s="154" t="e">
        <f>D49</f>
        <v>#N/A</v>
      </c>
    </row>
    <row r="46" spans="1:37" ht="17.45" customHeight="1">
      <c r="B46" s="242" t="s">
        <v>78</v>
      </c>
      <c r="C46" s="120" t="s">
        <v>24</v>
      </c>
      <c r="D46" s="114" t="e">
        <f>②チーム編成表!F34</f>
        <v>#N/A</v>
      </c>
      <c r="E46" s="114" t="e">
        <f>②チーム編成表!G34</f>
        <v>#N/A</v>
      </c>
      <c r="F46" s="114" t="e">
        <f>②チーム編成表!H34</f>
        <v>#N/A</v>
      </c>
      <c r="G46" s="114" t="e">
        <f>②チーム編成表!I34</f>
        <v>#N/A</v>
      </c>
      <c r="H46" s="114" t="e">
        <f>②チーム編成表!J34</f>
        <v>#N/A</v>
      </c>
      <c r="I46" s="114" t="e">
        <f>②チーム編成表!K34</f>
        <v>#N/A</v>
      </c>
      <c r="J46" s="114" t="e">
        <f>②チーム編成表!L34</f>
        <v>#N/A</v>
      </c>
      <c r="S46" s="149" t="e">
        <f>E46</f>
        <v>#N/A</v>
      </c>
      <c r="T46" s="156">
        <f>E51</f>
        <v>0</v>
      </c>
      <c r="U46" s="157"/>
      <c r="V46" s="157"/>
      <c r="W46" s="157"/>
      <c r="X46" s="149">
        <f>E47</f>
        <v>0</v>
      </c>
      <c r="Y46" s="158" t="e">
        <f>E48</f>
        <v>#N/A</v>
      </c>
      <c r="Z46" s="155">
        <f>E50</f>
        <v>0</v>
      </c>
      <c r="AA46" s="157"/>
      <c r="AB46" s="157"/>
      <c r="AC46" s="152" t="e">
        <f t="shared" si="6"/>
        <v>#N/A</v>
      </c>
      <c r="AD46" s="149" t="e">
        <f t="shared" si="7"/>
        <v>#N/A</v>
      </c>
      <c r="AE46" s="157"/>
      <c r="AF46" s="157"/>
      <c r="AG46" s="157"/>
      <c r="AH46" s="157"/>
      <c r="AI46" s="157"/>
      <c r="AJ46" s="149" t="e">
        <f t="shared" si="8"/>
        <v>#N/A</v>
      </c>
      <c r="AK46" s="154" t="e">
        <f>E49</f>
        <v>#N/A</v>
      </c>
    </row>
    <row r="47" spans="1:37" ht="17.45" customHeight="1">
      <c r="B47" s="242"/>
      <c r="C47" s="118" t="s">
        <v>202</v>
      </c>
      <c r="D47" s="111"/>
      <c r="E47" s="111"/>
      <c r="F47" s="111"/>
      <c r="G47" s="111"/>
      <c r="H47" s="111"/>
      <c r="I47" s="111"/>
      <c r="J47" s="111"/>
      <c r="S47" s="149" t="e">
        <f>F46</f>
        <v>#N/A</v>
      </c>
      <c r="T47" s="156">
        <f>F51</f>
        <v>0</v>
      </c>
      <c r="U47" s="157"/>
      <c r="V47" s="157"/>
      <c r="W47" s="157"/>
      <c r="X47" s="149">
        <f>F47</f>
        <v>0</v>
      </c>
      <c r="Y47" s="158" t="e">
        <f>F48</f>
        <v>#N/A</v>
      </c>
      <c r="Z47" s="155">
        <f>F50</f>
        <v>0</v>
      </c>
      <c r="AA47" s="157"/>
      <c r="AB47" s="157"/>
      <c r="AC47" s="152" t="e">
        <f t="shared" si="6"/>
        <v>#N/A</v>
      </c>
      <c r="AD47" s="149" t="e">
        <f t="shared" si="7"/>
        <v>#N/A</v>
      </c>
      <c r="AE47" s="157"/>
      <c r="AF47" s="157"/>
      <c r="AG47" s="157"/>
      <c r="AH47" s="157"/>
      <c r="AI47" s="157"/>
      <c r="AJ47" s="149" t="e">
        <f t="shared" si="8"/>
        <v>#N/A</v>
      </c>
      <c r="AK47" s="154" t="e">
        <f>F49</f>
        <v>#N/A</v>
      </c>
    </row>
    <row r="48" spans="1:37" ht="17.45" customHeight="1">
      <c r="B48" s="242"/>
      <c r="C48" s="116" t="s">
        <v>210</v>
      </c>
      <c r="D48" s="129" t="e">
        <f t="shared" ref="D48:J48" si="24">VLOOKUP(D47,$L:$M,2,)</f>
        <v>#N/A</v>
      </c>
      <c r="E48" s="129" t="e">
        <f t="shared" si="24"/>
        <v>#N/A</v>
      </c>
      <c r="F48" s="129" t="e">
        <f t="shared" si="24"/>
        <v>#N/A</v>
      </c>
      <c r="G48" s="129" t="e">
        <f t="shared" si="24"/>
        <v>#N/A</v>
      </c>
      <c r="H48" s="129" t="e">
        <f t="shared" si="24"/>
        <v>#N/A</v>
      </c>
      <c r="I48" s="129" t="e">
        <f t="shared" si="24"/>
        <v>#N/A</v>
      </c>
      <c r="J48" s="129" t="e">
        <f t="shared" si="24"/>
        <v>#N/A</v>
      </c>
      <c r="S48" s="149" t="e">
        <f>G46</f>
        <v>#N/A</v>
      </c>
      <c r="T48" s="156">
        <f>G51</f>
        <v>0</v>
      </c>
      <c r="U48" s="157"/>
      <c r="V48" s="157"/>
      <c r="W48" s="157"/>
      <c r="X48" s="149">
        <f>G47</f>
        <v>0</v>
      </c>
      <c r="Y48" s="158" t="e">
        <f>G48</f>
        <v>#N/A</v>
      </c>
      <c r="Z48" s="155">
        <f>G50</f>
        <v>0</v>
      </c>
      <c r="AA48" s="157"/>
      <c r="AB48" s="157"/>
      <c r="AC48" s="152" t="e">
        <f t="shared" si="6"/>
        <v>#N/A</v>
      </c>
      <c r="AD48" s="149" t="e">
        <f t="shared" si="7"/>
        <v>#N/A</v>
      </c>
      <c r="AE48" s="157"/>
      <c r="AF48" s="157"/>
      <c r="AG48" s="157"/>
      <c r="AH48" s="157"/>
      <c r="AI48" s="157"/>
      <c r="AJ48" s="149" t="e">
        <f t="shared" si="8"/>
        <v>#N/A</v>
      </c>
      <c r="AK48" s="154" t="e">
        <f>G49</f>
        <v>#N/A</v>
      </c>
    </row>
    <row r="49" spans="1:37" ht="17.45" customHeight="1">
      <c r="B49" s="242"/>
      <c r="C49" s="116" t="s">
        <v>219</v>
      </c>
      <c r="D49" s="130" t="e">
        <f>VLOOKUP(D47,$L:$N,3,)</f>
        <v>#N/A</v>
      </c>
      <c r="E49" s="130" t="e">
        <f t="shared" ref="E49:J49" si="25">VLOOKUP(E47,$L:$N,3,)</f>
        <v>#N/A</v>
      </c>
      <c r="F49" s="130" t="e">
        <f t="shared" si="25"/>
        <v>#N/A</v>
      </c>
      <c r="G49" s="130" t="e">
        <f t="shared" si="25"/>
        <v>#N/A</v>
      </c>
      <c r="H49" s="130" t="e">
        <f t="shared" si="25"/>
        <v>#N/A</v>
      </c>
      <c r="I49" s="130" t="e">
        <f t="shared" si="25"/>
        <v>#N/A</v>
      </c>
      <c r="J49" s="130" t="e">
        <f t="shared" si="25"/>
        <v>#N/A</v>
      </c>
      <c r="S49" s="149" t="e">
        <f>H46</f>
        <v>#N/A</v>
      </c>
      <c r="T49" s="156">
        <f>H51</f>
        <v>0</v>
      </c>
      <c r="U49" s="157"/>
      <c r="V49" s="157"/>
      <c r="W49" s="157"/>
      <c r="X49" s="149">
        <f>H47</f>
        <v>0</v>
      </c>
      <c r="Y49" s="158" t="e">
        <f>H48</f>
        <v>#N/A</v>
      </c>
      <c r="Z49" s="155">
        <f>H50</f>
        <v>0</v>
      </c>
      <c r="AA49" s="157"/>
      <c r="AB49" s="157"/>
      <c r="AC49" s="152" t="e">
        <f t="shared" si="6"/>
        <v>#N/A</v>
      </c>
      <c r="AD49" s="149" t="e">
        <f t="shared" si="7"/>
        <v>#N/A</v>
      </c>
      <c r="AE49" s="157"/>
      <c r="AF49" s="157"/>
      <c r="AG49" s="157"/>
      <c r="AH49" s="157"/>
      <c r="AI49" s="157"/>
      <c r="AJ49" s="149" t="e">
        <f t="shared" si="8"/>
        <v>#N/A</v>
      </c>
      <c r="AK49" s="154" t="e">
        <f>H49</f>
        <v>#N/A</v>
      </c>
    </row>
    <row r="50" spans="1:37" ht="17.45" customHeight="1">
      <c r="B50" s="242"/>
      <c r="C50" s="116" t="s">
        <v>203</v>
      </c>
      <c r="D50" s="112"/>
      <c r="E50" s="112"/>
      <c r="F50" s="112"/>
      <c r="G50" s="112"/>
      <c r="H50" s="112"/>
      <c r="I50" s="112"/>
      <c r="J50" s="112"/>
      <c r="S50" s="149" t="e">
        <f>I46</f>
        <v>#N/A</v>
      </c>
      <c r="T50" s="156">
        <f>I51</f>
        <v>0</v>
      </c>
      <c r="U50" s="157"/>
      <c r="V50" s="157"/>
      <c r="W50" s="157"/>
      <c r="X50" s="149">
        <f>I47</f>
        <v>0</v>
      </c>
      <c r="Y50" s="158" t="e">
        <f>I48</f>
        <v>#N/A</v>
      </c>
      <c r="Z50" s="155">
        <f>I50</f>
        <v>0</v>
      </c>
      <c r="AA50" s="157"/>
      <c r="AB50" s="157"/>
      <c r="AC50" s="152" t="e">
        <f t="shared" si="6"/>
        <v>#N/A</v>
      </c>
      <c r="AD50" s="149" t="e">
        <f t="shared" si="7"/>
        <v>#N/A</v>
      </c>
      <c r="AE50" s="157"/>
      <c r="AF50" s="157"/>
      <c r="AG50" s="157"/>
      <c r="AH50" s="157"/>
      <c r="AI50" s="157"/>
      <c r="AJ50" s="149" t="e">
        <f t="shared" si="8"/>
        <v>#N/A</v>
      </c>
      <c r="AK50" s="154" t="e">
        <f>I49</f>
        <v>#N/A</v>
      </c>
    </row>
    <row r="51" spans="1:37" s="1" customFormat="1" ht="17.45" customHeight="1">
      <c r="A51" s="4"/>
      <c r="B51" s="242"/>
      <c r="C51" s="124" t="s">
        <v>220</v>
      </c>
      <c r="D51" s="141"/>
      <c r="E51" s="140"/>
      <c r="F51" s="141"/>
      <c r="G51" s="140"/>
      <c r="H51" s="141"/>
      <c r="I51" s="140"/>
      <c r="J51" s="140"/>
      <c r="N51" s="127"/>
      <c r="S51" s="149" t="e">
        <f>J46</f>
        <v>#N/A</v>
      </c>
      <c r="T51" s="156">
        <f>J51</f>
        <v>0</v>
      </c>
      <c r="U51" s="157"/>
      <c r="V51" s="157"/>
      <c r="W51" s="157"/>
      <c r="X51" s="149">
        <f>J47</f>
        <v>0</v>
      </c>
      <c r="Y51" s="158" t="e">
        <f>J48</f>
        <v>#N/A</v>
      </c>
      <c r="Z51" s="155">
        <f>J50</f>
        <v>0</v>
      </c>
      <c r="AA51" s="157"/>
      <c r="AB51" s="157"/>
      <c r="AC51" s="152" t="e">
        <f t="shared" si="6"/>
        <v>#N/A</v>
      </c>
      <c r="AD51" s="149" t="e">
        <f t="shared" si="7"/>
        <v>#N/A</v>
      </c>
      <c r="AE51" s="157"/>
      <c r="AF51" s="157"/>
      <c r="AG51" s="157"/>
      <c r="AH51" s="157"/>
      <c r="AI51" s="157"/>
      <c r="AJ51" s="149" t="e">
        <f t="shared" si="8"/>
        <v>#N/A</v>
      </c>
      <c r="AK51" s="154" t="e">
        <f>J49</f>
        <v>#N/A</v>
      </c>
    </row>
    <row r="52" spans="1:37" s="1" customFormat="1" ht="17.45" customHeight="1">
      <c r="A52" s="4"/>
      <c r="B52" s="242"/>
      <c r="C52" s="119" t="s">
        <v>204</v>
      </c>
      <c r="D52" s="113" t="str">
        <f t="shared" ref="D52:J52" si="26">IF(ISERROR((D50/D48)*D49*D51),"",(D50/D48)*D49*D51)</f>
        <v/>
      </c>
      <c r="E52" s="113" t="str">
        <f t="shared" si="26"/>
        <v/>
      </c>
      <c r="F52" s="113" t="str">
        <f t="shared" si="26"/>
        <v/>
      </c>
      <c r="G52" s="113" t="str">
        <f t="shared" si="26"/>
        <v/>
      </c>
      <c r="H52" s="113" t="str">
        <f t="shared" si="26"/>
        <v/>
      </c>
      <c r="I52" s="113" t="str">
        <f t="shared" si="26"/>
        <v/>
      </c>
      <c r="J52" s="113" t="str">
        <f t="shared" si="26"/>
        <v/>
      </c>
      <c r="N52" s="127"/>
      <c r="S52" s="149" t="e">
        <f>D53</f>
        <v>#N/A</v>
      </c>
      <c r="T52" s="156">
        <f>D58</f>
        <v>0</v>
      </c>
      <c r="U52" s="157"/>
      <c r="V52" s="157"/>
      <c r="W52" s="157"/>
      <c r="X52" s="149">
        <f>D54</f>
        <v>0</v>
      </c>
      <c r="Y52" s="158" t="e">
        <f>D55</f>
        <v>#N/A</v>
      </c>
      <c r="Z52" s="155">
        <f>D57</f>
        <v>0</v>
      </c>
      <c r="AA52" s="157"/>
      <c r="AB52" s="157"/>
      <c r="AC52" s="152" t="e">
        <f t="shared" si="6"/>
        <v>#N/A</v>
      </c>
      <c r="AD52" s="149" t="e">
        <f t="shared" si="7"/>
        <v>#N/A</v>
      </c>
      <c r="AE52" s="157"/>
      <c r="AF52" s="157"/>
      <c r="AG52" s="157"/>
      <c r="AH52" s="157"/>
      <c r="AI52" s="157"/>
      <c r="AJ52" s="149" t="e">
        <f t="shared" si="8"/>
        <v>#N/A</v>
      </c>
      <c r="AK52" s="154" t="e">
        <f>D56</f>
        <v>#N/A</v>
      </c>
    </row>
    <row r="53" spans="1:37" ht="17.45" customHeight="1">
      <c r="B53" s="242" t="s">
        <v>79</v>
      </c>
      <c r="C53" s="120" t="s">
        <v>24</v>
      </c>
      <c r="D53" s="114" t="e">
        <f>②チーム編成表!F39</f>
        <v>#N/A</v>
      </c>
      <c r="E53" s="114" t="e">
        <f>②チーム編成表!G39</f>
        <v>#N/A</v>
      </c>
      <c r="F53" s="114" t="e">
        <f>②チーム編成表!H39</f>
        <v>#N/A</v>
      </c>
      <c r="G53" s="114" t="e">
        <f>②チーム編成表!I39</f>
        <v>#N/A</v>
      </c>
      <c r="H53" s="114" t="e">
        <f>②チーム編成表!J39</f>
        <v>#N/A</v>
      </c>
      <c r="I53" s="114" t="e">
        <f>②チーム編成表!K39</f>
        <v>#N/A</v>
      </c>
      <c r="J53" s="114" t="e">
        <f>②チーム編成表!L39</f>
        <v>#N/A</v>
      </c>
      <c r="S53" s="149" t="e">
        <f>E53</f>
        <v>#N/A</v>
      </c>
      <c r="T53" s="156">
        <f>E58</f>
        <v>0</v>
      </c>
      <c r="U53" s="157"/>
      <c r="V53" s="157"/>
      <c r="W53" s="157"/>
      <c r="X53" s="149">
        <f>E54</f>
        <v>0</v>
      </c>
      <c r="Y53" s="158" t="e">
        <f>E55</f>
        <v>#N/A</v>
      </c>
      <c r="Z53" s="155">
        <f>E57</f>
        <v>0</v>
      </c>
      <c r="AA53" s="157"/>
      <c r="AB53" s="157"/>
      <c r="AC53" s="152" t="e">
        <f t="shared" si="6"/>
        <v>#N/A</v>
      </c>
      <c r="AD53" s="149" t="e">
        <f t="shared" si="7"/>
        <v>#N/A</v>
      </c>
      <c r="AE53" s="157"/>
      <c r="AF53" s="157"/>
      <c r="AG53" s="157"/>
      <c r="AH53" s="157"/>
      <c r="AI53" s="157"/>
      <c r="AJ53" s="149" t="e">
        <f t="shared" si="8"/>
        <v>#N/A</v>
      </c>
      <c r="AK53" s="154" t="e">
        <f>E56</f>
        <v>#N/A</v>
      </c>
    </row>
    <row r="54" spans="1:37" ht="17.45" customHeight="1">
      <c r="B54" s="242"/>
      <c r="C54" s="118" t="s">
        <v>202</v>
      </c>
      <c r="D54" s="111"/>
      <c r="E54" s="111"/>
      <c r="F54" s="111"/>
      <c r="G54" s="111"/>
      <c r="H54" s="111"/>
      <c r="I54" s="111"/>
      <c r="J54" s="111"/>
      <c r="S54" s="149" t="e">
        <f>F53</f>
        <v>#N/A</v>
      </c>
      <c r="T54" s="156">
        <f>F58</f>
        <v>0</v>
      </c>
      <c r="U54" s="157"/>
      <c r="V54" s="157"/>
      <c r="W54" s="157"/>
      <c r="X54" s="149">
        <f>F54</f>
        <v>0</v>
      </c>
      <c r="Y54" s="158" t="e">
        <f>F55</f>
        <v>#N/A</v>
      </c>
      <c r="Z54" s="155">
        <f>F57</f>
        <v>0</v>
      </c>
      <c r="AA54" s="157"/>
      <c r="AB54" s="157"/>
      <c r="AC54" s="152" t="e">
        <f t="shared" si="6"/>
        <v>#N/A</v>
      </c>
      <c r="AD54" s="149" t="e">
        <f t="shared" si="7"/>
        <v>#N/A</v>
      </c>
      <c r="AE54" s="157"/>
      <c r="AF54" s="157"/>
      <c r="AG54" s="157"/>
      <c r="AH54" s="157"/>
      <c r="AI54" s="157"/>
      <c r="AJ54" s="149" t="e">
        <f t="shared" si="8"/>
        <v>#N/A</v>
      </c>
      <c r="AK54" s="154" t="e">
        <f>F56</f>
        <v>#N/A</v>
      </c>
    </row>
    <row r="55" spans="1:37" ht="17.45" customHeight="1">
      <c r="B55" s="242"/>
      <c r="C55" s="116" t="s">
        <v>210</v>
      </c>
      <c r="D55" s="129" t="e">
        <f t="shared" ref="D55:J55" si="27">VLOOKUP(D54,$L:$M,2,)</f>
        <v>#N/A</v>
      </c>
      <c r="E55" s="129" t="e">
        <f t="shared" si="27"/>
        <v>#N/A</v>
      </c>
      <c r="F55" s="129" t="e">
        <f t="shared" si="27"/>
        <v>#N/A</v>
      </c>
      <c r="G55" s="129" t="e">
        <f t="shared" si="27"/>
        <v>#N/A</v>
      </c>
      <c r="H55" s="129" t="e">
        <f t="shared" si="27"/>
        <v>#N/A</v>
      </c>
      <c r="I55" s="129" t="e">
        <f t="shared" si="27"/>
        <v>#N/A</v>
      </c>
      <c r="J55" s="129" t="e">
        <f t="shared" si="27"/>
        <v>#N/A</v>
      </c>
      <c r="S55" s="149" t="e">
        <f>G53</f>
        <v>#N/A</v>
      </c>
      <c r="T55" s="156">
        <f>G58</f>
        <v>0</v>
      </c>
      <c r="U55" s="157"/>
      <c r="V55" s="157"/>
      <c r="W55" s="157"/>
      <c r="X55" s="149">
        <f>G54</f>
        <v>0</v>
      </c>
      <c r="Y55" s="158" t="e">
        <f>G55</f>
        <v>#N/A</v>
      </c>
      <c r="Z55" s="155">
        <f>G57</f>
        <v>0</v>
      </c>
      <c r="AA55" s="157"/>
      <c r="AB55" s="157"/>
      <c r="AC55" s="152" t="e">
        <f t="shared" si="6"/>
        <v>#N/A</v>
      </c>
      <c r="AD55" s="149" t="e">
        <f t="shared" si="7"/>
        <v>#N/A</v>
      </c>
      <c r="AE55" s="157"/>
      <c r="AF55" s="157"/>
      <c r="AG55" s="157"/>
      <c r="AH55" s="157"/>
      <c r="AI55" s="157"/>
      <c r="AJ55" s="149" t="e">
        <f t="shared" si="8"/>
        <v>#N/A</v>
      </c>
      <c r="AK55" s="154" t="e">
        <f>G56</f>
        <v>#N/A</v>
      </c>
    </row>
    <row r="56" spans="1:37" ht="17.45" customHeight="1">
      <c r="B56" s="242"/>
      <c r="C56" s="116" t="s">
        <v>219</v>
      </c>
      <c r="D56" s="130" t="e">
        <f>VLOOKUP(D54,$L:$N,3,)</f>
        <v>#N/A</v>
      </c>
      <c r="E56" s="130" t="e">
        <f t="shared" ref="E56:J56" si="28">VLOOKUP(E54,$L:$N,3,)</f>
        <v>#N/A</v>
      </c>
      <c r="F56" s="130" t="e">
        <f t="shared" si="28"/>
        <v>#N/A</v>
      </c>
      <c r="G56" s="130" t="e">
        <f t="shared" si="28"/>
        <v>#N/A</v>
      </c>
      <c r="H56" s="130" t="e">
        <f t="shared" si="28"/>
        <v>#N/A</v>
      </c>
      <c r="I56" s="130" t="e">
        <f t="shared" si="28"/>
        <v>#N/A</v>
      </c>
      <c r="J56" s="130" t="e">
        <f t="shared" si="28"/>
        <v>#N/A</v>
      </c>
      <c r="S56" s="149" t="e">
        <f>H53</f>
        <v>#N/A</v>
      </c>
      <c r="T56" s="156">
        <f>H58</f>
        <v>0</v>
      </c>
      <c r="U56" s="157"/>
      <c r="V56" s="157"/>
      <c r="W56" s="157"/>
      <c r="X56" s="149">
        <f>H54</f>
        <v>0</v>
      </c>
      <c r="Y56" s="158" t="e">
        <f>H55</f>
        <v>#N/A</v>
      </c>
      <c r="Z56" s="155">
        <f>H57</f>
        <v>0</v>
      </c>
      <c r="AA56" s="157"/>
      <c r="AB56" s="157"/>
      <c r="AC56" s="152" t="e">
        <f t="shared" si="6"/>
        <v>#N/A</v>
      </c>
      <c r="AD56" s="149" t="e">
        <f t="shared" si="7"/>
        <v>#N/A</v>
      </c>
      <c r="AE56" s="157"/>
      <c r="AF56" s="157"/>
      <c r="AG56" s="157"/>
      <c r="AH56" s="157"/>
      <c r="AI56" s="157"/>
      <c r="AJ56" s="149" t="e">
        <f t="shared" si="8"/>
        <v>#N/A</v>
      </c>
      <c r="AK56" s="154" t="e">
        <f>H56</f>
        <v>#N/A</v>
      </c>
    </row>
    <row r="57" spans="1:37" ht="17.45" customHeight="1">
      <c r="B57" s="242"/>
      <c r="C57" s="116" t="s">
        <v>203</v>
      </c>
      <c r="D57" s="112"/>
      <c r="E57" s="112"/>
      <c r="F57" s="112"/>
      <c r="G57" s="112"/>
      <c r="H57" s="112"/>
      <c r="I57" s="112"/>
      <c r="J57" s="112"/>
      <c r="S57" s="149" t="e">
        <f>I53</f>
        <v>#N/A</v>
      </c>
      <c r="T57" s="156">
        <f>I58</f>
        <v>0</v>
      </c>
      <c r="U57" s="157"/>
      <c r="V57" s="157"/>
      <c r="W57" s="157"/>
      <c r="X57" s="149">
        <f>I54</f>
        <v>0</v>
      </c>
      <c r="Y57" s="158" t="e">
        <f>I55</f>
        <v>#N/A</v>
      </c>
      <c r="Z57" s="155">
        <f>I57</f>
        <v>0</v>
      </c>
      <c r="AA57" s="157"/>
      <c r="AB57" s="157"/>
      <c r="AC57" s="152" t="e">
        <f t="shared" si="6"/>
        <v>#N/A</v>
      </c>
      <c r="AD57" s="149" t="e">
        <f t="shared" si="7"/>
        <v>#N/A</v>
      </c>
      <c r="AE57" s="157"/>
      <c r="AF57" s="157"/>
      <c r="AG57" s="157"/>
      <c r="AH57" s="157"/>
      <c r="AI57" s="157"/>
      <c r="AJ57" s="149" t="e">
        <f t="shared" si="8"/>
        <v>#N/A</v>
      </c>
      <c r="AK57" s="154" t="e">
        <f>I56</f>
        <v>#N/A</v>
      </c>
    </row>
    <row r="58" spans="1:37" s="1" customFormat="1" ht="17.45" customHeight="1">
      <c r="A58" s="4"/>
      <c r="B58" s="242"/>
      <c r="C58" s="124" t="s">
        <v>220</v>
      </c>
      <c r="D58" s="141"/>
      <c r="E58" s="140"/>
      <c r="F58" s="141"/>
      <c r="G58" s="140"/>
      <c r="H58" s="141"/>
      <c r="I58" s="140"/>
      <c r="J58" s="140"/>
      <c r="N58" s="127"/>
      <c r="S58" s="149" t="e">
        <f>J53</f>
        <v>#N/A</v>
      </c>
      <c r="T58" s="156">
        <f>J58</f>
        <v>0</v>
      </c>
      <c r="U58" s="157"/>
      <c r="V58" s="157"/>
      <c r="W58" s="157"/>
      <c r="X58" s="149">
        <f>J54</f>
        <v>0</v>
      </c>
      <c r="Y58" s="158" t="e">
        <f>J55</f>
        <v>#N/A</v>
      </c>
      <c r="Z58" s="155">
        <f>J57</f>
        <v>0</v>
      </c>
      <c r="AA58" s="157"/>
      <c r="AB58" s="157"/>
      <c r="AC58" s="152" t="e">
        <f t="shared" si="6"/>
        <v>#N/A</v>
      </c>
      <c r="AD58" s="149" t="e">
        <f t="shared" si="7"/>
        <v>#N/A</v>
      </c>
      <c r="AE58" s="157"/>
      <c r="AF58" s="157"/>
      <c r="AG58" s="157"/>
      <c r="AH58" s="157"/>
      <c r="AI58" s="157"/>
      <c r="AJ58" s="149" t="e">
        <f t="shared" si="8"/>
        <v>#N/A</v>
      </c>
      <c r="AK58" s="154" t="e">
        <f>J56</f>
        <v>#N/A</v>
      </c>
    </row>
    <row r="59" spans="1:37" s="1" customFormat="1" ht="15" customHeight="1">
      <c r="A59" s="4"/>
      <c r="B59" s="242"/>
      <c r="C59" s="119" t="s">
        <v>204</v>
      </c>
      <c r="D59" s="113" t="str">
        <f t="shared" ref="D59:J59" si="29">IF(ISERROR((D57/D55)*D56*D58),"",(D57/D55)*D56*D58)</f>
        <v/>
      </c>
      <c r="E59" s="113" t="str">
        <f t="shared" si="29"/>
        <v/>
      </c>
      <c r="F59" s="113" t="str">
        <f t="shared" si="29"/>
        <v/>
      </c>
      <c r="G59" s="113" t="str">
        <f t="shared" si="29"/>
        <v/>
      </c>
      <c r="H59" s="113" t="str">
        <f t="shared" si="29"/>
        <v/>
      </c>
      <c r="I59" s="113" t="str">
        <f t="shared" si="29"/>
        <v/>
      </c>
      <c r="J59" s="113" t="str">
        <f t="shared" si="29"/>
        <v/>
      </c>
      <c r="N59" s="127"/>
      <c r="S59" s="149" t="e">
        <f>D60</f>
        <v>#N/A</v>
      </c>
      <c r="T59" s="156">
        <f>D65</f>
        <v>0</v>
      </c>
      <c r="U59" s="157"/>
      <c r="V59" s="157"/>
      <c r="W59" s="157"/>
      <c r="X59" s="149">
        <f>D61</f>
        <v>0</v>
      </c>
      <c r="Y59" s="158" t="e">
        <f>D62</f>
        <v>#N/A</v>
      </c>
      <c r="Z59" s="155">
        <f>D64</f>
        <v>0</v>
      </c>
      <c r="AA59" s="157"/>
      <c r="AB59" s="157"/>
      <c r="AC59" s="152" t="e">
        <f t="shared" si="6"/>
        <v>#N/A</v>
      </c>
      <c r="AD59" s="149" t="e">
        <f t="shared" si="7"/>
        <v>#N/A</v>
      </c>
      <c r="AE59" s="157"/>
      <c r="AF59" s="157"/>
      <c r="AG59" s="157"/>
      <c r="AH59" s="157"/>
      <c r="AI59" s="157"/>
      <c r="AJ59" s="149" t="e">
        <f t="shared" si="8"/>
        <v>#N/A</v>
      </c>
      <c r="AK59" s="154" t="e">
        <f>D63</f>
        <v>#N/A</v>
      </c>
    </row>
    <row r="60" spans="1:37" ht="15" customHeight="1">
      <c r="B60" s="242" t="s">
        <v>80</v>
      </c>
      <c r="C60" s="121" t="s">
        <v>24</v>
      </c>
      <c r="D60" s="114" t="e">
        <f>②チーム編成表!F44</f>
        <v>#N/A</v>
      </c>
      <c r="E60" s="114" t="e">
        <f>②チーム編成表!G44</f>
        <v>#N/A</v>
      </c>
      <c r="F60" s="114" t="e">
        <f>②チーム編成表!H44</f>
        <v>#N/A</v>
      </c>
      <c r="G60" s="114" t="e">
        <f>②チーム編成表!I44</f>
        <v>#N/A</v>
      </c>
      <c r="H60" s="114" t="e">
        <f>②チーム編成表!J44</f>
        <v>#N/A</v>
      </c>
      <c r="I60" s="114" t="e">
        <f>②チーム編成表!K44</f>
        <v>#N/A</v>
      </c>
      <c r="J60" s="114" t="e">
        <f>②チーム編成表!L44</f>
        <v>#N/A</v>
      </c>
      <c r="S60" s="149" t="e">
        <f>E60</f>
        <v>#N/A</v>
      </c>
      <c r="T60" s="156">
        <f>E65</f>
        <v>0</v>
      </c>
      <c r="U60" s="157"/>
      <c r="V60" s="157"/>
      <c r="W60" s="157"/>
      <c r="X60" s="149">
        <f>E61</f>
        <v>0</v>
      </c>
      <c r="Y60" s="158" t="e">
        <f>E62</f>
        <v>#N/A</v>
      </c>
      <c r="Z60" s="155">
        <f>E64</f>
        <v>0</v>
      </c>
      <c r="AA60" s="157"/>
      <c r="AB60" s="157"/>
      <c r="AC60" s="152" t="e">
        <f t="shared" si="6"/>
        <v>#N/A</v>
      </c>
      <c r="AD60" s="149" t="e">
        <f t="shared" si="7"/>
        <v>#N/A</v>
      </c>
      <c r="AE60" s="157"/>
      <c r="AF60" s="157"/>
      <c r="AG60" s="157"/>
      <c r="AH60" s="157"/>
      <c r="AI60" s="157"/>
      <c r="AJ60" s="149" t="e">
        <f t="shared" si="8"/>
        <v>#N/A</v>
      </c>
      <c r="AK60" s="154" t="e">
        <f>E63</f>
        <v>#N/A</v>
      </c>
    </row>
    <row r="61" spans="1:37" ht="15" customHeight="1">
      <c r="B61" s="242"/>
      <c r="C61" s="118" t="s">
        <v>202</v>
      </c>
      <c r="D61" s="111"/>
      <c r="E61" s="111"/>
      <c r="F61" s="111"/>
      <c r="G61" s="111"/>
      <c r="H61" s="111"/>
      <c r="I61" s="111"/>
      <c r="J61" s="111"/>
      <c r="S61" s="149" t="e">
        <f>F60</f>
        <v>#N/A</v>
      </c>
      <c r="T61" s="156">
        <f>F65</f>
        <v>0</v>
      </c>
      <c r="U61" s="157"/>
      <c r="V61" s="157"/>
      <c r="W61" s="157"/>
      <c r="X61" s="149">
        <f>F61</f>
        <v>0</v>
      </c>
      <c r="Y61" s="158" t="e">
        <f>F62</f>
        <v>#N/A</v>
      </c>
      <c r="Z61" s="155">
        <f>F64</f>
        <v>0</v>
      </c>
      <c r="AA61" s="157"/>
      <c r="AB61" s="157"/>
      <c r="AC61" s="152" t="e">
        <f t="shared" si="6"/>
        <v>#N/A</v>
      </c>
      <c r="AD61" s="149" t="e">
        <f t="shared" si="7"/>
        <v>#N/A</v>
      </c>
      <c r="AE61" s="157"/>
      <c r="AF61" s="157"/>
      <c r="AG61" s="157"/>
      <c r="AH61" s="157"/>
      <c r="AI61" s="157"/>
      <c r="AJ61" s="149" t="e">
        <f t="shared" si="8"/>
        <v>#N/A</v>
      </c>
      <c r="AK61" s="154" t="e">
        <f>F63</f>
        <v>#N/A</v>
      </c>
    </row>
    <row r="62" spans="1:37" ht="15" customHeight="1">
      <c r="B62" s="242"/>
      <c r="C62" s="116" t="s">
        <v>210</v>
      </c>
      <c r="D62" s="129" t="e">
        <f t="shared" ref="D62:J62" si="30">VLOOKUP(D61,$L:$M,2,)</f>
        <v>#N/A</v>
      </c>
      <c r="E62" s="129" t="e">
        <f t="shared" si="30"/>
        <v>#N/A</v>
      </c>
      <c r="F62" s="129" t="e">
        <f t="shared" si="30"/>
        <v>#N/A</v>
      </c>
      <c r="G62" s="129" t="e">
        <f t="shared" si="30"/>
        <v>#N/A</v>
      </c>
      <c r="H62" s="129" t="e">
        <f t="shared" si="30"/>
        <v>#N/A</v>
      </c>
      <c r="I62" s="129" t="e">
        <f t="shared" si="30"/>
        <v>#N/A</v>
      </c>
      <c r="J62" s="129" t="e">
        <f t="shared" si="30"/>
        <v>#N/A</v>
      </c>
      <c r="S62" s="149" t="e">
        <f>G60</f>
        <v>#N/A</v>
      </c>
      <c r="T62" s="156">
        <f>G65</f>
        <v>0</v>
      </c>
      <c r="U62" s="157"/>
      <c r="V62" s="157"/>
      <c r="W62" s="157"/>
      <c r="X62" s="149">
        <f>G61</f>
        <v>0</v>
      </c>
      <c r="Y62" s="158" t="e">
        <f>G62</f>
        <v>#N/A</v>
      </c>
      <c r="Z62" s="155">
        <f>G64</f>
        <v>0</v>
      </c>
      <c r="AA62" s="157"/>
      <c r="AB62" s="157"/>
      <c r="AC62" s="152" t="e">
        <f t="shared" si="6"/>
        <v>#N/A</v>
      </c>
      <c r="AD62" s="149" t="e">
        <f t="shared" si="7"/>
        <v>#N/A</v>
      </c>
      <c r="AE62" s="157"/>
      <c r="AF62" s="157"/>
      <c r="AG62" s="157"/>
      <c r="AH62" s="157"/>
      <c r="AI62" s="157"/>
      <c r="AJ62" s="149" t="e">
        <f t="shared" si="8"/>
        <v>#N/A</v>
      </c>
      <c r="AK62" s="154" t="e">
        <f>G63</f>
        <v>#N/A</v>
      </c>
    </row>
    <row r="63" spans="1:37" ht="15" customHeight="1">
      <c r="B63" s="242"/>
      <c r="C63" s="116" t="s">
        <v>219</v>
      </c>
      <c r="D63" s="130" t="e">
        <f>VLOOKUP(D61,$L:$N,3,)</f>
        <v>#N/A</v>
      </c>
      <c r="E63" s="130" t="e">
        <f t="shared" ref="E63:J63" si="31">VLOOKUP(E61,$L:$N,3,)</f>
        <v>#N/A</v>
      </c>
      <c r="F63" s="130" t="e">
        <f t="shared" si="31"/>
        <v>#N/A</v>
      </c>
      <c r="G63" s="130" t="e">
        <f t="shared" si="31"/>
        <v>#N/A</v>
      </c>
      <c r="H63" s="130" t="e">
        <f t="shared" si="31"/>
        <v>#N/A</v>
      </c>
      <c r="I63" s="130" t="e">
        <f t="shared" si="31"/>
        <v>#N/A</v>
      </c>
      <c r="J63" s="130" t="e">
        <f t="shared" si="31"/>
        <v>#N/A</v>
      </c>
      <c r="S63" s="149" t="e">
        <f>H60</f>
        <v>#N/A</v>
      </c>
      <c r="T63" s="156">
        <f>H65</f>
        <v>0</v>
      </c>
      <c r="U63" s="157"/>
      <c r="V63" s="157"/>
      <c r="W63" s="157"/>
      <c r="X63" s="149">
        <f>H61</f>
        <v>0</v>
      </c>
      <c r="Y63" s="158" t="e">
        <f>H62</f>
        <v>#N/A</v>
      </c>
      <c r="Z63" s="155">
        <f>H64</f>
        <v>0</v>
      </c>
      <c r="AA63" s="157"/>
      <c r="AB63" s="157"/>
      <c r="AC63" s="152" t="e">
        <f t="shared" si="6"/>
        <v>#N/A</v>
      </c>
      <c r="AD63" s="149" t="e">
        <f t="shared" si="7"/>
        <v>#N/A</v>
      </c>
      <c r="AE63" s="157"/>
      <c r="AF63" s="157"/>
      <c r="AG63" s="157"/>
      <c r="AH63" s="157"/>
      <c r="AI63" s="157"/>
      <c r="AJ63" s="149" t="e">
        <f t="shared" si="8"/>
        <v>#N/A</v>
      </c>
      <c r="AK63" s="154" t="e">
        <f>H63</f>
        <v>#N/A</v>
      </c>
    </row>
    <row r="64" spans="1:37" ht="15" customHeight="1">
      <c r="B64" s="242"/>
      <c r="C64" s="116" t="s">
        <v>203</v>
      </c>
      <c r="D64" s="112"/>
      <c r="E64" s="112"/>
      <c r="F64" s="112"/>
      <c r="G64" s="112"/>
      <c r="H64" s="112"/>
      <c r="I64" s="112"/>
      <c r="J64" s="112"/>
      <c r="S64" s="149" t="e">
        <f>I60</f>
        <v>#N/A</v>
      </c>
      <c r="T64" s="156">
        <f>I65</f>
        <v>0</v>
      </c>
      <c r="U64" s="157"/>
      <c r="V64" s="157"/>
      <c r="W64" s="157"/>
      <c r="X64" s="149">
        <f>I61</f>
        <v>0</v>
      </c>
      <c r="Y64" s="158" t="e">
        <f>I62</f>
        <v>#N/A</v>
      </c>
      <c r="Z64" s="155">
        <f>I64</f>
        <v>0</v>
      </c>
      <c r="AA64" s="157"/>
      <c r="AB64" s="157"/>
      <c r="AC64" s="152" t="e">
        <f t="shared" si="6"/>
        <v>#N/A</v>
      </c>
      <c r="AD64" s="149" t="e">
        <f t="shared" si="7"/>
        <v>#N/A</v>
      </c>
      <c r="AE64" s="157"/>
      <c r="AF64" s="157"/>
      <c r="AG64" s="157"/>
      <c r="AH64" s="157"/>
      <c r="AI64" s="157"/>
      <c r="AJ64" s="149" t="e">
        <f t="shared" si="8"/>
        <v>#N/A</v>
      </c>
      <c r="AK64" s="154" t="e">
        <f>I63</f>
        <v>#N/A</v>
      </c>
    </row>
    <row r="65" spans="1:37" s="1" customFormat="1" ht="15" customHeight="1">
      <c r="A65" s="4"/>
      <c r="B65" s="242"/>
      <c r="C65" s="124" t="s">
        <v>220</v>
      </c>
      <c r="D65" s="141"/>
      <c r="E65" s="140"/>
      <c r="F65" s="141"/>
      <c r="G65" s="140"/>
      <c r="H65" s="141"/>
      <c r="I65" s="140"/>
      <c r="J65" s="140"/>
      <c r="N65" s="127"/>
      <c r="S65" s="149" t="e">
        <f>J60</f>
        <v>#N/A</v>
      </c>
      <c r="T65" s="156">
        <f>J65</f>
        <v>0</v>
      </c>
      <c r="U65" s="157"/>
      <c r="V65" s="157"/>
      <c r="W65" s="157"/>
      <c r="X65" s="149">
        <f>J61</f>
        <v>0</v>
      </c>
      <c r="Y65" s="158" t="e">
        <f>J62</f>
        <v>#N/A</v>
      </c>
      <c r="Z65" s="155">
        <f>J64</f>
        <v>0</v>
      </c>
      <c r="AA65" s="157"/>
      <c r="AB65" s="157"/>
      <c r="AC65" s="152" t="e">
        <f>Z65*AK65/Y65</f>
        <v>#N/A</v>
      </c>
      <c r="AD65" s="149" t="e">
        <f>Z65/Y65</f>
        <v>#N/A</v>
      </c>
      <c r="AE65" s="157"/>
      <c r="AF65" s="157"/>
      <c r="AG65" s="157"/>
      <c r="AH65" s="157"/>
      <c r="AI65" s="157"/>
      <c r="AJ65" s="149" t="e">
        <f t="shared" si="8"/>
        <v>#N/A</v>
      </c>
      <c r="AK65" s="154" t="e">
        <f>J63</f>
        <v>#N/A</v>
      </c>
    </row>
    <row r="66" spans="1:37" s="1" customFormat="1" ht="15" customHeight="1">
      <c r="A66" s="4"/>
      <c r="B66" s="242"/>
      <c r="C66" s="119" t="s">
        <v>204</v>
      </c>
      <c r="D66" s="113" t="str">
        <f t="shared" ref="D66:J66" si="32">IF(ISERROR((D64/D62)*D63*D65),"",(D64/D62)*D63*D65)</f>
        <v/>
      </c>
      <c r="E66" s="113" t="str">
        <f t="shared" si="32"/>
        <v/>
      </c>
      <c r="F66" s="113" t="str">
        <f t="shared" si="32"/>
        <v/>
      </c>
      <c r="G66" s="113" t="str">
        <f t="shared" si="32"/>
        <v/>
      </c>
      <c r="H66" s="113" t="str">
        <f t="shared" si="32"/>
        <v/>
      </c>
      <c r="I66" s="113" t="str">
        <f t="shared" si="32"/>
        <v/>
      </c>
      <c r="J66" s="113" t="str">
        <f t="shared" si="32"/>
        <v/>
      </c>
      <c r="N66" s="127"/>
      <c r="S66" s="162"/>
      <c r="T66" s="83"/>
      <c r="U66" s="83"/>
      <c r="V66" s="83"/>
      <c r="W66" s="83"/>
      <c r="X66" s="162"/>
      <c r="Y66" s="151"/>
      <c r="Z66" s="83"/>
      <c r="AA66" s="83"/>
      <c r="AB66" s="83"/>
      <c r="AC66" s="83"/>
      <c r="AD66" s="83"/>
      <c r="AE66" s="83"/>
      <c r="AF66" s="83"/>
      <c r="AG66" s="83"/>
      <c r="AH66" s="83"/>
      <c r="AI66" s="83"/>
      <c r="AJ66" s="83"/>
      <c r="AK66" s="83"/>
    </row>
    <row r="67" spans="1:37" ht="15" customHeight="1">
      <c r="B67" s="242" t="s">
        <v>81</v>
      </c>
      <c r="C67" s="121" t="s">
        <v>24</v>
      </c>
      <c r="D67" s="114" t="e">
        <f>②チーム編成表!F49</f>
        <v>#N/A</v>
      </c>
      <c r="E67" s="114" t="e">
        <f>②チーム編成表!G49</f>
        <v>#N/A</v>
      </c>
      <c r="F67" s="114" t="e">
        <f>②チーム編成表!H49</f>
        <v>#N/A</v>
      </c>
      <c r="G67" s="114" t="e">
        <f>②チーム編成表!I49</f>
        <v>#N/A</v>
      </c>
      <c r="H67" s="114" t="e">
        <f>②チーム編成表!J49</f>
        <v>#N/A</v>
      </c>
      <c r="I67" s="114" t="e">
        <f>②チーム編成表!K49</f>
        <v>#N/A</v>
      </c>
      <c r="J67" s="114" t="e">
        <f>②チーム編成表!L49</f>
        <v>#N/A</v>
      </c>
    </row>
    <row r="68" spans="1:37" ht="15" customHeight="1">
      <c r="B68" s="242"/>
      <c r="C68" s="118" t="s">
        <v>202</v>
      </c>
      <c r="D68" s="111"/>
      <c r="E68" s="111"/>
      <c r="F68" s="111"/>
      <c r="G68" s="111"/>
      <c r="H68" s="111"/>
      <c r="I68" s="111"/>
      <c r="J68" s="111"/>
    </row>
    <row r="69" spans="1:37" ht="15" customHeight="1">
      <c r="B69" s="242"/>
      <c r="C69" s="116" t="s">
        <v>210</v>
      </c>
      <c r="D69" s="129" t="e">
        <f t="shared" ref="D69:J69" si="33">VLOOKUP(D68,$L:$M,2,)</f>
        <v>#N/A</v>
      </c>
      <c r="E69" s="129" t="e">
        <f t="shared" si="33"/>
        <v>#N/A</v>
      </c>
      <c r="F69" s="129" t="e">
        <f t="shared" si="33"/>
        <v>#N/A</v>
      </c>
      <c r="G69" s="129" t="e">
        <f t="shared" si="33"/>
        <v>#N/A</v>
      </c>
      <c r="H69" s="129" t="e">
        <f t="shared" si="33"/>
        <v>#N/A</v>
      </c>
      <c r="I69" s="129" t="e">
        <f t="shared" si="33"/>
        <v>#N/A</v>
      </c>
      <c r="J69" s="129" t="e">
        <f t="shared" si="33"/>
        <v>#N/A</v>
      </c>
    </row>
    <row r="70" spans="1:37" ht="15" customHeight="1">
      <c r="B70" s="242"/>
      <c r="C70" s="116" t="s">
        <v>219</v>
      </c>
      <c r="D70" s="130" t="e">
        <f>VLOOKUP(D68,$L:$N,3,)</f>
        <v>#N/A</v>
      </c>
      <c r="E70" s="130" t="e">
        <f t="shared" ref="E70:J70" si="34">VLOOKUP(E68,$L:$N,3,)</f>
        <v>#N/A</v>
      </c>
      <c r="F70" s="130" t="e">
        <f t="shared" si="34"/>
        <v>#N/A</v>
      </c>
      <c r="G70" s="130" t="e">
        <f t="shared" si="34"/>
        <v>#N/A</v>
      </c>
      <c r="H70" s="130" t="e">
        <f t="shared" si="34"/>
        <v>#N/A</v>
      </c>
      <c r="I70" s="130" t="e">
        <f t="shared" si="34"/>
        <v>#N/A</v>
      </c>
      <c r="J70" s="130" t="e">
        <f t="shared" si="34"/>
        <v>#N/A</v>
      </c>
    </row>
    <row r="71" spans="1:37" ht="15" customHeight="1">
      <c r="B71" s="242"/>
      <c r="C71" s="116" t="s">
        <v>203</v>
      </c>
      <c r="D71" s="112"/>
      <c r="E71" s="112"/>
      <c r="F71" s="112"/>
      <c r="G71" s="112"/>
      <c r="H71" s="112"/>
      <c r="I71" s="112"/>
      <c r="J71" s="112"/>
    </row>
    <row r="72" spans="1:37" s="1" customFormat="1" ht="15" customHeight="1">
      <c r="A72" s="4"/>
      <c r="B72" s="242"/>
      <c r="C72" s="124" t="s">
        <v>220</v>
      </c>
      <c r="D72" s="141"/>
      <c r="E72" s="140"/>
      <c r="F72" s="141"/>
      <c r="G72" s="140"/>
      <c r="H72" s="141"/>
      <c r="I72" s="140"/>
      <c r="J72" s="140"/>
      <c r="N72" s="127"/>
      <c r="S72" s="162"/>
      <c r="T72" s="83"/>
      <c r="U72" s="83"/>
      <c r="V72" s="83"/>
      <c r="W72" s="83"/>
      <c r="X72" s="162"/>
      <c r="Y72" s="151"/>
      <c r="Z72" s="83"/>
      <c r="AA72" s="83"/>
      <c r="AB72" s="83"/>
      <c r="AC72" s="83"/>
      <c r="AD72" s="83"/>
      <c r="AE72" s="83"/>
      <c r="AF72" s="83"/>
      <c r="AG72" s="83"/>
      <c r="AH72" s="83"/>
      <c r="AI72" s="83"/>
      <c r="AJ72" s="83"/>
      <c r="AK72" s="83"/>
    </row>
    <row r="73" spans="1:37" s="1" customFormat="1" ht="15" customHeight="1">
      <c r="A73" s="4"/>
      <c r="B73" s="242"/>
      <c r="C73" s="119" t="s">
        <v>204</v>
      </c>
      <c r="D73" s="113" t="str">
        <f t="shared" ref="D73:J73" si="35">IF(ISERROR((D71/D69)*D70*D72),"",(D71/D69)*D70*D72)</f>
        <v/>
      </c>
      <c r="E73" s="113" t="str">
        <f t="shared" si="35"/>
        <v/>
      </c>
      <c r="F73" s="113" t="str">
        <f t="shared" si="35"/>
        <v/>
      </c>
      <c r="G73" s="113" t="str">
        <f t="shared" si="35"/>
        <v/>
      </c>
      <c r="H73" s="113" t="str">
        <f t="shared" si="35"/>
        <v/>
      </c>
      <c r="I73" s="113" t="str">
        <f t="shared" si="35"/>
        <v/>
      </c>
      <c r="J73" s="113" t="str">
        <f t="shared" si="35"/>
        <v/>
      </c>
      <c r="N73" s="127"/>
      <c r="S73" s="162"/>
      <c r="T73" s="83"/>
      <c r="U73" s="83"/>
      <c r="V73" s="83"/>
      <c r="W73" s="83"/>
      <c r="X73" s="162"/>
      <c r="Y73" s="151"/>
      <c r="Z73" s="83"/>
      <c r="AA73" s="83"/>
      <c r="AB73" s="83"/>
      <c r="AC73" s="83"/>
      <c r="AD73" s="83"/>
      <c r="AE73" s="83"/>
      <c r="AF73" s="83"/>
      <c r="AG73" s="83"/>
      <c r="AH73" s="83"/>
      <c r="AI73" s="83"/>
      <c r="AJ73" s="83"/>
      <c r="AK73" s="83"/>
    </row>
    <row r="74" spans="1:37" ht="15" customHeight="1"/>
    <row r="75" spans="1:37" ht="14.1" customHeight="1"/>
    <row r="76" spans="1:37" ht="14.1" customHeight="1"/>
    <row r="77" spans="1:37" ht="14.1" customHeight="1"/>
    <row r="78" spans="1:37" ht="14.1" customHeight="1"/>
    <row r="79" spans="1:37" ht="14.1" customHeight="1"/>
    <row r="80" spans="1:37" ht="14.1" customHeight="1"/>
    <row r="81" spans="2:37" ht="14.1" customHeight="1"/>
    <row r="82" spans="2:37" ht="14.1" customHeight="1"/>
    <row r="83" spans="2:37" ht="14.1" customHeight="1"/>
    <row r="84" spans="2:37" ht="14.1" customHeight="1"/>
    <row r="85" spans="2:37" s="2" customFormat="1" ht="14.1" customHeight="1">
      <c r="B85"/>
      <c r="C85"/>
      <c r="D85" s="83"/>
      <c r="E85" s="83"/>
      <c r="F85" s="83"/>
      <c r="G85" s="83"/>
      <c r="H85" s="83"/>
      <c r="I85" s="83"/>
      <c r="J85" s="83"/>
      <c r="K85"/>
      <c r="L85" s="125"/>
      <c r="M85"/>
      <c r="N85" s="128"/>
      <c r="S85" s="163"/>
      <c r="T85" s="82"/>
      <c r="U85" s="82"/>
      <c r="V85" s="82"/>
      <c r="W85" s="82"/>
      <c r="X85" s="163"/>
      <c r="Y85" s="161"/>
      <c r="Z85" s="82"/>
      <c r="AA85" s="82"/>
      <c r="AB85" s="82"/>
      <c r="AC85" s="82"/>
      <c r="AD85" s="82"/>
      <c r="AE85" s="82"/>
      <c r="AF85" s="82"/>
      <c r="AG85" s="82"/>
      <c r="AH85" s="82"/>
      <c r="AI85" s="82"/>
      <c r="AJ85" s="82"/>
      <c r="AK85" s="82"/>
    </row>
    <row r="86" spans="2:37" s="2" customFormat="1" ht="14.1" customHeight="1">
      <c r="B86"/>
      <c r="C86"/>
      <c r="D86" s="83"/>
      <c r="E86" s="83"/>
      <c r="F86" s="83"/>
      <c r="G86" s="83"/>
      <c r="H86" s="83"/>
      <c r="I86" s="83"/>
      <c r="J86" s="83"/>
      <c r="K86"/>
      <c r="L86" s="125"/>
      <c r="M86"/>
      <c r="N86" s="128"/>
      <c r="S86" s="163"/>
      <c r="T86" s="82"/>
      <c r="U86" s="82"/>
      <c r="V86" s="82"/>
      <c r="W86" s="82"/>
      <c r="X86" s="163"/>
      <c r="Y86" s="161"/>
      <c r="Z86" s="82"/>
      <c r="AA86" s="82"/>
      <c r="AB86" s="82"/>
      <c r="AC86" s="82"/>
      <c r="AD86" s="82"/>
      <c r="AE86" s="82"/>
      <c r="AF86" s="82"/>
      <c r="AG86" s="82"/>
      <c r="AH86" s="82"/>
      <c r="AI86" s="82"/>
      <c r="AJ86" s="82"/>
      <c r="AK86" s="82"/>
    </row>
  </sheetData>
  <mergeCells count="12">
    <mergeCell ref="B25:B31"/>
    <mergeCell ref="B18:B24"/>
    <mergeCell ref="B11:B17"/>
    <mergeCell ref="B2:B3"/>
    <mergeCell ref="C2:C3"/>
    <mergeCell ref="B4:B10"/>
    <mergeCell ref="B32:B38"/>
    <mergeCell ref="B67:B73"/>
    <mergeCell ref="B60:B66"/>
    <mergeCell ref="B53:B59"/>
    <mergeCell ref="B46:B52"/>
    <mergeCell ref="B39:B45"/>
  </mergeCells>
  <phoneticPr fontId="31"/>
  <conditionalFormatting sqref="D5:J5 D15:J16 D22:J23 D29:J30 D36:J37 D43:J44 D50:J51 D57:J58 D64:J65 D71:J72 D12:J12 D19:J19 D26:J26 D33:J33 D40:J40 D47:J47 D54:J54 D61:J61 D68:J68 D8:J9">
    <cfRule type="containsBlanks" dxfId="14" priority="2" stopIfTrue="1">
      <formula>LEN(TRIM(D5))=0</formula>
    </cfRule>
  </conditionalFormatting>
  <conditionalFormatting sqref="D6:J6 D13:J13 D20:J20 D27:J27 D34:J34 D41:J41 D48:J48 D55:J55 D62:J62 D69:J69">
    <cfRule type="cellIs" dxfId="13" priority="1" stopIfTrue="1" operator="equal">
      <formula>"手入力"</formula>
    </cfRule>
  </conditionalFormatting>
  <dataValidations count="2">
    <dataValidation type="list" allowBlank="1" showInputMessage="1" showErrorMessage="1" sqref="D5:J5 D47:J47 D54:J54 D33:J33 D12:J12 D19:J19 D61:J61 D26:J26 D40:J40 D68:J68" xr:uid="{00000000-0002-0000-0100-000000000000}">
      <formula1>$L$4:$L$14</formula1>
    </dataValidation>
    <dataValidation type="list" allowBlank="1" showInputMessage="1" showErrorMessage="1" sqref="D65:J65 D72:J72 D16:J16 D23:J23 D30:J30 D37:J37 D44:J44 D51:J51 D58:J58 D9:J9" xr:uid="{00000000-0002-0000-0100-000001000000}">
      <formula1>$P$4:$P$6</formula1>
    </dataValidation>
  </dataValidations>
  <pageMargins left="0" right="0" top="0" bottom="0" header="0" footer="0"/>
  <pageSetup paperSize="9" scale="9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
  <sheetViews>
    <sheetView tabSelected="1" view="pageBreakPreview" topLeftCell="A10" zoomScaleNormal="100" zoomScaleSheetLayoutView="100" workbookViewId="0">
      <selection activeCell="F19" sqref="F19"/>
    </sheetView>
  </sheetViews>
  <sheetFormatPr defaultColWidth="8.875" defaultRowHeight="13.5"/>
  <cols>
    <col min="1" max="1" width="1.375" style="2" customWidth="1"/>
    <col min="2" max="2" width="6.5" customWidth="1"/>
    <col min="3" max="3" width="5.375" customWidth="1"/>
    <col min="4" max="4" width="2" customWidth="1"/>
    <col min="5" max="5" width="4.5" style="17" customWidth="1"/>
    <col min="6" max="11" width="13.375" style="83" customWidth="1"/>
    <col min="12" max="12" width="12.125" style="83" hidden="1" customWidth="1"/>
    <col min="13" max="13" width="5" customWidth="1"/>
    <col min="14" max="14" width="8.875" style="18" customWidth="1"/>
    <col min="15" max="15" width="15.625" customWidth="1"/>
    <col min="16" max="18" width="16.875" bestFit="1" customWidth="1"/>
    <col min="19" max="20" width="14.125" bestFit="1" customWidth="1"/>
  </cols>
  <sheetData>
    <row r="1" spans="1:17" ht="39" customHeight="1">
      <c r="B1" s="108" t="s">
        <v>252</v>
      </c>
      <c r="C1" s="3"/>
      <c r="D1" s="2"/>
      <c r="E1" s="16"/>
      <c r="F1" s="82"/>
      <c r="H1" s="84" t="s">
        <v>196</v>
      </c>
      <c r="I1" s="85"/>
      <c r="J1" s="82"/>
      <c r="K1" s="82"/>
      <c r="L1" s="82"/>
      <c r="M1" s="2"/>
    </row>
    <row r="2" spans="1:17" ht="16.5" customHeight="1">
      <c r="B2" s="263" t="s">
        <v>18</v>
      </c>
      <c r="C2" s="227"/>
      <c r="D2" s="228"/>
      <c r="E2" s="233" t="s">
        <v>85</v>
      </c>
      <c r="F2" s="86" t="s">
        <v>0</v>
      </c>
      <c r="G2" s="86" t="s">
        <v>1</v>
      </c>
      <c r="H2" s="86" t="s">
        <v>2</v>
      </c>
      <c r="I2" s="86" t="s">
        <v>3</v>
      </c>
      <c r="J2" s="86" t="s">
        <v>4</v>
      </c>
      <c r="K2" s="86" t="s">
        <v>29</v>
      </c>
      <c r="L2" s="86" t="s">
        <v>30</v>
      </c>
      <c r="M2" s="210" t="s">
        <v>129</v>
      </c>
      <c r="N2" s="19" t="s">
        <v>145</v>
      </c>
    </row>
    <row r="3" spans="1:17" ht="12.95" customHeight="1" thickBot="1">
      <c r="B3" s="226"/>
      <c r="C3" s="229"/>
      <c r="D3" s="230"/>
      <c r="E3" s="234"/>
      <c r="F3" s="87">
        <v>2.4</v>
      </c>
      <c r="G3" s="87">
        <v>2.4</v>
      </c>
      <c r="H3" s="87">
        <v>2.4</v>
      </c>
      <c r="I3" s="87">
        <v>2.4</v>
      </c>
      <c r="J3" s="87">
        <v>2.4</v>
      </c>
      <c r="K3" s="87">
        <v>2.4</v>
      </c>
      <c r="L3" s="87">
        <v>2.4</v>
      </c>
      <c r="M3" s="211"/>
    </row>
    <row r="4" spans="1:17" ht="27" customHeight="1" thickTop="1">
      <c r="B4" s="256" t="s">
        <v>258</v>
      </c>
      <c r="C4" s="262" t="s">
        <v>24</v>
      </c>
      <c r="D4" s="262"/>
      <c r="E4" s="215">
        <v>1.3888888888888889E-3</v>
      </c>
      <c r="F4" s="200" t="str">
        <f>VLOOKUP("A1",'①仮タイム設定＆チーム編成'!C:D,2,)</f>
        <v>佐藤亮介</v>
      </c>
      <c r="G4" s="88" t="str">
        <f>VLOOKUP("A2",'①仮タイム設定＆チーム編成'!C:D,2,)</f>
        <v>寺田周平</v>
      </c>
      <c r="H4" s="200" t="str">
        <f>VLOOKUP("A3",'①仮タイム設定＆チーム編成'!C:D,2,)</f>
        <v>前山和義</v>
      </c>
      <c r="I4" s="109" t="str">
        <f>VLOOKUP("A4",'①仮タイム設定＆チーム編成'!C:D,2,)</f>
        <v>田中哲史</v>
      </c>
      <c r="J4" s="202" t="str">
        <f>VLOOKUP("A5",'①仮タイム設定＆チーム編成'!C:D,2,)</f>
        <v>寺本彩乃</v>
      </c>
      <c r="K4" s="88" t="str">
        <f>VLOOKUP("A6",'①仮タイム設定＆チーム編成'!C:D,2,)</f>
        <v>安芸優一</v>
      </c>
      <c r="L4" s="88" t="e">
        <f>VLOOKUP("A7",'①仮タイム設定＆チーム編成'!C:D,2,)</f>
        <v>#N/A</v>
      </c>
      <c r="M4" s="218"/>
      <c r="N4" s="254">
        <f>SUM(E4,F5:K5)</f>
        <v>4.7310185185185184E-2</v>
      </c>
      <c r="O4" s="254" t="s">
        <v>146</v>
      </c>
    </row>
    <row r="5" spans="1:17" ht="27" customHeight="1">
      <c r="B5" s="213"/>
      <c r="C5" s="261" t="s">
        <v>32</v>
      </c>
      <c r="D5" s="261"/>
      <c r="E5" s="216"/>
      <c r="F5" s="89">
        <f>VLOOKUP(F4,'①仮タイム設定＆チーム編成'!$D:$I,6,)</f>
        <v>9.3749999999999997E-3</v>
      </c>
      <c r="G5" s="89">
        <f>VLOOKUP(G4,'①仮タイム設定＆チーム編成'!$D:$I,6,)</f>
        <v>8.1597222222222227E-3</v>
      </c>
      <c r="H5" s="89">
        <f>VLOOKUP(H4,'①仮タイム設定＆チーム編成'!$D:$I,6,)</f>
        <v>7.9861111111111105E-3</v>
      </c>
      <c r="I5" s="89">
        <f>VLOOKUP(I4,'①仮タイム設定＆チーム編成'!$D:$I,6,)</f>
        <v>7.4652777777777764E-3</v>
      </c>
      <c r="J5" s="89">
        <f>VLOOKUP(J4,'①仮タイム設定＆チーム編成'!$D:$I,6,)</f>
        <v>7.1481481481481491E-3</v>
      </c>
      <c r="K5" s="89">
        <f>VLOOKUP(K4,'①仮タイム設定＆チーム編成'!$D:$I,6,)</f>
        <v>5.7870370370370358E-3</v>
      </c>
      <c r="L5" s="89" t="e">
        <f>VLOOKUP(L4,'①仮タイム設定＆チーム編成'!$D:$I,6,)</f>
        <v>#N/A</v>
      </c>
      <c r="M5" s="219"/>
      <c r="N5" s="255"/>
      <c r="O5" s="255"/>
      <c r="P5" s="5"/>
    </row>
    <row r="6" spans="1:17" ht="27" customHeight="1">
      <c r="B6" s="213"/>
      <c r="C6" s="221" t="s">
        <v>44</v>
      </c>
      <c r="D6" s="222"/>
      <c r="E6" s="216"/>
      <c r="F6" s="90"/>
      <c r="G6" s="90"/>
      <c r="H6" s="90"/>
      <c r="I6" s="90"/>
      <c r="J6" s="90"/>
      <c r="K6" s="90"/>
      <c r="L6" s="90"/>
      <c r="M6" s="219"/>
      <c r="N6" s="255"/>
      <c r="O6" s="255"/>
      <c r="P6" s="5"/>
    </row>
    <row r="7" spans="1:17" s="1" customFormat="1" ht="27" customHeight="1">
      <c r="A7" s="4"/>
      <c r="B7" s="213"/>
      <c r="C7" s="252" t="s">
        <v>39</v>
      </c>
      <c r="D7" s="252"/>
      <c r="E7" s="216"/>
      <c r="F7" s="91"/>
      <c r="G7" s="91"/>
      <c r="H7" s="91"/>
      <c r="I7" s="91"/>
      <c r="J7" s="91"/>
      <c r="K7" s="91"/>
      <c r="L7" s="91"/>
      <c r="M7" s="219"/>
      <c r="N7" s="255"/>
      <c r="O7" s="255"/>
      <c r="P7" s="5"/>
      <c r="Q7"/>
    </row>
    <row r="8" spans="1:17" s="1" customFormat="1" ht="27" customHeight="1" thickBot="1">
      <c r="A8" s="4"/>
      <c r="B8" s="213"/>
      <c r="C8" s="260" t="s">
        <v>25</v>
      </c>
      <c r="D8" s="260"/>
      <c r="E8" s="217"/>
      <c r="F8" s="92" t="str">
        <f>IF(F7=0,"",E4+F7)</f>
        <v/>
      </c>
      <c r="G8" s="92" t="str">
        <f t="shared" ref="G8:L8" si="0">IF(G7=0,"",F8+G7)</f>
        <v/>
      </c>
      <c r="H8" s="92" t="str">
        <f t="shared" si="0"/>
        <v/>
      </c>
      <c r="I8" s="93" t="str">
        <f t="shared" si="0"/>
        <v/>
      </c>
      <c r="J8" s="93" t="str">
        <f t="shared" si="0"/>
        <v/>
      </c>
      <c r="K8" s="93" t="str">
        <f t="shared" si="0"/>
        <v/>
      </c>
      <c r="L8" s="93" t="str">
        <f t="shared" si="0"/>
        <v/>
      </c>
      <c r="M8" s="219"/>
      <c r="N8" s="255"/>
      <c r="O8" s="255"/>
      <c r="P8" s="5"/>
      <c r="Q8"/>
    </row>
    <row r="9" spans="1:17" ht="27" customHeight="1" thickTop="1">
      <c r="B9" s="257" t="s">
        <v>255</v>
      </c>
      <c r="C9" s="253" t="s">
        <v>24</v>
      </c>
      <c r="D9" s="253"/>
      <c r="E9" s="215">
        <v>1.3888888888888889E-3</v>
      </c>
      <c r="F9" s="94" t="str">
        <f>VLOOKUP("B1",'①仮タイム設定＆チーム編成'!C:D,2,)</f>
        <v>永田翔吾</v>
      </c>
      <c r="G9" s="94" t="str">
        <f>VLOOKUP("B2",'①仮タイム設定＆チーム編成'!C:D,2,)</f>
        <v>押野和馬</v>
      </c>
      <c r="H9" s="94" t="str">
        <f>VLOOKUP("B3",'①仮タイム設定＆チーム編成'!C:D,2,)</f>
        <v>浦瀬翔太</v>
      </c>
      <c r="I9" s="201" t="str">
        <f>VLOOKUP("B4",'①仮タイム設定＆チーム編成'!C:D,2,)</f>
        <v>大家瑞希</v>
      </c>
      <c r="J9" s="94" t="str">
        <f>VLOOKUP("B5",'①仮タイム設定＆チーム編成'!C:D,2,)</f>
        <v>武田朋樹</v>
      </c>
      <c r="K9" s="94" t="str">
        <f>VLOOKUP("B6",'①仮タイム設定＆チーム編成'!C:D,2,)</f>
        <v>井上史弥</v>
      </c>
      <c r="L9" s="94" t="e">
        <f>VLOOKUP("B7",'①仮タイム設定＆チーム編成'!C:D,2,)</f>
        <v>#N/A</v>
      </c>
      <c r="M9" s="219"/>
      <c r="N9" s="254">
        <f>SUM(E9,F10:K10)</f>
        <v>4.7407407407407398E-2</v>
      </c>
      <c r="O9" s="254" t="s">
        <v>147</v>
      </c>
      <c r="P9" s="5"/>
    </row>
    <row r="10" spans="1:17" ht="27" customHeight="1">
      <c r="B10" s="258"/>
      <c r="C10" s="261" t="s">
        <v>32</v>
      </c>
      <c r="D10" s="261"/>
      <c r="E10" s="216"/>
      <c r="F10" s="89">
        <f>VLOOKUP(F9,'①仮タイム設定＆チーム編成'!$D:$I,6,)</f>
        <v>8.7615740740740744E-3</v>
      </c>
      <c r="G10" s="89">
        <f>VLOOKUP(G9,'①仮タイム設定＆チーム編成'!$D:$I,6,)</f>
        <v>8.3333333333333332E-3</v>
      </c>
      <c r="H10" s="89">
        <f>VLOOKUP(H9,'①仮タイム設定＆チーム編成'!$D:$I,6,)</f>
        <v>8.0208333333333329E-3</v>
      </c>
      <c r="I10" s="89">
        <f>VLOOKUP(I9,'①仮タイム設定＆チーム編成'!$D:$I,6,)</f>
        <v>6.8981481481481472E-3</v>
      </c>
      <c r="J10" s="89">
        <f>VLOOKUP(J9,'①仮タイム設定＆チーム編成'!$D:$I,6,)</f>
        <v>7.0601851851851841E-3</v>
      </c>
      <c r="K10" s="89">
        <f>VLOOKUP(K9,'①仮タイム設定＆チーム編成'!$D:$I,6,)</f>
        <v>6.9444444444444432E-3</v>
      </c>
      <c r="L10" s="89" t="e">
        <f>VLOOKUP(L9,'①仮タイム設定＆チーム編成'!$D:$I,6,)</f>
        <v>#N/A</v>
      </c>
      <c r="M10" s="219"/>
      <c r="N10" s="255"/>
      <c r="O10" s="255"/>
    </row>
    <row r="11" spans="1:17" ht="27" customHeight="1">
      <c r="B11" s="258"/>
      <c r="C11" s="221" t="s">
        <v>44</v>
      </c>
      <c r="D11" s="222"/>
      <c r="E11" s="216"/>
      <c r="F11" s="90"/>
      <c r="G11" s="90"/>
      <c r="H11" s="90"/>
      <c r="I11" s="90"/>
      <c r="J11" s="90"/>
      <c r="K11" s="90"/>
      <c r="L11" s="90"/>
      <c r="M11" s="219"/>
      <c r="N11" s="255"/>
      <c r="O11" s="255"/>
    </row>
    <row r="12" spans="1:17" s="1" customFormat="1" ht="27" customHeight="1">
      <c r="A12" s="4"/>
      <c r="B12" s="258"/>
      <c r="C12" s="252" t="s">
        <v>39</v>
      </c>
      <c r="D12" s="252"/>
      <c r="E12" s="216"/>
      <c r="F12" s="91"/>
      <c r="G12" s="91"/>
      <c r="H12" s="91"/>
      <c r="I12" s="91"/>
      <c r="J12" s="91"/>
      <c r="K12" s="91"/>
      <c r="L12" s="91"/>
      <c r="M12" s="219"/>
      <c r="N12" s="255"/>
      <c r="O12" s="255"/>
      <c r="P12" s="6"/>
      <c r="Q12" s="7"/>
    </row>
    <row r="13" spans="1:17" s="1" customFormat="1" ht="27" customHeight="1" thickBot="1">
      <c r="A13" s="4"/>
      <c r="B13" s="259"/>
      <c r="C13" s="260" t="s">
        <v>25</v>
      </c>
      <c r="D13" s="260"/>
      <c r="E13" s="217"/>
      <c r="F13" s="92" t="str">
        <f>IF(F12=0,"",E9+F12)</f>
        <v/>
      </c>
      <c r="G13" s="92" t="str">
        <f t="shared" ref="G13:L13" si="1">IF(G12=0,"",F13+G12)</f>
        <v/>
      </c>
      <c r="H13" s="92" t="str">
        <f t="shared" si="1"/>
        <v/>
      </c>
      <c r="I13" s="93" t="str">
        <f t="shared" si="1"/>
        <v/>
      </c>
      <c r="J13" s="93" t="str">
        <f t="shared" si="1"/>
        <v/>
      </c>
      <c r="K13" s="93" t="str">
        <f>IF(K12=0,"",J13+K12)</f>
        <v/>
      </c>
      <c r="L13" s="93" t="str">
        <f t="shared" si="1"/>
        <v/>
      </c>
      <c r="M13" s="219"/>
      <c r="N13" s="255"/>
      <c r="O13" s="255"/>
      <c r="P13" s="6"/>
      <c r="Q13" s="7"/>
    </row>
    <row r="14" spans="1:17" ht="27" customHeight="1" thickTop="1">
      <c r="B14" s="213" t="s">
        <v>259</v>
      </c>
      <c r="C14" s="253" t="s">
        <v>24</v>
      </c>
      <c r="D14" s="253"/>
      <c r="E14" s="215">
        <v>0</v>
      </c>
      <c r="F14" s="271" t="str">
        <f>VLOOKUP("C1",'①仮タイム設定＆チーム編成'!C:D,2,)</f>
        <v>仮想K&amp;S&amp;海外</v>
      </c>
      <c r="G14" s="94" t="str">
        <f>VLOOKUP("C2",'①仮タイム設定＆チーム編成'!C:D,2,)</f>
        <v>山田眞也</v>
      </c>
      <c r="H14" s="94" t="str">
        <f>VLOOKUP("C3",'①仮タイム設定＆チーム編成'!C:D,2,)</f>
        <v>結城耕平</v>
      </c>
      <c r="I14" s="205" t="str">
        <f>VLOOKUP("C4",'①仮タイム設定＆チーム編成'!C:D,2,)</f>
        <v>小野裕喜</v>
      </c>
      <c r="J14" s="203" t="str">
        <f>VLOOKUP("C5",'①仮タイム設定＆チーム編成'!C:D,2,)</f>
        <v>宮嶋雅章</v>
      </c>
      <c r="K14" s="94" t="str">
        <f>VLOOKUP("C6",'①仮タイム設定＆チーム編成'!C:D,2,)</f>
        <v>和田龍太</v>
      </c>
      <c r="L14" s="94" t="e">
        <f>VLOOKUP("C7",'①仮タイム設定＆チーム編成'!C:D,2,)</f>
        <v>#N/A</v>
      </c>
      <c r="M14" s="219"/>
      <c r="N14" s="254">
        <f>SUM(E14,F15:K15)</f>
        <v>4.7326388888888883E-2</v>
      </c>
      <c r="O14" s="269" t="s">
        <v>148</v>
      </c>
      <c r="P14" s="6"/>
      <c r="Q14" s="7"/>
    </row>
    <row r="15" spans="1:17" ht="27" customHeight="1">
      <c r="B15" s="213"/>
      <c r="C15" s="261" t="s">
        <v>32</v>
      </c>
      <c r="D15" s="261"/>
      <c r="E15" s="216"/>
      <c r="F15" s="89">
        <f>VLOOKUP(F14,'①仮タイム設定＆チーム編成'!$D:$I,6,)</f>
        <v>8.7962962962962951E-3</v>
      </c>
      <c r="G15" s="89">
        <f>VLOOKUP(G14,'①仮タイム設定＆チーム編成'!$D:$I,6,)</f>
        <v>8.8541666666666664E-3</v>
      </c>
      <c r="H15" s="89">
        <f>VLOOKUP(H14,'①仮タイム設定＆チーム編成'!$D:$I,6,)</f>
        <v>8.1018518518518514E-3</v>
      </c>
      <c r="I15" s="89">
        <f>VLOOKUP(I14,'①仮タイム設定＆チーム編成'!$D:$I,6,)</f>
        <v>8.1018518518518514E-3</v>
      </c>
      <c r="J15" s="89">
        <f>VLOOKUP(J14,'①仮タイム設定＆チーム編成'!$D:$I,6,)</f>
        <v>7.5694444444444437E-3</v>
      </c>
      <c r="K15" s="89">
        <f>VLOOKUP(K14,'①仮タイム設定＆チーム編成'!$D:$I,6,)</f>
        <v>5.9027777777777768E-3</v>
      </c>
      <c r="L15" s="89" t="e">
        <f>VLOOKUP(L14,'①仮タイム設定＆チーム編成'!$D:$I,6,)</f>
        <v>#N/A</v>
      </c>
      <c r="M15" s="219"/>
      <c r="N15" s="255"/>
      <c r="O15" s="270"/>
      <c r="P15" s="6"/>
      <c r="Q15" s="7"/>
    </row>
    <row r="16" spans="1:17" ht="27" customHeight="1">
      <c r="B16" s="213"/>
      <c r="C16" s="221" t="s">
        <v>44</v>
      </c>
      <c r="D16" s="222"/>
      <c r="E16" s="216"/>
      <c r="F16" s="90"/>
      <c r="G16" s="90"/>
      <c r="H16" s="90"/>
      <c r="I16" s="90"/>
      <c r="J16" s="90"/>
      <c r="K16" s="90"/>
      <c r="L16" s="90"/>
      <c r="M16" s="219"/>
      <c r="N16" s="255"/>
      <c r="O16" s="270"/>
      <c r="P16" s="6"/>
      <c r="Q16" s="7"/>
    </row>
    <row r="17" spans="1:17" s="1" customFormat="1" ht="27" customHeight="1">
      <c r="A17" s="4"/>
      <c r="B17" s="213"/>
      <c r="C17" s="252" t="s">
        <v>39</v>
      </c>
      <c r="D17" s="252"/>
      <c r="E17" s="216"/>
      <c r="F17" s="91"/>
      <c r="G17" s="91"/>
      <c r="H17" s="91"/>
      <c r="I17" s="91"/>
      <c r="J17" s="91"/>
      <c r="K17" s="91"/>
      <c r="L17" s="91"/>
      <c r="M17" s="219"/>
      <c r="N17" s="255"/>
      <c r="O17" s="270"/>
      <c r="P17"/>
      <c r="Q17"/>
    </row>
    <row r="18" spans="1:17" s="1" customFormat="1" ht="27" customHeight="1" thickBot="1">
      <c r="A18" s="4"/>
      <c r="B18" s="213"/>
      <c r="C18" s="260" t="s">
        <v>25</v>
      </c>
      <c r="D18" s="260"/>
      <c r="E18" s="217"/>
      <c r="F18" s="92" t="str">
        <f>IF(F17=0,"",E14+F17)</f>
        <v/>
      </c>
      <c r="G18" s="92" t="str">
        <f t="shared" ref="G18:L18" si="2">IF(G17=0,"",F18+G17)</f>
        <v/>
      </c>
      <c r="H18" s="92" t="str">
        <f t="shared" si="2"/>
        <v/>
      </c>
      <c r="I18" s="93" t="str">
        <f t="shared" si="2"/>
        <v/>
      </c>
      <c r="J18" s="93" t="str">
        <f t="shared" si="2"/>
        <v/>
      </c>
      <c r="K18" s="93" t="str">
        <f>IF(K17=0,"",J18+K17)</f>
        <v/>
      </c>
      <c r="L18" s="93" t="str">
        <f t="shared" si="2"/>
        <v/>
      </c>
      <c r="M18" s="219"/>
      <c r="N18" s="255"/>
      <c r="O18" s="270"/>
      <c r="P18"/>
      <c r="Q18"/>
    </row>
    <row r="19" spans="1:17" ht="27" customHeight="1" thickTop="1">
      <c r="B19" s="213" t="s">
        <v>256</v>
      </c>
      <c r="C19" s="253" t="s">
        <v>24</v>
      </c>
      <c r="D19" s="253"/>
      <c r="E19" s="215">
        <v>0</v>
      </c>
      <c r="F19" s="271" t="str">
        <f>VLOOKUP("D1",'①仮タイム設定＆チーム編成'!C:D,2,)</f>
        <v>仮想T11&amp;T16</v>
      </c>
      <c r="G19" s="203" t="str">
        <f>VLOOKUP("D2",'①仮タイム設定＆チーム編成'!C:D,2,)</f>
        <v>澤田剛志</v>
      </c>
      <c r="H19" s="94" t="str">
        <f>VLOOKUP("D3",'①仮タイム設定＆チーム編成'!C:D,2,)</f>
        <v>浅田有都</v>
      </c>
      <c r="I19" s="94" t="str">
        <f>VLOOKUP("D4",'①仮タイム設定＆チーム編成'!C:D,2,)</f>
        <v>杉岡俊斗</v>
      </c>
      <c r="J19" s="203" t="str">
        <f>VLOOKUP("D5",'①仮タイム設定＆チーム編成'!C:D,2,)</f>
        <v>夏目信義</v>
      </c>
      <c r="K19" s="94" t="str">
        <f>VLOOKUP("D6",'①仮タイム設定＆チーム編成'!C:D,2,)</f>
        <v>中山拓弥</v>
      </c>
      <c r="L19" s="94" t="e">
        <f>VLOOKUP("D7",'①仮タイム設定＆チーム編成'!C:D,2,)</f>
        <v>#N/A</v>
      </c>
      <c r="M19" s="219"/>
      <c r="N19" s="254">
        <f>SUM(E19,F20:K20)</f>
        <v>4.7390046296296284E-2</v>
      </c>
      <c r="O19" s="269" t="s">
        <v>149</v>
      </c>
      <c r="P19" s="6"/>
      <c r="Q19" s="7"/>
    </row>
    <row r="20" spans="1:17" ht="27" customHeight="1">
      <c r="B20" s="213"/>
      <c r="C20" s="261" t="s">
        <v>32</v>
      </c>
      <c r="D20" s="261"/>
      <c r="E20" s="216"/>
      <c r="F20" s="89">
        <f>VLOOKUP(F19,'①仮タイム設定＆チーム編成'!$D:$I,6,)</f>
        <v>9.9537037037037042E-3</v>
      </c>
      <c r="G20" s="89">
        <f>VLOOKUP(G19,'①仮タイム設定＆チーム編成'!$D:$I,6,)</f>
        <v>8.7673611111111112E-3</v>
      </c>
      <c r="H20" s="89">
        <f>VLOOKUP(H19,'①仮タイム設定＆チーム編成'!$D:$I,6,)</f>
        <v>7.407407407407406E-3</v>
      </c>
      <c r="I20" s="89">
        <f>VLOOKUP(I19,'①仮タイム設定＆チーム編成'!$D:$I,6,)</f>
        <v>7.407407407407406E-3</v>
      </c>
      <c r="J20" s="89">
        <f>VLOOKUP(J19,'①仮タイム設定＆チーム編成'!$D:$I,6,)</f>
        <v>7.2569444444444435E-3</v>
      </c>
      <c r="K20" s="89">
        <f>VLOOKUP(K19,'①仮タイム設定＆チーム編成'!$D:$I,6,)</f>
        <v>6.5972222222222213E-3</v>
      </c>
      <c r="L20" s="89" t="e">
        <f>VLOOKUP(L19,'①仮タイム設定＆チーム編成'!$D:$I,6,)</f>
        <v>#N/A</v>
      </c>
      <c r="M20" s="219"/>
      <c r="N20" s="255"/>
      <c r="O20" s="270"/>
      <c r="P20" s="6"/>
      <c r="Q20" s="7"/>
    </row>
    <row r="21" spans="1:17" ht="27" customHeight="1">
      <c r="B21" s="213"/>
      <c r="C21" s="221" t="s">
        <v>44</v>
      </c>
      <c r="D21" s="222"/>
      <c r="E21" s="216"/>
      <c r="F21" s="90"/>
      <c r="G21" s="90"/>
      <c r="H21" s="90"/>
      <c r="I21" s="90"/>
      <c r="J21" s="90"/>
      <c r="K21" s="90"/>
      <c r="L21" s="90"/>
      <c r="M21" s="219"/>
      <c r="N21" s="255"/>
      <c r="O21" s="270"/>
      <c r="P21" s="6"/>
      <c r="Q21" s="7"/>
    </row>
    <row r="22" spans="1:17" s="1" customFormat="1" ht="27" customHeight="1">
      <c r="A22" s="4"/>
      <c r="B22" s="213"/>
      <c r="C22" s="252" t="s">
        <v>39</v>
      </c>
      <c r="D22" s="252"/>
      <c r="E22" s="216"/>
      <c r="F22" s="91"/>
      <c r="G22" s="91"/>
      <c r="H22" s="91"/>
      <c r="I22" s="91"/>
      <c r="J22" s="91"/>
      <c r="K22" s="91"/>
      <c r="L22" s="91"/>
      <c r="M22" s="219"/>
      <c r="N22" s="255"/>
      <c r="O22" s="270"/>
      <c r="P22"/>
      <c r="Q22"/>
    </row>
    <row r="23" spans="1:17" s="1" customFormat="1" ht="27" customHeight="1" thickBot="1">
      <c r="A23" s="4"/>
      <c r="B23" s="213"/>
      <c r="C23" s="260" t="s">
        <v>25</v>
      </c>
      <c r="D23" s="260"/>
      <c r="E23" s="217"/>
      <c r="F23" s="92" t="str">
        <f>IF(F22=0,"",E19+F22)</f>
        <v/>
      </c>
      <c r="G23" s="92" t="str">
        <f t="shared" ref="G23:L23" si="3">IF(G22=0,"",F23+G22)</f>
        <v/>
      </c>
      <c r="H23" s="92" t="str">
        <f t="shared" si="3"/>
        <v/>
      </c>
      <c r="I23" s="93" t="str">
        <f t="shared" si="3"/>
        <v/>
      </c>
      <c r="J23" s="93" t="str">
        <f t="shared" si="3"/>
        <v/>
      </c>
      <c r="K23" s="93" t="str">
        <f>IF(K22=0,"",J23+K22)</f>
        <v/>
      </c>
      <c r="L23" s="93" t="str">
        <f t="shared" si="3"/>
        <v/>
      </c>
      <c r="M23" s="219"/>
      <c r="N23" s="255"/>
      <c r="O23" s="270"/>
      <c r="P23"/>
      <c r="Q23"/>
    </row>
    <row r="24" spans="1:17" ht="27" customHeight="1" thickTop="1">
      <c r="B24" s="213" t="s">
        <v>257</v>
      </c>
      <c r="C24" s="253" t="s">
        <v>24</v>
      </c>
      <c r="D24" s="253"/>
      <c r="E24" s="215">
        <v>0</v>
      </c>
      <c r="F24" s="94" t="str">
        <f>VLOOKUP("E1",'①仮タイム設定＆チーム編成'!C:D,2,)</f>
        <v>西﨑和希</v>
      </c>
      <c r="G24" s="94" t="str">
        <f>VLOOKUP("E2",'①仮タイム設定＆チーム編成'!C:D,2,)</f>
        <v>坂尻雅</v>
      </c>
      <c r="H24" s="94" t="str">
        <f>VLOOKUP("E3",'①仮タイム設定＆チーム編成'!C:D,2,)</f>
        <v>伊藤新太</v>
      </c>
      <c r="I24" s="94" t="str">
        <f>VLOOKUP("E4",'①仮タイム設定＆チーム編成'!C:D,2,)</f>
        <v>齋藤貴広</v>
      </c>
      <c r="J24" s="94" t="str">
        <f>VLOOKUP("E5",'①仮タイム設定＆チーム編成'!C:D,2,)</f>
        <v>加地友也</v>
      </c>
      <c r="K24" s="94" t="str">
        <f>VLOOKUP("E6",'①仮タイム設定＆チーム編成'!C:D,2,)</f>
        <v>永尾大樹</v>
      </c>
      <c r="L24" s="94" t="e">
        <f>VLOOKUP("E7",'①仮タイム設定＆チーム編成'!C:D,2,)</f>
        <v>#N/A</v>
      </c>
      <c r="M24" s="219"/>
      <c r="N24" s="254">
        <f>SUM(E24,F25:K25)</f>
        <v>4.7372685185185177E-2</v>
      </c>
      <c r="O24" s="254" t="s">
        <v>150</v>
      </c>
      <c r="P24" s="6"/>
      <c r="Q24" s="7"/>
    </row>
    <row r="25" spans="1:17" ht="27" customHeight="1">
      <c r="B25" s="213"/>
      <c r="C25" s="261" t="s">
        <v>32</v>
      </c>
      <c r="D25" s="261"/>
      <c r="E25" s="216"/>
      <c r="F25" s="89">
        <f>VLOOKUP(F24,'①仮タイム設定＆チーム編成'!$D:$I,6,)</f>
        <v>9.3518518518518508E-3</v>
      </c>
      <c r="G25" s="89">
        <f>VLOOKUP(G24,'①仮タイム設定＆チーム編成'!$D:$I,6,)</f>
        <v>7.6388888888888878E-3</v>
      </c>
      <c r="H25" s="89">
        <f>VLOOKUP(H24,'①仮タイム設定＆チーム編成'!$D:$I,6,)</f>
        <v>7.4652777777777773E-3</v>
      </c>
      <c r="I25" s="89">
        <f>VLOOKUP(I24,'①仮タイム設定＆チーム編成'!$D:$I,6,)</f>
        <v>9.0277777777777769E-3</v>
      </c>
      <c r="J25" s="89">
        <f>VLOOKUP(J24,'①仮タイム設定＆チーム編成'!$D:$I,6,)</f>
        <v>7.2916666666666659E-3</v>
      </c>
      <c r="K25" s="89">
        <f>VLOOKUP(K24,'①仮タイム設定＆チーム編成'!$D:$I,6,)</f>
        <v>6.5972222222222213E-3</v>
      </c>
      <c r="L25" s="89" t="e">
        <f>VLOOKUP(L24,'①仮タイム設定＆チーム編成'!$D:$I,6,)</f>
        <v>#N/A</v>
      </c>
      <c r="M25" s="219"/>
      <c r="N25" s="255"/>
      <c r="O25" s="255"/>
      <c r="P25" s="6"/>
      <c r="Q25" s="7"/>
    </row>
    <row r="26" spans="1:17" ht="27" customHeight="1">
      <c r="B26" s="213"/>
      <c r="C26" s="221" t="s">
        <v>44</v>
      </c>
      <c r="D26" s="222"/>
      <c r="E26" s="216"/>
      <c r="F26" s="90"/>
      <c r="G26" s="90"/>
      <c r="H26" s="90"/>
      <c r="I26" s="90"/>
      <c r="J26" s="90"/>
      <c r="K26" s="90"/>
      <c r="L26" s="90"/>
      <c r="M26" s="219"/>
      <c r="N26" s="255"/>
      <c r="O26" s="255"/>
      <c r="P26" s="6"/>
      <c r="Q26" s="7"/>
    </row>
    <row r="27" spans="1:17" s="1" customFormat="1" ht="27" customHeight="1">
      <c r="A27" s="4"/>
      <c r="B27" s="213"/>
      <c r="C27" s="252" t="s">
        <v>39</v>
      </c>
      <c r="D27" s="252"/>
      <c r="E27" s="216"/>
      <c r="F27" s="91"/>
      <c r="G27" s="91"/>
      <c r="H27" s="91"/>
      <c r="I27" s="91"/>
      <c r="J27" s="91"/>
      <c r="K27" s="91"/>
      <c r="L27" s="91"/>
      <c r="M27" s="219"/>
      <c r="N27" s="255"/>
      <c r="O27" s="255"/>
      <c r="P27"/>
      <c r="Q27"/>
    </row>
    <row r="28" spans="1:17" s="1" customFormat="1" ht="27" customHeight="1" thickBot="1">
      <c r="A28" s="4"/>
      <c r="B28" s="213"/>
      <c r="C28" s="260" t="s">
        <v>25</v>
      </c>
      <c r="D28" s="260"/>
      <c r="E28" s="217"/>
      <c r="F28" s="92" t="str">
        <f>IF(F27=0,"",E24+F27)</f>
        <v/>
      </c>
      <c r="G28" s="92" t="str">
        <f t="shared" ref="G28:L28" si="4">IF(G27=0,"",F28+G27)</f>
        <v/>
      </c>
      <c r="H28" s="92" t="str">
        <f t="shared" si="4"/>
        <v/>
      </c>
      <c r="I28" s="93" t="str">
        <f t="shared" si="4"/>
        <v/>
      </c>
      <c r="J28" s="93" t="str">
        <f t="shared" si="4"/>
        <v/>
      </c>
      <c r="K28" s="93" t="str">
        <f>IF(K27=0,"",J28+K27)</f>
        <v/>
      </c>
      <c r="L28" s="93" t="str">
        <f t="shared" si="4"/>
        <v/>
      </c>
      <c r="M28" s="219"/>
      <c r="N28" s="255"/>
      <c r="O28" s="255"/>
      <c r="P28"/>
      <c r="Q28"/>
    </row>
    <row r="29" spans="1:17" ht="27" customHeight="1" thickTop="1">
      <c r="B29" s="251" t="s">
        <v>260</v>
      </c>
      <c r="C29" s="253" t="s">
        <v>24</v>
      </c>
      <c r="D29" s="253"/>
      <c r="E29" s="215">
        <v>1.3888888888888889E-3</v>
      </c>
      <c r="F29" s="94" t="str">
        <f>VLOOKUP("F1",'①仮タイム設定＆チーム編成'!C:D,2,)</f>
        <v>葛谷亮太</v>
      </c>
      <c r="G29" s="203" t="str">
        <f>VLOOKUP("F2",'①仮タイム設定＆チーム編成'!C:D,2,)</f>
        <v>伊藤公一</v>
      </c>
      <c r="H29" s="203" t="str">
        <f>VLOOKUP("F3",'①仮タイム設定＆チーム編成'!C:D,2,)</f>
        <v>工藤泰丈</v>
      </c>
      <c r="I29" s="205" t="str">
        <f>VLOOKUP("F4",'①仮タイム設定＆チーム編成'!C:D,2,)</f>
        <v>尾野貴広</v>
      </c>
      <c r="J29" s="203" t="str">
        <f>VLOOKUP("F5",'①仮タイム設定＆チーム編成'!C:D,2,)</f>
        <v>小山英一郎</v>
      </c>
      <c r="K29" s="94" t="str">
        <f>VLOOKUP("F6",'①仮タイム設定＆チーム編成'!C:D,2,)</f>
        <v>朝隈晃生</v>
      </c>
      <c r="L29" s="94" t="e">
        <f>VLOOKUP("F7",'①仮タイム設定＆チーム編成'!C:D,2,)</f>
        <v>#N/A</v>
      </c>
      <c r="M29" s="219"/>
      <c r="N29" s="254">
        <f>SUM(E29,F30:K30)</f>
        <v>4.7262731481481475E-2</v>
      </c>
      <c r="O29" s="254" t="s">
        <v>151</v>
      </c>
      <c r="P29" s="6"/>
      <c r="Q29" s="7"/>
    </row>
    <row r="30" spans="1:17" ht="27" customHeight="1">
      <c r="B30" s="251"/>
      <c r="C30" s="261" t="s">
        <v>32</v>
      </c>
      <c r="D30" s="261"/>
      <c r="E30" s="216"/>
      <c r="F30" s="89">
        <f>VLOOKUP(F29,'①仮タイム設定＆チーム編成'!$D:$I,6,)</f>
        <v>8.7962962962962951E-3</v>
      </c>
      <c r="G30" s="89">
        <f>VLOOKUP(G29,'①仮タイム設定＆チーム編成'!$D:$I,6,)</f>
        <v>8.1944444444444434E-3</v>
      </c>
      <c r="H30" s="89">
        <f>VLOOKUP(H29,'①仮タイム設定＆チーム編成'!$D:$I,6,)</f>
        <v>7.9340277777777777E-3</v>
      </c>
      <c r="I30" s="89">
        <f>VLOOKUP(I29,'①仮タイム設定＆チーム編成'!$D:$I,6,)</f>
        <v>7.6388888888888878E-3</v>
      </c>
      <c r="J30" s="89">
        <f>VLOOKUP(J29,'①仮タイム設定＆チーム編成'!$D:$I,6,)</f>
        <v>6.9444444444444432E-3</v>
      </c>
      <c r="K30" s="89">
        <f>VLOOKUP(K29,'①仮タイム設定＆チーム編成'!$D:$I,6,)</f>
        <v>6.3657407407407395E-3</v>
      </c>
      <c r="L30" s="89" t="e">
        <f>VLOOKUP(L29,'①仮タイム設定＆チーム編成'!$D:$I,6,)</f>
        <v>#N/A</v>
      </c>
      <c r="M30" s="219"/>
      <c r="N30" s="255"/>
      <c r="O30" s="255"/>
      <c r="P30" s="6"/>
      <c r="Q30" s="7"/>
    </row>
    <row r="31" spans="1:17" ht="27" customHeight="1">
      <c r="B31" s="251"/>
      <c r="C31" s="221" t="s">
        <v>44</v>
      </c>
      <c r="D31" s="222"/>
      <c r="E31" s="216"/>
      <c r="F31" s="90"/>
      <c r="G31" s="90"/>
      <c r="H31" s="90"/>
      <c r="I31" s="90"/>
      <c r="J31" s="90"/>
      <c r="K31" s="90"/>
      <c r="L31" s="90"/>
      <c r="M31" s="219"/>
      <c r="N31" s="255"/>
      <c r="O31" s="255"/>
      <c r="P31" s="6"/>
      <c r="Q31" s="7"/>
    </row>
    <row r="32" spans="1:17" s="1" customFormat="1" ht="27" customHeight="1">
      <c r="A32" s="4"/>
      <c r="B32" s="251"/>
      <c r="C32" s="252" t="s">
        <v>39</v>
      </c>
      <c r="D32" s="252"/>
      <c r="E32" s="216"/>
      <c r="F32" s="91"/>
      <c r="G32" s="91"/>
      <c r="H32" s="91"/>
      <c r="I32" s="91"/>
      <c r="J32" s="91"/>
      <c r="K32" s="91"/>
      <c r="L32" s="91"/>
      <c r="M32" s="219"/>
      <c r="N32" s="255"/>
      <c r="O32" s="255"/>
      <c r="P32"/>
      <c r="Q32"/>
    </row>
    <row r="33" spans="1:17" s="1" customFormat="1" ht="27" customHeight="1">
      <c r="A33" s="4"/>
      <c r="B33" s="251"/>
      <c r="C33" s="260" t="s">
        <v>25</v>
      </c>
      <c r="D33" s="260"/>
      <c r="E33" s="217"/>
      <c r="F33" s="92" t="str">
        <f>IF(F32=0,"",E29+F32)</f>
        <v/>
      </c>
      <c r="G33" s="92" t="str">
        <f t="shared" ref="G33:L33" si="5">IF(G32=0,"",F33+G32)</f>
        <v/>
      </c>
      <c r="H33" s="92" t="str">
        <f t="shared" si="5"/>
        <v/>
      </c>
      <c r="I33" s="93" t="str">
        <f t="shared" si="5"/>
        <v/>
      </c>
      <c r="J33" s="93" t="str">
        <f t="shared" si="5"/>
        <v/>
      </c>
      <c r="K33" s="93" t="str">
        <f t="shared" si="5"/>
        <v/>
      </c>
      <c r="L33" s="93" t="str">
        <f t="shared" si="5"/>
        <v/>
      </c>
      <c r="M33" s="219"/>
      <c r="N33" s="255"/>
      <c r="O33" s="255"/>
      <c r="P33"/>
      <c r="Q33"/>
    </row>
    <row r="34" spans="1:17" ht="17.45" hidden="1" customHeight="1" thickTop="1">
      <c r="B34" s="231" t="s">
        <v>78</v>
      </c>
      <c r="C34" s="253" t="s">
        <v>24</v>
      </c>
      <c r="D34" s="253"/>
      <c r="E34" s="215">
        <v>5.5555555555555558E-3</v>
      </c>
      <c r="F34" s="94" t="e">
        <f>VLOOKUP("G1",'①仮タイム設定＆チーム編成'!C:D,2,)</f>
        <v>#N/A</v>
      </c>
      <c r="G34" s="94" t="e">
        <f>VLOOKUP("G2",'①仮タイム設定＆チーム編成'!C:D,2,)</f>
        <v>#N/A</v>
      </c>
      <c r="H34" s="94" t="e">
        <f>VLOOKUP("G3",'①仮タイム設定＆チーム編成'!C:D,2,)</f>
        <v>#N/A</v>
      </c>
      <c r="I34" s="94" t="e">
        <f>VLOOKUP("G4",'①仮タイム設定＆チーム編成'!C:D,2,)</f>
        <v>#N/A</v>
      </c>
      <c r="J34" s="94" t="e">
        <f>VLOOKUP("G5",'①仮タイム設定＆チーム編成'!C:D,2,)</f>
        <v>#N/A</v>
      </c>
      <c r="K34" s="94" t="e">
        <f>VLOOKUP("G6",'①仮タイム設定＆チーム編成'!C:D,2,)</f>
        <v>#N/A</v>
      </c>
      <c r="L34" s="94" t="e">
        <f>VLOOKUP("G7",'①仮タイム設定＆チーム編成'!C:D,2,)</f>
        <v>#N/A</v>
      </c>
      <c r="M34" s="219"/>
      <c r="N34" s="254" t="e">
        <f>SUM(E34,F35:K35)</f>
        <v>#N/A</v>
      </c>
      <c r="O34" s="254" t="s">
        <v>152</v>
      </c>
      <c r="P34" s="6"/>
      <c r="Q34" s="7"/>
    </row>
    <row r="35" spans="1:17" ht="17.45" hidden="1" customHeight="1">
      <c r="B35" s="213"/>
      <c r="C35" s="261" t="s">
        <v>32</v>
      </c>
      <c r="D35" s="261"/>
      <c r="E35" s="216"/>
      <c r="F35" s="89" t="e">
        <f>VLOOKUP(F34,'①仮タイム設定＆チーム編成'!$D:$I,6,)</f>
        <v>#N/A</v>
      </c>
      <c r="G35" s="89" t="e">
        <f>VLOOKUP(G34,'①仮タイム設定＆チーム編成'!$D:$I,6,)</f>
        <v>#N/A</v>
      </c>
      <c r="H35" s="89" t="e">
        <f>VLOOKUP(H34,'①仮タイム設定＆チーム編成'!$D:$I,6,)</f>
        <v>#N/A</v>
      </c>
      <c r="I35" s="89" t="e">
        <f>VLOOKUP(I34,'①仮タイム設定＆チーム編成'!$D:$I,6,)</f>
        <v>#N/A</v>
      </c>
      <c r="J35" s="89" t="e">
        <f>VLOOKUP(J34,'①仮タイム設定＆チーム編成'!$D:$I,6,)</f>
        <v>#N/A</v>
      </c>
      <c r="K35" s="89" t="e">
        <f>VLOOKUP(K34,'①仮タイム設定＆チーム編成'!$D:$I,6,)</f>
        <v>#N/A</v>
      </c>
      <c r="L35" s="89" t="e">
        <f>VLOOKUP(L34,'①仮タイム設定＆チーム編成'!$D:$I,6,)</f>
        <v>#N/A</v>
      </c>
      <c r="M35" s="219"/>
      <c r="N35" s="255"/>
      <c r="O35" s="255"/>
      <c r="P35" s="6"/>
      <c r="Q35" s="7"/>
    </row>
    <row r="36" spans="1:17" ht="17.45" hidden="1" customHeight="1">
      <c r="B36" s="213"/>
      <c r="C36" s="221" t="s">
        <v>44</v>
      </c>
      <c r="D36" s="222"/>
      <c r="E36" s="216"/>
      <c r="F36" s="90"/>
      <c r="G36" s="90"/>
      <c r="H36" s="90"/>
      <c r="I36" s="90"/>
      <c r="J36" s="90"/>
      <c r="K36" s="90"/>
      <c r="L36" s="90"/>
      <c r="M36" s="219"/>
      <c r="N36" s="255"/>
      <c r="O36" s="255"/>
      <c r="P36" s="6"/>
      <c r="Q36" s="7"/>
    </row>
    <row r="37" spans="1:17" s="1" customFormat="1" ht="17.45" hidden="1" customHeight="1">
      <c r="A37" s="4"/>
      <c r="B37" s="213"/>
      <c r="C37" s="252" t="s">
        <v>39</v>
      </c>
      <c r="D37" s="252"/>
      <c r="E37" s="216"/>
      <c r="F37" s="91"/>
      <c r="G37" s="91"/>
      <c r="H37" s="91"/>
      <c r="I37" s="91"/>
      <c r="J37" s="91"/>
      <c r="K37" s="91"/>
      <c r="L37" s="91"/>
      <c r="M37" s="219"/>
      <c r="N37" s="255"/>
      <c r="O37" s="255"/>
      <c r="P37"/>
      <c r="Q37"/>
    </row>
    <row r="38" spans="1:17" s="1" customFormat="1" ht="17.45" hidden="1" customHeight="1" thickBot="1">
      <c r="A38" s="4"/>
      <c r="B38" s="213"/>
      <c r="C38" s="260" t="s">
        <v>25</v>
      </c>
      <c r="D38" s="260"/>
      <c r="E38" s="217"/>
      <c r="F38" s="92" t="str">
        <f>IF(F37=0,"",#REF!+F37)</f>
        <v/>
      </c>
      <c r="G38" s="92" t="str">
        <f t="shared" ref="G38:L38" si="6">IF(G37=0,"",F38+G37)</f>
        <v/>
      </c>
      <c r="H38" s="92" t="str">
        <f t="shared" si="6"/>
        <v/>
      </c>
      <c r="I38" s="93" t="str">
        <f t="shared" si="6"/>
        <v/>
      </c>
      <c r="J38" s="93" t="str">
        <f t="shared" si="6"/>
        <v/>
      </c>
      <c r="K38" s="93" t="str">
        <f t="shared" si="6"/>
        <v/>
      </c>
      <c r="L38" s="93" t="str">
        <f t="shared" si="6"/>
        <v/>
      </c>
      <c r="M38" s="219"/>
      <c r="N38" s="255"/>
      <c r="O38" s="255"/>
      <c r="P38"/>
      <c r="Q38"/>
    </row>
    <row r="39" spans="1:17" ht="17.45" hidden="1" customHeight="1" thickTop="1">
      <c r="B39" s="231" t="s">
        <v>79</v>
      </c>
      <c r="C39" s="253" t="s">
        <v>24</v>
      </c>
      <c r="D39" s="253"/>
      <c r="E39" s="215">
        <v>7.6388888888888886E-3</v>
      </c>
      <c r="F39" s="94" t="e">
        <f>VLOOKUP("H1",'①仮タイム設定＆チーム編成'!$C:$D,2,)</f>
        <v>#N/A</v>
      </c>
      <c r="G39" s="94" t="e">
        <f>VLOOKUP("H2",'①仮タイム設定＆チーム編成'!$C:$D,2,)</f>
        <v>#N/A</v>
      </c>
      <c r="H39" s="94" t="e">
        <f>VLOOKUP("H3",'①仮タイム設定＆チーム編成'!$C:$D,2,)</f>
        <v>#N/A</v>
      </c>
      <c r="I39" s="94" t="e">
        <f>VLOOKUP("H4",'①仮タイム設定＆チーム編成'!$C:$D,2,)</f>
        <v>#N/A</v>
      </c>
      <c r="J39" s="94" t="e">
        <f>VLOOKUP("H5",'①仮タイム設定＆チーム編成'!$C:$D,2,)</f>
        <v>#N/A</v>
      </c>
      <c r="K39" s="94" t="e">
        <f>VLOOKUP("H6",'①仮タイム設定＆チーム編成'!$C:$D,2,)</f>
        <v>#N/A</v>
      </c>
      <c r="L39" s="94" t="e">
        <f>VLOOKUP("H7",'①仮タイム設定＆チーム編成'!$C:$D,2,)</f>
        <v>#N/A</v>
      </c>
      <c r="M39" s="219"/>
      <c r="N39" s="254" t="e">
        <f>SUM(E39,F40:K40)</f>
        <v>#N/A</v>
      </c>
      <c r="O39" s="254" t="s">
        <v>153</v>
      </c>
      <c r="P39" s="6"/>
      <c r="Q39" s="7"/>
    </row>
    <row r="40" spans="1:17" ht="17.45" hidden="1" customHeight="1">
      <c r="B40" s="213"/>
      <c r="C40" s="261" t="s">
        <v>32</v>
      </c>
      <c r="D40" s="261"/>
      <c r="E40" s="216"/>
      <c r="F40" s="89" t="e">
        <f>VLOOKUP(F39,'①仮タイム設定＆チーム編成'!$D:$I,6,)</f>
        <v>#N/A</v>
      </c>
      <c r="G40" s="89" t="e">
        <f>VLOOKUP(G39,'①仮タイム設定＆チーム編成'!$D:$I,6,)</f>
        <v>#N/A</v>
      </c>
      <c r="H40" s="89" t="e">
        <f>VLOOKUP(H39,'①仮タイム設定＆チーム編成'!$D:$I,6,)</f>
        <v>#N/A</v>
      </c>
      <c r="I40" s="89" t="e">
        <f>VLOOKUP(I39,'①仮タイム設定＆チーム編成'!$D:$I,6,)</f>
        <v>#N/A</v>
      </c>
      <c r="J40" s="89" t="e">
        <f>VLOOKUP(J39,'①仮タイム設定＆チーム編成'!$D:$I,6,)</f>
        <v>#N/A</v>
      </c>
      <c r="K40" s="89" t="e">
        <f>VLOOKUP(K39,'①仮タイム設定＆チーム編成'!$D:$I,6,)</f>
        <v>#N/A</v>
      </c>
      <c r="L40" s="89" t="e">
        <f>VLOOKUP(L39,'①仮タイム設定＆チーム編成'!$D:$I,6,)</f>
        <v>#N/A</v>
      </c>
      <c r="M40" s="219"/>
      <c r="N40" s="255"/>
      <c r="O40" s="255"/>
      <c r="P40" s="6"/>
      <c r="Q40" s="7"/>
    </row>
    <row r="41" spans="1:17" ht="17.45" hidden="1" customHeight="1">
      <c r="B41" s="213"/>
      <c r="C41" s="221" t="s">
        <v>44</v>
      </c>
      <c r="D41" s="222"/>
      <c r="E41" s="216"/>
      <c r="F41" s="90"/>
      <c r="G41" s="90"/>
      <c r="H41" s="90"/>
      <c r="I41" s="90"/>
      <c r="J41" s="90"/>
      <c r="K41" s="90"/>
      <c r="L41" s="90"/>
      <c r="M41" s="219"/>
      <c r="N41" s="255"/>
      <c r="O41" s="255"/>
      <c r="P41" s="6"/>
      <c r="Q41" s="7"/>
    </row>
    <row r="42" spans="1:17" s="1" customFormat="1" ht="17.45" hidden="1" customHeight="1">
      <c r="A42" s="4"/>
      <c r="B42" s="213"/>
      <c r="C42" s="252" t="s">
        <v>39</v>
      </c>
      <c r="D42" s="252"/>
      <c r="E42" s="216"/>
      <c r="F42" s="91"/>
      <c r="G42" s="91"/>
      <c r="H42" s="91"/>
      <c r="I42" s="91"/>
      <c r="J42" s="91"/>
      <c r="K42" s="91"/>
      <c r="L42" s="91"/>
      <c r="M42" s="219"/>
      <c r="N42" s="255"/>
      <c r="O42" s="255"/>
      <c r="P42"/>
      <c r="Q42"/>
    </row>
    <row r="43" spans="1:17" s="1" customFormat="1" ht="15" hidden="1" customHeight="1" thickBot="1">
      <c r="A43" s="4"/>
      <c r="B43" s="213"/>
      <c r="C43" s="260" t="s">
        <v>25</v>
      </c>
      <c r="D43" s="260"/>
      <c r="E43" s="217"/>
      <c r="F43" s="92" t="str">
        <f>IF(F42=0,"",#REF!+F42)</f>
        <v/>
      </c>
      <c r="G43" s="92" t="str">
        <f t="shared" ref="G43:L43" si="7">IF(G42=0,"",F43+G42)</f>
        <v/>
      </c>
      <c r="H43" s="92" t="str">
        <f t="shared" si="7"/>
        <v/>
      </c>
      <c r="I43" s="93" t="str">
        <f t="shared" si="7"/>
        <v/>
      </c>
      <c r="J43" s="93" t="str">
        <f t="shared" si="7"/>
        <v/>
      </c>
      <c r="K43" s="93" t="str">
        <f t="shared" si="7"/>
        <v/>
      </c>
      <c r="L43" s="93" t="str">
        <f t="shared" si="7"/>
        <v/>
      </c>
      <c r="M43" s="219"/>
      <c r="N43" s="255"/>
      <c r="O43" s="255"/>
      <c r="P43"/>
      <c r="Q43"/>
    </row>
    <row r="44" spans="1:17" ht="15" hidden="1" customHeight="1" thickTop="1">
      <c r="B44" s="231" t="s">
        <v>80</v>
      </c>
      <c r="C44" s="264" t="s">
        <v>24</v>
      </c>
      <c r="D44" s="264"/>
      <c r="E44" s="215">
        <v>0</v>
      </c>
      <c r="F44" s="95" t="e">
        <f>VLOOKUP("I1",'①仮タイム設定＆チーム編成'!C:D,2,)</f>
        <v>#N/A</v>
      </c>
      <c r="G44" s="95" t="e">
        <f>VLOOKUP("I2",'①仮タイム設定＆チーム編成'!C:D,2,)</f>
        <v>#N/A</v>
      </c>
      <c r="H44" s="95" t="e">
        <f>VLOOKUP("I3",'①仮タイム設定＆チーム編成'!C:D,2,)</f>
        <v>#N/A</v>
      </c>
      <c r="I44" s="95" t="e">
        <f>VLOOKUP("I4",'①仮タイム設定＆チーム編成'!C:D,2,)</f>
        <v>#N/A</v>
      </c>
      <c r="J44" s="95" t="e">
        <f>VLOOKUP("I5",'①仮タイム設定＆チーム編成'!C:D,2,)</f>
        <v>#N/A</v>
      </c>
      <c r="K44" s="95" t="e">
        <f>VLOOKUP("I6",'①仮タイム設定＆チーム編成'!C:D,2,)</f>
        <v>#N/A</v>
      </c>
      <c r="L44" s="95" t="e">
        <f>VLOOKUP("I7",'①仮タイム設定＆チーム編成'!C:D,2,)</f>
        <v>#N/A</v>
      </c>
      <c r="M44" s="265" t="e">
        <f>SUM(F45:K45)</f>
        <v>#N/A</v>
      </c>
      <c r="N44" s="254" t="e">
        <f>SUM(E44,F45:K45)</f>
        <v>#N/A</v>
      </c>
      <c r="O44" s="254" t="s">
        <v>152</v>
      </c>
      <c r="P44" s="6"/>
      <c r="Q44" s="7"/>
    </row>
    <row r="45" spans="1:17" ht="15" hidden="1" customHeight="1">
      <c r="B45" s="213"/>
      <c r="C45" s="266" t="s">
        <v>32</v>
      </c>
      <c r="D45" s="266"/>
      <c r="E45" s="216"/>
      <c r="F45" s="89" t="e">
        <f>VLOOKUP(F44,'①仮タイム設定＆チーム編成'!$D:$I,6,)</f>
        <v>#N/A</v>
      </c>
      <c r="G45" s="89" t="e">
        <f>VLOOKUP(G44,'①仮タイム設定＆チーム編成'!$D:$I,6,)</f>
        <v>#N/A</v>
      </c>
      <c r="H45" s="89" t="e">
        <f>VLOOKUP(H44,'①仮タイム設定＆チーム編成'!$D:$I,6,)</f>
        <v>#N/A</v>
      </c>
      <c r="I45" s="89" t="e">
        <f>VLOOKUP(I44,'①仮タイム設定＆チーム編成'!$D:$I,6,)</f>
        <v>#N/A</v>
      </c>
      <c r="J45" s="89" t="e">
        <f>VLOOKUP(J44,'①仮タイム設定＆チーム編成'!$D:$I,6,)</f>
        <v>#N/A</v>
      </c>
      <c r="K45" s="89" t="e">
        <f>VLOOKUP(K44,'①仮タイム設定＆チーム編成'!$D:$I,6,)</f>
        <v>#N/A</v>
      </c>
      <c r="L45" s="89" t="e">
        <f>VLOOKUP(L44,'①仮タイム設定＆チーム編成'!$D:$I,6,)</f>
        <v>#N/A</v>
      </c>
      <c r="M45" s="265"/>
      <c r="N45" s="255"/>
      <c r="O45" s="255"/>
      <c r="P45" s="6"/>
      <c r="Q45" s="7"/>
    </row>
    <row r="46" spans="1:17" ht="15" hidden="1" customHeight="1">
      <c r="B46" s="213"/>
      <c r="C46" s="237" t="s">
        <v>44</v>
      </c>
      <c r="D46" s="238"/>
      <c r="E46" s="216"/>
      <c r="F46" s="96"/>
      <c r="G46" s="96"/>
      <c r="H46" s="96"/>
      <c r="I46" s="96"/>
      <c r="J46" s="96"/>
      <c r="K46" s="96"/>
      <c r="L46" s="97"/>
      <c r="M46" s="265"/>
      <c r="N46" s="255"/>
      <c r="O46" s="255"/>
      <c r="P46" s="6"/>
      <c r="Q46" s="7"/>
    </row>
    <row r="47" spans="1:17" s="1" customFormat="1" ht="15" hidden="1" customHeight="1">
      <c r="A47" s="4"/>
      <c r="B47" s="213"/>
      <c r="C47" s="267" t="s">
        <v>39</v>
      </c>
      <c r="D47" s="267"/>
      <c r="E47" s="216"/>
      <c r="F47" s="98"/>
      <c r="G47" s="98"/>
      <c r="H47" s="98"/>
      <c r="I47" s="98"/>
      <c r="J47" s="98"/>
      <c r="K47" s="98"/>
      <c r="L47" s="99"/>
      <c r="M47" s="265"/>
      <c r="N47" s="255"/>
      <c r="O47" s="255"/>
      <c r="P47"/>
      <c r="Q47"/>
    </row>
    <row r="48" spans="1:17" s="1" customFormat="1" ht="15" hidden="1" customHeight="1" thickBot="1">
      <c r="A48" s="4"/>
      <c r="B48" s="213"/>
      <c r="C48" s="268" t="s">
        <v>25</v>
      </c>
      <c r="D48" s="268"/>
      <c r="E48" s="217"/>
      <c r="F48" s="100"/>
      <c r="G48" s="98" t="str">
        <f>IF(G47=0,"",F48+G47)</f>
        <v/>
      </c>
      <c r="H48" s="100" t="str">
        <f>IF(H47=0,"",G48+H47)</f>
        <v/>
      </c>
      <c r="I48" s="101" t="str">
        <f>IF(I47=0,"",H48+I47)</f>
        <v/>
      </c>
      <c r="J48" s="101" t="str">
        <f>IF(J47=0,"",I48+J47)</f>
        <v/>
      </c>
      <c r="K48" s="101" t="str">
        <f>IF(K47=0,"",J48+K47)</f>
        <v/>
      </c>
      <c r="L48" s="102"/>
      <c r="M48" s="265"/>
      <c r="N48" s="255"/>
      <c r="O48" s="255"/>
      <c r="P48"/>
      <c r="Q48"/>
    </row>
    <row r="49" spans="1:17" ht="15" hidden="1" customHeight="1" thickTop="1">
      <c r="B49" s="231" t="s">
        <v>81</v>
      </c>
      <c r="C49" s="264" t="s">
        <v>24</v>
      </c>
      <c r="D49" s="264"/>
      <c r="E49" s="215">
        <v>7.6388888888888886E-3</v>
      </c>
      <c r="F49" s="95" t="e">
        <f>VLOOKUP("J1",'①仮タイム設定＆チーム編成'!C:D,2,)</f>
        <v>#N/A</v>
      </c>
      <c r="G49" s="95" t="e">
        <f>VLOOKUP("J2",'①仮タイム設定＆チーム編成'!C:D,2,)</f>
        <v>#N/A</v>
      </c>
      <c r="H49" s="95" t="e">
        <f>VLOOKUP("J3",'①仮タイム設定＆チーム編成'!C:D,2,)</f>
        <v>#N/A</v>
      </c>
      <c r="I49" s="95" t="e">
        <f>VLOOKUP("J4",'①仮タイム設定＆チーム編成'!C:D,2,)</f>
        <v>#N/A</v>
      </c>
      <c r="J49" s="95" t="e">
        <f>VLOOKUP("J5",'①仮タイム設定＆チーム編成'!C:D,2,)</f>
        <v>#N/A</v>
      </c>
      <c r="K49" s="95" t="e">
        <f>VLOOKUP("J6",'①仮タイム設定＆チーム編成'!C:D,2,)</f>
        <v>#N/A</v>
      </c>
      <c r="L49" s="95" t="e">
        <f>VLOOKUP("J7",'①仮タイム設定＆チーム編成'!C:D,2,)</f>
        <v>#N/A</v>
      </c>
      <c r="M49" s="265" t="e">
        <f>SUM(F50:K50)</f>
        <v>#N/A</v>
      </c>
      <c r="N49" s="254" t="e">
        <f>SUM(E49,F50:K50)</f>
        <v>#N/A</v>
      </c>
      <c r="O49" s="254" t="s">
        <v>153</v>
      </c>
      <c r="P49" s="6"/>
      <c r="Q49" s="7"/>
    </row>
    <row r="50" spans="1:17" ht="15" hidden="1" customHeight="1">
      <c r="B50" s="213"/>
      <c r="C50" s="266" t="s">
        <v>32</v>
      </c>
      <c r="D50" s="266"/>
      <c r="E50" s="216"/>
      <c r="F50" s="89" t="e">
        <f>VLOOKUP(F49,'①仮タイム設定＆チーム編成'!$D:$I,6,)</f>
        <v>#N/A</v>
      </c>
      <c r="G50" s="89" t="e">
        <f>VLOOKUP(G49,'①仮タイム設定＆チーム編成'!$D:$I,6,)</f>
        <v>#N/A</v>
      </c>
      <c r="H50" s="89" t="e">
        <f>VLOOKUP(H49,'①仮タイム設定＆チーム編成'!$D:$I,6,)</f>
        <v>#N/A</v>
      </c>
      <c r="I50" s="89" t="e">
        <f>VLOOKUP(I49,'①仮タイム設定＆チーム編成'!$D:$I,6,)</f>
        <v>#N/A</v>
      </c>
      <c r="J50" s="89" t="e">
        <f>VLOOKUP(J49,'①仮タイム設定＆チーム編成'!$D:$I,6,)</f>
        <v>#N/A</v>
      </c>
      <c r="K50" s="89" t="e">
        <f>VLOOKUP(K49,'①仮タイム設定＆チーム編成'!$D:$I,6,)</f>
        <v>#N/A</v>
      </c>
      <c r="L50" s="89" t="e">
        <f>VLOOKUP(L49,'①仮タイム設定＆チーム編成'!$D:$I,6,)</f>
        <v>#N/A</v>
      </c>
      <c r="M50" s="265"/>
      <c r="N50" s="255"/>
      <c r="O50" s="255"/>
      <c r="P50" s="6"/>
      <c r="Q50" s="7"/>
    </row>
    <row r="51" spans="1:17" ht="15" hidden="1" customHeight="1">
      <c r="B51" s="213"/>
      <c r="C51" s="237" t="s">
        <v>44</v>
      </c>
      <c r="D51" s="238"/>
      <c r="E51" s="216"/>
      <c r="F51" s="96"/>
      <c r="G51" s="96"/>
      <c r="H51" s="96"/>
      <c r="I51" s="96"/>
      <c r="J51" s="96"/>
      <c r="K51" s="96"/>
      <c r="L51" s="97"/>
      <c r="M51" s="265"/>
      <c r="N51" s="255"/>
      <c r="O51" s="255"/>
      <c r="P51" s="6"/>
      <c r="Q51" s="7"/>
    </row>
    <row r="52" spans="1:17" s="1" customFormat="1" ht="15" hidden="1" customHeight="1">
      <c r="A52" s="4"/>
      <c r="B52" s="213"/>
      <c r="C52" s="267" t="s">
        <v>39</v>
      </c>
      <c r="D52" s="267"/>
      <c r="E52" s="216"/>
      <c r="F52" s="98"/>
      <c r="G52" s="98"/>
      <c r="H52" s="98"/>
      <c r="I52" s="98"/>
      <c r="J52" s="98"/>
      <c r="K52" s="98"/>
      <c r="L52" s="99"/>
      <c r="M52" s="265"/>
      <c r="N52" s="255"/>
      <c r="O52" s="255"/>
      <c r="P52"/>
      <c r="Q52"/>
    </row>
    <row r="53" spans="1:17" s="1" customFormat="1" ht="15" hidden="1" customHeight="1">
      <c r="A53" s="4"/>
      <c r="B53" s="213"/>
      <c r="C53" s="268" t="s">
        <v>25</v>
      </c>
      <c r="D53" s="268"/>
      <c r="E53" s="217"/>
      <c r="F53" s="100"/>
      <c r="G53" s="98" t="str">
        <f>IF(G52=0,"",F53+G52)</f>
        <v/>
      </c>
      <c r="H53" s="100" t="str">
        <f>IF(H52=0,"",G53+H52)</f>
        <v/>
      </c>
      <c r="I53" s="101" t="str">
        <f>IF(I52=0,"",H53+I52)</f>
        <v/>
      </c>
      <c r="J53" s="101" t="str">
        <f>IF(J52=0,"",I53+J52)</f>
        <v/>
      </c>
      <c r="K53" s="101" t="str">
        <f>IF(K52=0,"",J53+K52)</f>
        <v/>
      </c>
      <c r="L53" s="102"/>
      <c r="M53" s="265"/>
      <c r="N53" s="255"/>
      <c r="O53" s="255"/>
      <c r="P53"/>
      <c r="Q53"/>
    </row>
    <row r="54" spans="1:17" ht="15" customHeight="1"/>
    <row r="55" spans="1:17" ht="14.1" customHeight="1"/>
    <row r="56" spans="1:17" ht="14.1" customHeight="1"/>
    <row r="57" spans="1:17" ht="14.1" customHeight="1"/>
    <row r="58" spans="1:17" ht="14.1" customHeight="1"/>
    <row r="59" spans="1:17" ht="14.1" customHeight="1"/>
    <row r="60" spans="1:17" ht="14.1" customHeight="1"/>
    <row r="61" spans="1:17" ht="14.1" customHeight="1"/>
    <row r="62" spans="1:17" ht="14.1" customHeight="1"/>
    <row r="63" spans="1:17" ht="14.1" customHeight="1"/>
    <row r="64" spans="1:17" ht="14.1" customHeight="1"/>
    <row r="65" ht="14.1" customHeight="1"/>
    <row r="66" ht="14.1" customHeight="1"/>
  </sheetData>
  <mergeCells count="104">
    <mergeCell ref="E49:E53"/>
    <mergeCell ref="N44:N48"/>
    <mergeCell ref="O44:O48"/>
    <mergeCell ref="N49:N53"/>
    <mergeCell ref="O49:O53"/>
    <mergeCell ref="E2:E3"/>
    <mergeCell ref="E4:E8"/>
    <mergeCell ref="E9:E13"/>
    <mergeCell ref="E14:E18"/>
    <mergeCell ref="E19:E23"/>
    <mergeCell ref="E24:E28"/>
    <mergeCell ref="N39:N43"/>
    <mergeCell ref="O4:O8"/>
    <mergeCell ref="O9:O13"/>
    <mergeCell ref="O14:O18"/>
    <mergeCell ref="O19:O23"/>
    <mergeCell ref="O24:O28"/>
    <mergeCell ref="O29:O33"/>
    <mergeCell ref="O34:O38"/>
    <mergeCell ref="O39:O43"/>
    <mergeCell ref="B2:B3"/>
    <mergeCell ref="B49:B53"/>
    <mergeCell ref="C49:D49"/>
    <mergeCell ref="M49:M53"/>
    <mergeCell ref="C50:D50"/>
    <mergeCell ref="C51:D51"/>
    <mergeCell ref="C52:D52"/>
    <mergeCell ref="C53:D53"/>
    <mergeCell ref="E44:E48"/>
    <mergeCell ref="E39:E43"/>
    <mergeCell ref="B44:B48"/>
    <mergeCell ref="C44:D44"/>
    <mergeCell ref="M44:M48"/>
    <mergeCell ref="C45:D45"/>
    <mergeCell ref="C46:D46"/>
    <mergeCell ref="C47:D47"/>
    <mergeCell ref="C48:D48"/>
    <mergeCell ref="C36:D36"/>
    <mergeCell ref="C37:D37"/>
    <mergeCell ref="C38:D38"/>
    <mergeCell ref="B39:B43"/>
    <mergeCell ref="C39:D39"/>
    <mergeCell ref="M39:M43"/>
    <mergeCell ref="C40:D40"/>
    <mergeCell ref="C41:D41"/>
    <mergeCell ref="C42:D42"/>
    <mergeCell ref="C43:D43"/>
    <mergeCell ref="E34:E38"/>
    <mergeCell ref="C29:D29"/>
    <mergeCell ref="M29:M33"/>
    <mergeCell ref="C30:D30"/>
    <mergeCell ref="C31:D31"/>
    <mergeCell ref="C32:D32"/>
    <mergeCell ref="C33:D33"/>
    <mergeCell ref="C34:D34"/>
    <mergeCell ref="M34:M38"/>
    <mergeCell ref="C35:D35"/>
    <mergeCell ref="C2:D3"/>
    <mergeCell ref="C8:D8"/>
    <mergeCell ref="C9:D9"/>
    <mergeCell ref="C18:D18"/>
    <mergeCell ref="C6:D6"/>
    <mergeCell ref="M24:M28"/>
    <mergeCell ref="C25:D25"/>
    <mergeCell ref="C26:D26"/>
    <mergeCell ref="C27:D27"/>
    <mergeCell ref="C28:D28"/>
    <mergeCell ref="M2:M3"/>
    <mergeCell ref="M9:M13"/>
    <mergeCell ref="C19:D19"/>
    <mergeCell ref="M19:M23"/>
    <mergeCell ref="C20:D20"/>
    <mergeCell ref="C11:D11"/>
    <mergeCell ref="M4:M8"/>
    <mergeCell ref="C10:D10"/>
    <mergeCell ref="C17:D17"/>
    <mergeCell ref="C4:D4"/>
    <mergeCell ref="C15:D15"/>
    <mergeCell ref="C5:D5"/>
    <mergeCell ref="C13:D13"/>
    <mergeCell ref="C16:D16"/>
    <mergeCell ref="B14:B18"/>
    <mergeCell ref="B19:B23"/>
    <mergeCell ref="B24:B28"/>
    <mergeCell ref="B29:B33"/>
    <mergeCell ref="C12:D12"/>
    <mergeCell ref="C24:D24"/>
    <mergeCell ref="C21:D21"/>
    <mergeCell ref="B34:B38"/>
    <mergeCell ref="N4:N8"/>
    <mergeCell ref="N9:N13"/>
    <mergeCell ref="N14:N18"/>
    <mergeCell ref="N19:N23"/>
    <mergeCell ref="N24:N28"/>
    <mergeCell ref="N29:N33"/>
    <mergeCell ref="N34:N38"/>
    <mergeCell ref="B4:B8"/>
    <mergeCell ref="B9:B13"/>
    <mergeCell ref="E29:E33"/>
    <mergeCell ref="C7:D7"/>
    <mergeCell ref="C14:D14"/>
    <mergeCell ref="C22:D22"/>
    <mergeCell ref="M14:M18"/>
    <mergeCell ref="C23:D23"/>
  </mergeCells>
  <phoneticPr fontId="2"/>
  <pageMargins left="0" right="0" top="0" bottom="0" header="0" footer="0"/>
  <pageSetup paperSize="9" scale="9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0" tint="-0.14999847407452621"/>
  </sheetPr>
  <dimension ref="A4:Y101"/>
  <sheetViews>
    <sheetView topLeftCell="A17" zoomScale="125" zoomScaleNormal="100" zoomScaleSheetLayoutView="130" workbookViewId="0">
      <pane xSplit="4" topLeftCell="E1" activePane="topRight" state="frozen"/>
      <selection pane="topRight" activeCell="D82" sqref="D82"/>
    </sheetView>
  </sheetViews>
  <sheetFormatPr defaultColWidth="11" defaultRowHeight="15.75"/>
  <cols>
    <col min="1" max="1" width="9.125" style="20" customWidth="1"/>
    <col min="2" max="2" width="9.375" style="20" customWidth="1"/>
    <col min="3" max="3" width="5.125" style="20" customWidth="1"/>
    <col min="4" max="4" width="11.875" style="20" customWidth="1"/>
    <col min="5" max="5" width="4.625" style="71" customWidth="1"/>
    <col min="6" max="6" width="11" style="71" customWidth="1"/>
    <col min="7" max="7" width="6.625" style="72" customWidth="1"/>
    <col min="8" max="8" width="6.625" style="73" customWidth="1"/>
    <col min="9" max="9" width="9.5" style="71" customWidth="1"/>
    <col min="10" max="10" width="16.875" style="106" customWidth="1"/>
    <col min="11" max="11" width="5.125" style="74" customWidth="1"/>
    <col min="12" max="12" width="6.625" style="75" customWidth="1"/>
    <col min="13" max="20" width="9.5" style="76" customWidth="1"/>
    <col min="21" max="22" width="9.5" style="77" customWidth="1"/>
    <col min="23" max="23" width="6.375" style="20" customWidth="1"/>
    <col min="24" max="25" width="8" style="9" hidden="1" customWidth="1"/>
    <col min="26" max="27" width="11" customWidth="1"/>
  </cols>
  <sheetData>
    <row r="4" spans="1:25" ht="26.25" customHeight="1">
      <c r="A4" s="20" t="s">
        <v>195</v>
      </c>
      <c r="B4" s="20" t="s">
        <v>194</v>
      </c>
      <c r="C4" s="21" t="s">
        <v>23</v>
      </c>
      <c r="D4" s="21" t="s">
        <v>21</v>
      </c>
      <c r="E4" s="21" t="s">
        <v>74</v>
      </c>
      <c r="F4" s="22" t="s">
        <v>154</v>
      </c>
      <c r="G4" s="23" t="s">
        <v>17</v>
      </c>
      <c r="H4" s="24" t="s">
        <v>38</v>
      </c>
      <c r="I4" s="22" t="s">
        <v>32</v>
      </c>
      <c r="J4" s="22" t="s">
        <v>201</v>
      </c>
      <c r="K4" s="25" t="s">
        <v>55</v>
      </c>
      <c r="L4" s="26" t="s">
        <v>18</v>
      </c>
      <c r="M4" s="22" t="s">
        <v>22</v>
      </c>
      <c r="N4" s="22" t="s">
        <v>19</v>
      </c>
      <c r="O4" s="22" t="s">
        <v>20</v>
      </c>
      <c r="P4" s="22" t="s">
        <v>28</v>
      </c>
      <c r="Q4" s="22" t="s">
        <v>52</v>
      </c>
      <c r="R4" s="22" t="s">
        <v>53</v>
      </c>
      <c r="S4" s="22" t="s">
        <v>78</v>
      </c>
      <c r="T4" s="22" t="s">
        <v>79</v>
      </c>
      <c r="U4" s="22" t="s">
        <v>80</v>
      </c>
      <c r="V4" s="22" t="s">
        <v>81</v>
      </c>
      <c r="W4" s="21" t="s">
        <v>23</v>
      </c>
      <c r="X4" s="8" t="s">
        <v>31</v>
      </c>
      <c r="Y4" s="10" t="s">
        <v>23</v>
      </c>
    </row>
    <row r="5" spans="1:25" ht="14.25" hidden="1" customHeight="1">
      <c r="A5" s="27" t="s">
        <v>167</v>
      </c>
      <c r="B5" s="20" t="s">
        <v>20</v>
      </c>
      <c r="C5" s="28" t="str">
        <f>L5&amp;W5</f>
        <v/>
      </c>
      <c r="D5" s="29" t="s">
        <v>71</v>
      </c>
      <c r="E5" s="30" t="s">
        <v>77</v>
      </c>
      <c r="F5" s="31"/>
      <c r="G5" s="32">
        <v>6.9444444444444447E-4</v>
      </c>
      <c r="H5" s="33">
        <v>0.9</v>
      </c>
      <c r="I5" s="31">
        <f t="shared" ref="I5:I36" si="0">F5*H5+G5</f>
        <v>6.9444444444444447E-4</v>
      </c>
      <c r="J5" s="104" t="s">
        <v>138</v>
      </c>
      <c r="K5" s="34"/>
      <c r="L5" s="103"/>
      <c r="M5" s="31" t="str">
        <f>IF(L5="A",I5,"")</f>
        <v/>
      </c>
      <c r="N5" s="31" t="str">
        <f>IF(L5="B",I5,"")</f>
        <v/>
      </c>
      <c r="O5" s="31" t="str">
        <f>IF(L5="C",I5,"")</f>
        <v/>
      </c>
      <c r="P5" s="31" t="str">
        <f>IF(L5="D",I5,"")</f>
        <v/>
      </c>
      <c r="Q5" s="31" t="str">
        <f>IF(L5="E",I5,"")</f>
        <v/>
      </c>
      <c r="R5" s="31" t="str">
        <f>IF(L5="F",I5,"")</f>
        <v/>
      </c>
      <c r="S5" s="31" t="str">
        <f>IF(L5="G",I5,"")</f>
        <v/>
      </c>
      <c r="T5" s="31" t="str">
        <f>IF(L5="H",I5,"")</f>
        <v/>
      </c>
      <c r="U5" s="31" t="str">
        <f>IF(L5="I",I5,"")</f>
        <v/>
      </c>
      <c r="V5" s="31" t="str">
        <f>IF(L5="J",I5,"")</f>
        <v/>
      </c>
      <c r="W5" s="28"/>
    </row>
    <row r="6" spans="1:25" ht="14.25" customHeight="1">
      <c r="A6" s="27" t="s">
        <v>182</v>
      </c>
      <c r="B6" s="194" t="s">
        <v>20</v>
      </c>
      <c r="C6" s="28" t="str">
        <f t="shared" ref="C6:C69" si="1">L6&amp;W6</f>
        <v>A5</v>
      </c>
      <c r="D6" s="36" t="s">
        <v>131</v>
      </c>
      <c r="E6" s="37" t="s">
        <v>76</v>
      </c>
      <c r="F6" s="31">
        <v>8.0671296296296307E-3</v>
      </c>
      <c r="G6" s="32">
        <v>6.9444444444444447E-4</v>
      </c>
      <c r="H6" s="38">
        <v>0.8</v>
      </c>
      <c r="I6" s="31">
        <f t="shared" si="0"/>
        <v>7.1481481481481491E-3</v>
      </c>
      <c r="J6" s="107" t="s">
        <v>200</v>
      </c>
      <c r="K6" s="39"/>
      <c r="L6" s="35" t="s">
        <v>22</v>
      </c>
      <c r="M6" s="31">
        <f t="shared" ref="M6:M69" si="2">IF(L6="A",I6,"")</f>
        <v>7.1481481481481491E-3</v>
      </c>
      <c r="N6" s="31" t="str">
        <f t="shared" ref="N6:N69" si="3">IF(L6="B",I6,"")</f>
        <v/>
      </c>
      <c r="O6" s="31" t="str">
        <f t="shared" ref="O6:O69" si="4">IF(L6="C",I6,"")</f>
        <v/>
      </c>
      <c r="P6" s="31" t="str">
        <f t="shared" ref="P6:P69" si="5">IF(L6="D",I6,"")</f>
        <v/>
      </c>
      <c r="Q6" s="31" t="str">
        <f t="shared" ref="Q6:Q69" si="6">IF(L6="E",I6,"")</f>
        <v/>
      </c>
      <c r="R6" s="31" t="str">
        <f t="shared" ref="R6:R69" si="7">IF(L6="F",I6,"")</f>
        <v/>
      </c>
      <c r="S6" s="31" t="str">
        <f t="shared" ref="S6:S69" si="8">IF(L6="G",I6,"")</f>
        <v/>
      </c>
      <c r="T6" s="31" t="str">
        <f t="shared" ref="T6:T69" si="9">IF(L6="H",I6,"")</f>
        <v/>
      </c>
      <c r="U6" s="31" t="str">
        <f t="shared" ref="U6:U69" si="10">IF(L6="I",I6,"")</f>
        <v/>
      </c>
      <c r="V6" s="31" t="str">
        <f t="shared" ref="V6:V69" si="11">IF(L6="J",I6,"")</f>
        <v/>
      </c>
      <c r="W6" s="28">
        <v>5</v>
      </c>
    </row>
    <row r="7" spans="1:25" ht="14.25" hidden="1" customHeight="1">
      <c r="A7" s="27" t="s">
        <v>183</v>
      </c>
      <c r="B7" s="27" t="s">
        <v>20</v>
      </c>
      <c r="C7" s="28" t="str">
        <f t="shared" si="1"/>
        <v/>
      </c>
      <c r="D7" s="36" t="s">
        <v>132</v>
      </c>
      <c r="E7" s="37" t="s">
        <v>76</v>
      </c>
      <c r="F7" s="31"/>
      <c r="G7" s="32">
        <v>6.9444444444444404E-4</v>
      </c>
      <c r="H7" s="38">
        <v>0.8</v>
      </c>
      <c r="I7" s="31">
        <f t="shared" si="0"/>
        <v>6.9444444444444404E-4</v>
      </c>
      <c r="J7" s="104" t="s">
        <v>138</v>
      </c>
      <c r="K7" s="39"/>
      <c r="L7" s="103"/>
      <c r="M7" s="31" t="str">
        <f t="shared" si="2"/>
        <v/>
      </c>
      <c r="N7" s="31" t="str">
        <f t="shared" si="3"/>
        <v/>
      </c>
      <c r="O7" s="31" t="str">
        <f t="shared" si="4"/>
        <v/>
      </c>
      <c r="P7" s="31" t="str">
        <f t="shared" si="5"/>
        <v/>
      </c>
      <c r="Q7" s="31" t="str">
        <f t="shared" si="6"/>
        <v/>
      </c>
      <c r="R7" s="31" t="str">
        <f t="shared" si="7"/>
        <v/>
      </c>
      <c r="S7" s="31" t="str">
        <f t="shared" si="8"/>
        <v/>
      </c>
      <c r="T7" s="31" t="str">
        <f t="shared" si="9"/>
        <v/>
      </c>
      <c r="U7" s="31" t="str">
        <f t="shared" si="10"/>
        <v/>
      </c>
      <c r="V7" s="31" t="str">
        <f t="shared" si="11"/>
        <v/>
      </c>
      <c r="W7" s="28"/>
    </row>
    <row r="8" spans="1:25" ht="14.25" customHeight="1">
      <c r="A8" s="27" t="s">
        <v>161</v>
      </c>
      <c r="B8" s="189" t="s">
        <v>90</v>
      </c>
      <c r="C8" s="28" t="str">
        <f t="shared" si="1"/>
        <v>B1</v>
      </c>
      <c r="D8" s="40" t="s">
        <v>37</v>
      </c>
      <c r="E8" s="40" t="s">
        <v>75</v>
      </c>
      <c r="F8" s="31">
        <v>8.0671296296296307E-3</v>
      </c>
      <c r="G8" s="32">
        <v>6.9444444444444404E-4</v>
      </c>
      <c r="H8" s="41">
        <v>1</v>
      </c>
      <c r="I8" s="31">
        <f t="shared" si="0"/>
        <v>8.7615740740740744E-3</v>
      </c>
      <c r="J8" s="107" t="s">
        <v>200</v>
      </c>
      <c r="K8" s="39"/>
      <c r="L8" s="35" t="s">
        <v>19</v>
      </c>
      <c r="M8" s="31" t="str">
        <f t="shared" si="2"/>
        <v/>
      </c>
      <c r="N8" s="31">
        <f t="shared" si="3"/>
        <v>8.7615740740740744E-3</v>
      </c>
      <c r="O8" s="31" t="str">
        <f t="shared" si="4"/>
        <v/>
      </c>
      <c r="P8" s="31" t="str">
        <f t="shared" si="5"/>
        <v/>
      </c>
      <c r="Q8" s="31" t="str">
        <f t="shared" si="6"/>
        <v/>
      </c>
      <c r="R8" s="31" t="str">
        <f t="shared" si="7"/>
        <v/>
      </c>
      <c r="S8" s="31" t="str">
        <f t="shared" si="8"/>
        <v/>
      </c>
      <c r="T8" s="31" t="str">
        <f t="shared" si="9"/>
        <v/>
      </c>
      <c r="U8" s="31" t="str">
        <f t="shared" si="10"/>
        <v/>
      </c>
      <c r="V8" s="31" t="str">
        <f t="shared" si="11"/>
        <v/>
      </c>
      <c r="W8" s="28">
        <v>1</v>
      </c>
    </row>
    <row r="9" spans="1:25" ht="14.25" hidden="1" customHeight="1">
      <c r="A9" s="27" t="s">
        <v>162</v>
      </c>
      <c r="B9" s="20" t="s">
        <v>90</v>
      </c>
      <c r="C9" s="28" t="str">
        <f t="shared" si="1"/>
        <v/>
      </c>
      <c r="D9" s="42" t="s">
        <v>73</v>
      </c>
      <c r="E9" s="37" t="s">
        <v>76</v>
      </c>
      <c r="F9" s="31"/>
      <c r="G9" s="32">
        <v>6.9444444444444404E-4</v>
      </c>
      <c r="H9" s="38">
        <v>0.8</v>
      </c>
      <c r="I9" s="31">
        <f t="shared" si="0"/>
        <v>6.9444444444444404E-4</v>
      </c>
      <c r="J9" s="104" t="s">
        <v>138</v>
      </c>
      <c r="K9" s="34"/>
      <c r="L9" s="103"/>
      <c r="M9" s="31" t="str">
        <f t="shared" si="2"/>
        <v/>
      </c>
      <c r="N9" s="31" t="str">
        <f t="shared" si="3"/>
        <v/>
      </c>
      <c r="O9" s="31" t="str">
        <f t="shared" si="4"/>
        <v/>
      </c>
      <c r="P9" s="31" t="str">
        <f t="shared" si="5"/>
        <v/>
      </c>
      <c r="Q9" s="31" t="str">
        <f t="shared" si="6"/>
        <v/>
      </c>
      <c r="R9" s="31" t="str">
        <f t="shared" si="7"/>
        <v/>
      </c>
      <c r="S9" s="31" t="str">
        <f t="shared" si="8"/>
        <v/>
      </c>
      <c r="T9" s="31" t="str">
        <f t="shared" si="9"/>
        <v/>
      </c>
      <c r="U9" s="31" t="str">
        <f t="shared" si="10"/>
        <v/>
      </c>
      <c r="V9" s="31" t="str">
        <f t="shared" si="11"/>
        <v/>
      </c>
      <c r="W9" s="28"/>
    </row>
    <row r="10" spans="1:25" ht="14.25" customHeight="1">
      <c r="A10" s="27" t="s">
        <v>163</v>
      </c>
      <c r="B10" s="190" t="s">
        <v>90</v>
      </c>
      <c r="C10" s="28" t="str">
        <f t="shared" si="1"/>
        <v>B5</v>
      </c>
      <c r="D10" s="40" t="s">
        <v>95</v>
      </c>
      <c r="E10" s="40" t="s">
        <v>75</v>
      </c>
      <c r="F10" s="31">
        <v>6.3657407407407404E-3</v>
      </c>
      <c r="G10" s="32">
        <v>6.9444444444444404E-4</v>
      </c>
      <c r="H10" s="41">
        <v>1</v>
      </c>
      <c r="I10" s="31">
        <f t="shared" si="0"/>
        <v>7.0601851851851841E-3</v>
      </c>
      <c r="J10" s="107" t="s">
        <v>199</v>
      </c>
      <c r="K10" s="39"/>
      <c r="L10" s="35" t="s">
        <v>19</v>
      </c>
      <c r="M10" s="31" t="str">
        <f t="shared" si="2"/>
        <v/>
      </c>
      <c r="N10" s="31">
        <f t="shared" si="3"/>
        <v>7.0601851851851841E-3</v>
      </c>
      <c r="O10" s="31" t="str">
        <f t="shared" si="4"/>
        <v/>
      </c>
      <c r="P10" s="31" t="str">
        <f t="shared" si="5"/>
        <v/>
      </c>
      <c r="Q10" s="31" t="str">
        <f t="shared" si="6"/>
        <v/>
      </c>
      <c r="R10" s="31" t="str">
        <f t="shared" si="7"/>
        <v/>
      </c>
      <c r="S10" s="31" t="str">
        <f t="shared" si="8"/>
        <v/>
      </c>
      <c r="T10" s="31" t="str">
        <f t="shared" si="9"/>
        <v/>
      </c>
      <c r="U10" s="31" t="str">
        <f t="shared" si="10"/>
        <v/>
      </c>
      <c r="V10" s="31" t="str">
        <f t="shared" si="11"/>
        <v/>
      </c>
      <c r="W10" s="28">
        <v>5</v>
      </c>
    </row>
    <row r="11" spans="1:25" ht="14.25" customHeight="1">
      <c r="A11" s="27" t="s">
        <v>162</v>
      </c>
      <c r="B11" s="189" t="s">
        <v>90</v>
      </c>
      <c r="C11" s="28" t="str">
        <f t="shared" si="1"/>
        <v>B4</v>
      </c>
      <c r="D11" s="43" t="s">
        <v>66</v>
      </c>
      <c r="E11" s="37" t="s">
        <v>76</v>
      </c>
      <c r="F11" s="31">
        <v>7.7546296296296287E-3</v>
      </c>
      <c r="G11" s="32">
        <v>6.9444444444444404E-4</v>
      </c>
      <c r="H11" s="38">
        <v>0.8</v>
      </c>
      <c r="I11" s="31">
        <f t="shared" si="0"/>
        <v>6.8981481481481472E-3</v>
      </c>
      <c r="J11" s="107" t="s">
        <v>200</v>
      </c>
      <c r="K11" s="34"/>
      <c r="L11" s="35" t="s">
        <v>19</v>
      </c>
      <c r="M11" s="31" t="str">
        <f t="shared" si="2"/>
        <v/>
      </c>
      <c r="N11" s="31">
        <f t="shared" si="3"/>
        <v>6.8981481481481472E-3</v>
      </c>
      <c r="O11" s="31" t="str">
        <f t="shared" si="4"/>
        <v/>
      </c>
      <c r="P11" s="31" t="str">
        <f t="shared" si="5"/>
        <v/>
      </c>
      <c r="Q11" s="31" t="str">
        <f t="shared" si="6"/>
        <v/>
      </c>
      <c r="R11" s="31" t="str">
        <f t="shared" si="7"/>
        <v/>
      </c>
      <c r="S11" s="31" t="str">
        <f t="shared" si="8"/>
        <v/>
      </c>
      <c r="T11" s="31" t="str">
        <f t="shared" si="9"/>
        <v/>
      </c>
      <c r="U11" s="31" t="str">
        <f t="shared" si="10"/>
        <v/>
      </c>
      <c r="V11" s="31" t="str">
        <f t="shared" si="11"/>
        <v/>
      </c>
      <c r="W11" s="28">
        <v>4</v>
      </c>
    </row>
    <row r="12" spans="1:25" ht="14.25" customHeight="1">
      <c r="A12" s="27" t="s">
        <v>165</v>
      </c>
      <c r="B12" s="189" t="s">
        <v>59</v>
      </c>
      <c r="C12" s="28" t="str">
        <f t="shared" si="1"/>
        <v>B3</v>
      </c>
      <c r="D12" s="40" t="s">
        <v>36</v>
      </c>
      <c r="E12" s="40" t="s">
        <v>75</v>
      </c>
      <c r="F12" s="31">
        <v>7.3263888888888892E-3</v>
      </c>
      <c r="G12" s="32">
        <v>6.9444444444444404E-4</v>
      </c>
      <c r="H12" s="41">
        <v>1</v>
      </c>
      <c r="I12" s="31">
        <f t="shared" si="0"/>
        <v>8.0208333333333329E-3</v>
      </c>
      <c r="J12" s="107" t="s">
        <v>200</v>
      </c>
      <c r="K12" s="39"/>
      <c r="L12" s="35" t="s">
        <v>19</v>
      </c>
      <c r="M12" s="31" t="str">
        <f t="shared" si="2"/>
        <v/>
      </c>
      <c r="N12" s="31">
        <f t="shared" si="3"/>
        <v>8.0208333333333329E-3</v>
      </c>
      <c r="O12" s="31" t="str">
        <f t="shared" si="4"/>
        <v/>
      </c>
      <c r="P12" s="31" t="str">
        <f t="shared" si="5"/>
        <v/>
      </c>
      <c r="Q12" s="31" t="str">
        <f t="shared" si="6"/>
        <v/>
      </c>
      <c r="R12" s="31" t="str">
        <f t="shared" si="7"/>
        <v/>
      </c>
      <c r="S12" s="31" t="str">
        <f t="shared" si="8"/>
        <v/>
      </c>
      <c r="T12" s="31" t="str">
        <f t="shared" si="9"/>
        <v/>
      </c>
      <c r="U12" s="31" t="str">
        <f t="shared" si="10"/>
        <v/>
      </c>
      <c r="V12" s="31" t="str">
        <f t="shared" si="11"/>
        <v/>
      </c>
      <c r="W12" s="28">
        <v>3</v>
      </c>
    </row>
    <row r="13" spans="1:25" ht="14.25" customHeight="1">
      <c r="A13" s="27" t="s">
        <v>166</v>
      </c>
      <c r="B13" s="189" t="s">
        <v>59</v>
      </c>
      <c r="C13" s="28" t="str">
        <f t="shared" si="1"/>
        <v>B2</v>
      </c>
      <c r="D13" s="44" t="s">
        <v>92</v>
      </c>
      <c r="E13" s="40" t="s">
        <v>75</v>
      </c>
      <c r="F13" s="31">
        <v>7.6388888888888886E-3</v>
      </c>
      <c r="G13" s="32">
        <v>6.9444444444444404E-4</v>
      </c>
      <c r="H13" s="41">
        <v>1</v>
      </c>
      <c r="I13" s="31">
        <f t="shared" si="0"/>
        <v>8.3333333333333332E-3</v>
      </c>
      <c r="J13" s="107" t="s">
        <v>200</v>
      </c>
      <c r="K13" s="34"/>
      <c r="L13" s="35" t="s">
        <v>19</v>
      </c>
      <c r="M13" s="31" t="str">
        <f t="shared" si="2"/>
        <v/>
      </c>
      <c r="N13" s="31">
        <f t="shared" si="3"/>
        <v>8.3333333333333332E-3</v>
      </c>
      <c r="O13" s="31" t="str">
        <f t="shared" si="4"/>
        <v/>
      </c>
      <c r="P13" s="31" t="str">
        <f t="shared" si="5"/>
        <v/>
      </c>
      <c r="Q13" s="31" t="str">
        <f t="shared" si="6"/>
        <v/>
      </c>
      <c r="R13" s="31" t="str">
        <f t="shared" si="7"/>
        <v/>
      </c>
      <c r="S13" s="31" t="str">
        <f t="shared" si="8"/>
        <v/>
      </c>
      <c r="T13" s="31" t="str">
        <f t="shared" si="9"/>
        <v/>
      </c>
      <c r="U13" s="31" t="str">
        <f t="shared" si="10"/>
        <v/>
      </c>
      <c r="V13" s="31" t="str">
        <f t="shared" si="11"/>
        <v/>
      </c>
      <c r="W13" s="28">
        <v>2</v>
      </c>
    </row>
    <row r="14" spans="1:25" ht="14.25" customHeight="1">
      <c r="A14" s="27" t="s">
        <v>166</v>
      </c>
      <c r="B14" s="189" t="s">
        <v>59</v>
      </c>
      <c r="C14" s="28" t="str">
        <f t="shared" si="1"/>
        <v>B6</v>
      </c>
      <c r="D14" s="45" t="s">
        <v>48</v>
      </c>
      <c r="E14" s="40" t="s">
        <v>75</v>
      </c>
      <c r="F14" s="31">
        <v>6.2499999999999995E-3</v>
      </c>
      <c r="G14" s="32">
        <v>6.9444444444444404E-4</v>
      </c>
      <c r="H14" s="41">
        <v>1</v>
      </c>
      <c r="I14" s="31">
        <f t="shared" si="0"/>
        <v>6.9444444444444432E-3</v>
      </c>
      <c r="J14" s="107" t="s">
        <v>199</v>
      </c>
      <c r="K14" s="39"/>
      <c r="L14" s="35" t="s">
        <v>19</v>
      </c>
      <c r="M14" s="31" t="str">
        <f t="shared" si="2"/>
        <v/>
      </c>
      <c r="N14" s="31">
        <f t="shared" si="3"/>
        <v>6.9444444444444432E-3</v>
      </c>
      <c r="O14" s="31" t="str">
        <f t="shared" si="4"/>
        <v/>
      </c>
      <c r="P14" s="31" t="str">
        <f t="shared" si="5"/>
        <v/>
      </c>
      <c r="Q14" s="31" t="str">
        <f t="shared" si="6"/>
        <v/>
      </c>
      <c r="R14" s="31" t="str">
        <f t="shared" si="7"/>
        <v/>
      </c>
      <c r="S14" s="31" t="str">
        <f t="shared" si="8"/>
        <v/>
      </c>
      <c r="T14" s="31" t="str">
        <f t="shared" si="9"/>
        <v/>
      </c>
      <c r="U14" s="31" t="str">
        <f t="shared" si="10"/>
        <v/>
      </c>
      <c r="V14" s="31" t="str">
        <f t="shared" si="11"/>
        <v/>
      </c>
      <c r="W14" s="28">
        <v>6</v>
      </c>
    </row>
    <row r="15" spans="1:25" ht="14.25" hidden="1" customHeight="1">
      <c r="A15" s="27" t="s">
        <v>161</v>
      </c>
      <c r="B15" s="27" t="s">
        <v>90</v>
      </c>
      <c r="C15" s="28" t="str">
        <f t="shared" si="1"/>
        <v/>
      </c>
      <c r="D15" s="45" t="s">
        <v>96</v>
      </c>
      <c r="E15" s="40" t="s">
        <v>75</v>
      </c>
      <c r="F15" s="31"/>
      <c r="G15" s="32">
        <v>6.9444444444444404E-4</v>
      </c>
      <c r="H15" s="41">
        <v>1</v>
      </c>
      <c r="I15" s="31">
        <f t="shared" si="0"/>
        <v>6.9444444444444404E-4</v>
      </c>
      <c r="J15" s="104" t="s">
        <v>138</v>
      </c>
      <c r="K15" s="39"/>
      <c r="L15" s="103"/>
      <c r="M15" s="31" t="str">
        <f t="shared" si="2"/>
        <v/>
      </c>
      <c r="N15" s="31" t="str">
        <f t="shared" si="3"/>
        <v/>
      </c>
      <c r="O15" s="31" t="str">
        <f t="shared" si="4"/>
        <v/>
      </c>
      <c r="P15" s="31" t="str">
        <f t="shared" si="5"/>
        <v/>
      </c>
      <c r="Q15" s="31" t="str">
        <f t="shared" si="6"/>
        <v/>
      </c>
      <c r="R15" s="31" t="str">
        <f t="shared" si="7"/>
        <v/>
      </c>
      <c r="S15" s="31" t="str">
        <f t="shared" si="8"/>
        <v/>
      </c>
      <c r="T15" s="31" t="str">
        <f t="shared" si="9"/>
        <v/>
      </c>
      <c r="U15" s="31" t="str">
        <f t="shared" si="10"/>
        <v/>
      </c>
      <c r="V15" s="31" t="str">
        <f t="shared" si="11"/>
        <v/>
      </c>
      <c r="W15" s="28"/>
    </row>
    <row r="16" spans="1:25" ht="14.25" hidden="1" customHeight="1">
      <c r="A16" s="27" t="s">
        <v>162</v>
      </c>
      <c r="B16" s="20" t="s">
        <v>59</v>
      </c>
      <c r="C16" s="28" t="str">
        <f t="shared" si="1"/>
        <v/>
      </c>
      <c r="D16" s="46" t="s">
        <v>46</v>
      </c>
      <c r="E16" s="30" t="s">
        <v>77</v>
      </c>
      <c r="F16" s="31"/>
      <c r="G16" s="32">
        <v>6.9444444444444404E-4</v>
      </c>
      <c r="H16" s="47">
        <v>0.9</v>
      </c>
      <c r="I16" s="31">
        <f t="shared" si="0"/>
        <v>6.9444444444444404E-4</v>
      </c>
      <c r="J16" s="104" t="s">
        <v>138</v>
      </c>
      <c r="K16" s="48"/>
      <c r="L16" s="103"/>
      <c r="M16" s="31" t="str">
        <f t="shared" si="2"/>
        <v/>
      </c>
      <c r="N16" s="31" t="str">
        <f t="shared" si="3"/>
        <v/>
      </c>
      <c r="O16" s="31" t="str">
        <f t="shared" si="4"/>
        <v/>
      </c>
      <c r="P16" s="31" t="str">
        <f t="shared" si="5"/>
        <v/>
      </c>
      <c r="Q16" s="31" t="str">
        <f t="shared" si="6"/>
        <v/>
      </c>
      <c r="R16" s="31" t="str">
        <f t="shared" si="7"/>
        <v/>
      </c>
      <c r="S16" s="31" t="str">
        <f t="shared" si="8"/>
        <v/>
      </c>
      <c r="T16" s="31" t="str">
        <f t="shared" si="9"/>
        <v/>
      </c>
      <c r="U16" s="31" t="str">
        <f t="shared" si="10"/>
        <v/>
      </c>
      <c r="V16" s="31" t="str">
        <f t="shared" si="11"/>
        <v/>
      </c>
      <c r="W16" s="28"/>
    </row>
    <row r="17" spans="1:25" ht="14.25" customHeight="1">
      <c r="A17" s="27" t="s">
        <v>155</v>
      </c>
      <c r="B17" s="191" t="s">
        <v>123</v>
      </c>
      <c r="C17" s="28" t="str">
        <f t="shared" si="1"/>
        <v>C2</v>
      </c>
      <c r="D17" s="49" t="s">
        <v>34</v>
      </c>
      <c r="E17" s="40" t="s">
        <v>75</v>
      </c>
      <c r="F17" s="31">
        <v>8.1597222222222227E-3</v>
      </c>
      <c r="G17" s="32">
        <v>6.9444444444444404E-4</v>
      </c>
      <c r="H17" s="41">
        <v>1</v>
      </c>
      <c r="I17" s="31">
        <f t="shared" si="0"/>
        <v>8.8541666666666664E-3</v>
      </c>
      <c r="J17" s="107" t="s">
        <v>200</v>
      </c>
      <c r="K17" s="48"/>
      <c r="L17" s="35" t="s">
        <v>20</v>
      </c>
      <c r="M17" s="31" t="str">
        <f t="shared" si="2"/>
        <v/>
      </c>
      <c r="N17" s="31" t="str">
        <f t="shared" si="3"/>
        <v/>
      </c>
      <c r="O17" s="31">
        <f t="shared" si="4"/>
        <v>8.8541666666666664E-3</v>
      </c>
      <c r="P17" s="31" t="str">
        <f t="shared" si="5"/>
        <v/>
      </c>
      <c r="Q17" s="31" t="str">
        <f t="shared" si="6"/>
        <v/>
      </c>
      <c r="R17" s="31" t="str">
        <f t="shared" si="7"/>
        <v/>
      </c>
      <c r="S17" s="31" t="str">
        <f t="shared" si="8"/>
        <v/>
      </c>
      <c r="T17" s="31" t="str">
        <f t="shared" si="9"/>
        <v/>
      </c>
      <c r="U17" s="31" t="str">
        <f t="shared" si="10"/>
        <v/>
      </c>
      <c r="V17" s="31" t="str">
        <f t="shared" si="11"/>
        <v/>
      </c>
      <c r="W17" s="28">
        <v>2</v>
      </c>
    </row>
    <row r="18" spans="1:25" ht="14.25" customHeight="1">
      <c r="A18" s="27" t="s">
        <v>155</v>
      </c>
      <c r="B18" s="191" t="s">
        <v>123</v>
      </c>
      <c r="C18" s="28" t="str">
        <f t="shared" si="1"/>
        <v>C3</v>
      </c>
      <c r="D18" s="45" t="s">
        <v>26</v>
      </c>
      <c r="E18" s="40" t="s">
        <v>75</v>
      </c>
      <c r="F18" s="31">
        <v>7.4074074074074068E-3</v>
      </c>
      <c r="G18" s="32">
        <v>6.9444444444444404E-4</v>
      </c>
      <c r="H18" s="41">
        <v>1</v>
      </c>
      <c r="I18" s="31">
        <f t="shared" si="0"/>
        <v>8.1018518518518514E-3</v>
      </c>
      <c r="J18" s="107" t="s">
        <v>200</v>
      </c>
      <c r="K18" s="39"/>
      <c r="L18" s="35" t="s">
        <v>20</v>
      </c>
      <c r="M18" s="31" t="str">
        <f t="shared" si="2"/>
        <v/>
      </c>
      <c r="N18" s="31" t="str">
        <f t="shared" si="3"/>
        <v/>
      </c>
      <c r="O18" s="31">
        <f t="shared" si="4"/>
        <v>8.1018518518518514E-3</v>
      </c>
      <c r="P18" s="31" t="str">
        <f t="shared" si="5"/>
        <v/>
      </c>
      <c r="Q18" s="31" t="str">
        <f t="shared" si="6"/>
        <v/>
      </c>
      <c r="R18" s="31" t="str">
        <f t="shared" si="7"/>
        <v/>
      </c>
      <c r="S18" s="31" t="str">
        <f t="shared" si="8"/>
        <v/>
      </c>
      <c r="T18" s="31" t="str">
        <f t="shared" si="9"/>
        <v/>
      </c>
      <c r="U18" s="31" t="str">
        <f t="shared" si="10"/>
        <v/>
      </c>
      <c r="V18" s="31" t="str">
        <f t="shared" si="11"/>
        <v/>
      </c>
      <c r="W18" s="28">
        <v>3</v>
      </c>
    </row>
    <row r="19" spans="1:25" ht="14.25" customHeight="1">
      <c r="A19" s="27" t="s">
        <v>169</v>
      </c>
      <c r="B19" s="191" t="s">
        <v>60</v>
      </c>
      <c r="C19" s="28" t="str">
        <f t="shared" si="1"/>
        <v>C4</v>
      </c>
      <c r="D19" s="49" t="s">
        <v>49</v>
      </c>
      <c r="E19" s="40" t="s">
        <v>75</v>
      </c>
      <c r="F19" s="31">
        <v>7.4074074074074068E-3</v>
      </c>
      <c r="G19" s="32">
        <v>6.9444444444444404E-4</v>
      </c>
      <c r="H19" s="50">
        <v>1</v>
      </c>
      <c r="I19" s="31">
        <f t="shared" si="0"/>
        <v>8.1018518518518514E-3</v>
      </c>
      <c r="J19" s="107" t="s">
        <v>199</v>
      </c>
      <c r="K19" s="39"/>
      <c r="L19" s="35" t="s">
        <v>20</v>
      </c>
      <c r="M19" s="31" t="str">
        <f t="shared" si="2"/>
        <v/>
      </c>
      <c r="N19" s="31" t="str">
        <f t="shared" si="3"/>
        <v/>
      </c>
      <c r="O19" s="31">
        <f t="shared" si="4"/>
        <v>8.1018518518518514E-3</v>
      </c>
      <c r="P19" s="31" t="str">
        <f t="shared" si="5"/>
        <v/>
      </c>
      <c r="Q19" s="31" t="str">
        <f t="shared" si="6"/>
        <v/>
      </c>
      <c r="R19" s="31" t="str">
        <f t="shared" si="7"/>
        <v/>
      </c>
      <c r="S19" s="31" t="str">
        <f t="shared" si="8"/>
        <v/>
      </c>
      <c r="T19" s="31" t="str">
        <f t="shared" si="9"/>
        <v/>
      </c>
      <c r="U19" s="31" t="str">
        <f t="shared" si="10"/>
        <v/>
      </c>
      <c r="V19" s="31" t="str">
        <f t="shared" si="11"/>
        <v/>
      </c>
      <c r="W19" s="28">
        <v>4</v>
      </c>
    </row>
    <row r="20" spans="1:25" ht="14.25" hidden="1" customHeight="1">
      <c r="A20" s="27" t="s">
        <v>170</v>
      </c>
      <c r="B20" s="20" t="s">
        <v>123</v>
      </c>
      <c r="C20" s="28" t="str">
        <f t="shared" si="1"/>
        <v/>
      </c>
      <c r="D20" s="44" t="s">
        <v>67</v>
      </c>
      <c r="E20" s="40" t="s">
        <v>75</v>
      </c>
      <c r="F20" s="31"/>
      <c r="G20" s="32">
        <v>6.9444444444444404E-4</v>
      </c>
      <c r="H20" s="41">
        <v>1</v>
      </c>
      <c r="I20" s="31">
        <f t="shared" si="0"/>
        <v>6.9444444444444404E-4</v>
      </c>
      <c r="J20" s="104" t="s">
        <v>138</v>
      </c>
      <c r="K20" s="34"/>
      <c r="L20" s="103"/>
      <c r="M20" s="31" t="str">
        <f t="shared" si="2"/>
        <v/>
      </c>
      <c r="N20" s="31" t="str">
        <f t="shared" si="3"/>
        <v/>
      </c>
      <c r="O20" s="31" t="str">
        <f t="shared" si="4"/>
        <v/>
      </c>
      <c r="P20" s="31" t="str">
        <f t="shared" si="5"/>
        <v/>
      </c>
      <c r="Q20" s="31" t="str">
        <f t="shared" si="6"/>
        <v/>
      </c>
      <c r="R20" s="31" t="str">
        <f t="shared" si="7"/>
        <v/>
      </c>
      <c r="S20" s="31" t="str">
        <f t="shared" si="8"/>
        <v/>
      </c>
      <c r="T20" s="31" t="str">
        <f t="shared" si="9"/>
        <v/>
      </c>
      <c r="U20" s="31" t="str">
        <f t="shared" si="10"/>
        <v/>
      </c>
      <c r="V20" s="31" t="str">
        <f t="shared" si="11"/>
        <v/>
      </c>
      <c r="W20" s="28"/>
    </row>
    <row r="21" spans="1:25" ht="14.25" hidden="1" customHeight="1">
      <c r="A21" s="27" t="s">
        <v>169</v>
      </c>
      <c r="B21" s="20" t="s">
        <v>60</v>
      </c>
      <c r="C21" s="28" t="str">
        <f t="shared" si="1"/>
        <v/>
      </c>
      <c r="D21" s="46" t="s">
        <v>13</v>
      </c>
      <c r="E21" s="30" t="s">
        <v>77</v>
      </c>
      <c r="F21" s="31"/>
      <c r="G21" s="32">
        <v>6.9444444444444404E-4</v>
      </c>
      <c r="H21" s="33">
        <v>0.9</v>
      </c>
      <c r="I21" s="31">
        <f t="shared" si="0"/>
        <v>6.9444444444444404E-4</v>
      </c>
      <c r="J21" s="104" t="s">
        <v>138</v>
      </c>
      <c r="K21" s="39"/>
      <c r="L21" s="103"/>
      <c r="M21" s="31" t="str">
        <f t="shared" si="2"/>
        <v/>
      </c>
      <c r="N21" s="31" t="str">
        <f t="shared" si="3"/>
        <v/>
      </c>
      <c r="O21" s="31" t="str">
        <f t="shared" si="4"/>
        <v/>
      </c>
      <c r="P21" s="31" t="str">
        <f t="shared" si="5"/>
        <v/>
      </c>
      <c r="Q21" s="31" t="str">
        <f t="shared" si="6"/>
        <v/>
      </c>
      <c r="R21" s="31" t="str">
        <f t="shared" si="7"/>
        <v/>
      </c>
      <c r="S21" s="31" t="str">
        <f t="shared" si="8"/>
        <v/>
      </c>
      <c r="T21" s="31" t="str">
        <f t="shared" si="9"/>
        <v/>
      </c>
      <c r="U21" s="31" t="str">
        <f t="shared" si="10"/>
        <v/>
      </c>
      <c r="V21" s="31" t="str">
        <f t="shared" si="11"/>
        <v/>
      </c>
      <c r="W21" s="28"/>
    </row>
    <row r="22" spans="1:25" ht="14.25" hidden="1" customHeight="1">
      <c r="A22" s="27" t="s">
        <v>169</v>
      </c>
      <c r="B22" s="27" t="s">
        <v>123</v>
      </c>
      <c r="C22" s="28" t="str">
        <f t="shared" si="1"/>
        <v/>
      </c>
      <c r="D22" s="51" t="s">
        <v>136</v>
      </c>
      <c r="E22" s="37" t="s">
        <v>76</v>
      </c>
      <c r="F22" s="31"/>
      <c r="G22" s="32">
        <v>6.9444444444444404E-4</v>
      </c>
      <c r="H22" s="38">
        <v>0.8</v>
      </c>
      <c r="I22" s="31">
        <f t="shared" si="0"/>
        <v>6.9444444444444404E-4</v>
      </c>
      <c r="J22" s="104" t="s">
        <v>138</v>
      </c>
      <c r="K22" s="39"/>
      <c r="L22" s="103"/>
      <c r="M22" s="31" t="str">
        <f t="shared" si="2"/>
        <v/>
      </c>
      <c r="N22" s="31" t="str">
        <f t="shared" si="3"/>
        <v/>
      </c>
      <c r="O22" s="31" t="str">
        <f t="shared" si="4"/>
        <v/>
      </c>
      <c r="P22" s="31" t="str">
        <f t="shared" si="5"/>
        <v/>
      </c>
      <c r="Q22" s="31" t="str">
        <f t="shared" si="6"/>
        <v/>
      </c>
      <c r="R22" s="31" t="str">
        <f t="shared" si="7"/>
        <v/>
      </c>
      <c r="S22" s="31" t="str">
        <f t="shared" si="8"/>
        <v/>
      </c>
      <c r="T22" s="31" t="str">
        <f t="shared" si="9"/>
        <v/>
      </c>
      <c r="U22" s="31" t="str">
        <f t="shared" si="10"/>
        <v/>
      </c>
      <c r="V22" s="31" t="str">
        <f t="shared" si="11"/>
        <v/>
      </c>
      <c r="W22" s="28"/>
    </row>
    <row r="23" spans="1:25" ht="14.25" hidden="1" customHeight="1">
      <c r="A23" s="27" t="s">
        <v>156</v>
      </c>
      <c r="B23" s="27" t="s">
        <v>157</v>
      </c>
      <c r="C23" s="28" t="str">
        <f t="shared" si="1"/>
        <v/>
      </c>
      <c r="D23" s="45" t="s">
        <v>111</v>
      </c>
      <c r="E23" s="40" t="s">
        <v>75</v>
      </c>
      <c r="F23" s="31"/>
      <c r="G23" s="32">
        <v>6.9444444444444404E-4</v>
      </c>
      <c r="H23" s="41">
        <v>1</v>
      </c>
      <c r="I23" s="31">
        <f t="shared" si="0"/>
        <v>6.9444444444444404E-4</v>
      </c>
      <c r="J23" s="104" t="s">
        <v>138</v>
      </c>
      <c r="K23" s="39"/>
      <c r="L23" s="103"/>
      <c r="M23" s="31" t="str">
        <f t="shared" si="2"/>
        <v/>
      </c>
      <c r="N23" s="31" t="str">
        <f t="shared" si="3"/>
        <v/>
      </c>
      <c r="O23" s="31" t="str">
        <f t="shared" si="4"/>
        <v/>
      </c>
      <c r="P23" s="31" t="str">
        <f t="shared" si="5"/>
        <v/>
      </c>
      <c r="Q23" s="31" t="str">
        <f t="shared" si="6"/>
        <v/>
      </c>
      <c r="R23" s="31" t="str">
        <f t="shared" si="7"/>
        <v/>
      </c>
      <c r="S23" s="31" t="str">
        <f t="shared" si="8"/>
        <v/>
      </c>
      <c r="T23" s="31" t="str">
        <f t="shared" si="9"/>
        <v/>
      </c>
      <c r="U23" s="31" t="str">
        <f t="shared" si="10"/>
        <v/>
      </c>
      <c r="V23" s="31" t="str">
        <f t="shared" si="11"/>
        <v/>
      </c>
      <c r="W23" s="28"/>
    </row>
    <row r="24" spans="1:25" ht="14.25" hidden="1" customHeight="1">
      <c r="A24" s="27" t="s">
        <v>176</v>
      </c>
      <c r="B24" s="27" t="s">
        <v>177</v>
      </c>
      <c r="C24" s="28" t="str">
        <f t="shared" si="1"/>
        <v/>
      </c>
      <c r="D24" s="51" t="s">
        <v>133</v>
      </c>
      <c r="E24" s="37" t="s">
        <v>76</v>
      </c>
      <c r="F24" s="31"/>
      <c r="G24" s="32">
        <v>6.9444444444444404E-4</v>
      </c>
      <c r="H24" s="41">
        <v>0.8</v>
      </c>
      <c r="I24" s="31">
        <f t="shared" si="0"/>
        <v>6.9444444444444404E-4</v>
      </c>
      <c r="J24" s="104" t="s">
        <v>138</v>
      </c>
      <c r="K24" s="39"/>
      <c r="L24" s="103"/>
      <c r="M24" s="31" t="str">
        <f t="shared" si="2"/>
        <v/>
      </c>
      <c r="N24" s="31" t="str">
        <f t="shared" si="3"/>
        <v/>
      </c>
      <c r="O24" s="31" t="str">
        <f t="shared" si="4"/>
        <v/>
      </c>
      <c r="P24" s="31" t="str">
        <f t="shared" si="5"/>
        <v/>
      </c>
      <c r="Q24" s="31" t="str">
        <f t="shared" si="6"/>
        <v/>
      </c>
      <c r="R24" s="31" t="str">
        <f t="shared" si="7"/>
        <v/>
      </c>
      <c r="S24" s="31" t="str">
        <f t="shared" si="8"/>
        <v/>
      </c>
      <c r="T24" s="31" t="str">
        <f t="shared" si="9"/>
        <v/>
      </c>
      <c r="U24" s="31" t="str">
        <f t="shared" si="10"/>
        <v/>
      </c>
      <c r="V24" s="31" t="str">
        <f t="shared" si="11"/>
        <v/>
      </c>
      <c r="W24" s="28"/>
    </row>
    <row r="25" spans="1:25" ht="14.25" hidden="1" customHeight="1">
      <c r="A25" s="27" t="s">
        <v>186</v>
      </c>
      <c r="B25" s="27" t="s">
        <v>177</v>
      </c>
      <c r="C25" s="28" t="str">
        <f t="shared" si="1"/>
        <v/>
      </c>
      <c r="D25" s="52" t="s">
        <v>112</v>
      </c>
      <c r="E25" s="30" t="s">
        <v>77</v>
      </c>
      <c r="F25" s="31"/>
      <c r="G25" s="32">
        <v>6.9444444444444404E-4</v>
      </c>
      <c r="H25" s="33">
        <v>0.9</v>
      </c>
      <c r="I25" s="31">
        <f t="shared" si="0"/>
        <v>6.9444444444444404E-4</v>
      </c>
      <c r="J25" s="104" t="s">
        <v>138</v>
      </c>
      <c r="K25" s="39"/>
      <c r="L25" s="103"/>
      <c r="M25" s="31" t="str">
        <f t="shared" si="2"/>
        <v/>
      </c>
      <c r="N25" s="31" t="str">
        <f t="shared" si="3"/>
        <v/>
      </c>
      <c r="O25" s="31" t="str">
        <f t="shared" si="4"/>
        <v/>
      </c>
      <c r="P25" s="31" t="str">
        <f t="shared" si="5"/>
        <v/>
      </c>
      <c r="Q25" s="31" t="str">
        <f t="shared" si="6"/>
        <v/>
      </c>
      <c r="R25" s="31" t="str">
        <f t="shared" si="7"/>
        <v/>
      </c>
      <c r="S25" s="31" t="str">
        <f t="shared" si="8"/>
        <v/>
      </c>
      <c r="T25" s="31" t="str">
        <f t="shared" si="9"/>
        <v/>
      </c>
      <c r="U25" s="31" t="str">
        <f t="shared" si="10"/>
        <v/>
      </c>
      <c r="V25" s="31" t="str">
        <f t="shared" si="11"/>
        <v/>
      </c>
      <c r="W25" s="28"/>
    </row>
    <row r="26" spans="1:25" ht="14.25" customHeight="1">
      <c r="A26" s="27" t="s">
        <v>158</v>
      </c>
      <c r="B26" s="194" t="s">
        <v>159</v>
      </c>
      <c r="C26" s="28" t="str">
        <f t="shared" si="1"/>
        <v>A1</v>
      </c>
      <c r="D26" s="49" t="s">
        <v>113</v>
      </c>
      <c r="E26" s="40" t="s">
        <v>75</v>
      </c>
      <c r="F26" s="31">
        <v>8.6805555555555559E-3</v>
      </c>
      <c r="G26" s="32">
        <v>6.9444444444444404E-4</v>
      </c>
      <c r="H26" s="41">
        <v>1</v>
      </c>
      <c r="I26" s="31">
        <f t="shared" si="0"/>
        <v>9.3749999999999997E-3</v>
      </c>
      <c r="J26" s="107" t="s">
        <v>200</v>
      </c>
      <c r="K26" s="39"/>
      <c r="L26" s="35" t="s">
        <v>22</v>
      </c>
      <c r="M26" s="31">
        <f t="shared" si="2"/>
        <v>9.3749999999999997E-3</v>
      </c>
      <c r="N26" s="31" t="str">
        <f t="shared" si="3"/>
        <v/>
      </c>
      <c r="O26" s="31" t="str">
        <f t="shared" si="4"/>
        <v/>
      </c>
      <c r="P26" s="31" t="str">
        <f t="shared" si="5"/>
        <v/>
      </c>
      <c r="Q26" s="31" t="str">
        <f t="shared" si="6"/>
        <v/>
      </c>
      <c r="R26" s="31" t="str">
        <f t="shared" si="7"/>
        <v/>
      </c>
      <c r="S26" s="31" t="str">
        <f t="shared" si="8"/>
        <v/>
      </c>
      <c r="T26" s="31" t="str">
        <f t="shared" si="9"/>
        <v/>
      </c>
      <c r="U26" s="31" t="str">
        <f t="shared" si="10"/>
        <v/>
      </c>
      <c r="V26" s="31" t="str">
        <f t="shared" si="11"/>
        <v/>
      </c>
      <c r="W26" s="28">
        <v>1</v>
      </c>
    </row>
    <row r="27" spans="1:25" ht="14.25" customHeight="1">
      <c r="A27" s="27" t="s">
        <v>160</v>
      </c>
      <c r="B27" s="194" t="s">
        <v>159</v>
      </c>
      <c r="C27" s="28" t="str">
        <f t="shared" si="1"/>
        <v>A2</v>
      </c>
      <c r="D27" s="40" t="s">
        <v>114</v>
      </c>
      <c r="E27" s="40" t="s">
        <v>75</v>
      </c>
      <c r="F27" s="31">
        <v>7.4652777777777781E-3</v>
      </c>
      <c r="G27" s="32">
        <v>6.9444444444444404E-4</v>
      </c>
      <c r="H27" s="41">
        <v>1</v>
      </c>
      <c r="I27" s="31">
        <f t="shared" si="0"/>
        <v>8.1597222222222227E-3</v>
      </c>
      <c r="J27" s="107" t="s">
        <v>200</v>
      </c>
      <c r="K27" s="39"/>
      <c r="L27" s="35" t="s">
        <v>22</v>
      </c>
      <c r="M27" s="31">
        <f t="shared" si="2"/>
        <v>8.1597222222222227E-3</v>
      </c>
      <c r="N27" s="31" t="str">
        <f t="shared" si="3"/>
        <v/>
      </c>
      <c r="O27" s="31" t="str">
        <f t="shared" si="4"/>
        <v/>
      </c>
      <c r="P27" s="31" t="str">
        <f t="shared" si="5"/>
        <v/>
      </c>
      <c r="Q27" s="31" t="str">
        <f t="shared" si="6"/>
        <v/>
      </c>
      <c r="R27" s="31" t="str">
        <f t="shared" si="7"/>
        <v/>
      </c>
      <c r="S27" s="31" t="str">
        <f t="shared" si="8"/>
        <v/>
      </c>
      <c r="T27" s="31" t="str">
        <f t="shared" si="9"/>
        <v/>
      </c>
      <c r="U27" s="31" t="str">
        <f t="shared" si="10"/>
        <v/>
      </c>
      <c r="V27" s="31" t="str">
        <f t="shared" si="11"/>
        <v/>
      </c>
      <c r="W27" s="28">
        <v>2</v>
      </c>
    </row>
    <row r="28" spans="1:25" ht="14.25" customHeight="1">
      <c r="A28" s="27" t="s">
        <v>160</v>
      </c>
      <c r="B28" s="195" t="s">
        <v>159</v>
      </c>
      <c r="C28" s="28" t="str">
        <f t="shared" si="1"/>
        <v>A3</v>
      </c>
      <c r="D28" s="45" t="s">
        <v>127</v>
      </c>
      <c r="E28" s="40" t="s">
        <v>128</v>
      </c>
      <c r="F28" s="31">
        <v>7.2916666666666659E-3</v>
      </c>
      <c r="G28" s="32">
        <v>6.9444444444444404E-4</v>
      </c>
      <c r="H28" s="41">
        <v>1</v>
      </c>
      <c r="I28" s="31">
        <f t="shared" si="0"/>
        <v>7.9861111111111105E-3</v>
      </c>
      <c r="J28" s="107" t="s">
        <v>200</v>
      </c>
      <c r="K28" s="39"/>
      <c r="L28" s="35" t="s">
        <v>22</v>
      </c>
      <c r="M28" s="31">
        <f t="shared" si="2"/>
        <v>7.9861111111111105E-3</v>
      </c>
      <c r="N28" s="31" t="str">
        <f t="shared" si="3"/>
        <v/>
      </c>
      <c r="O28" s="31" t="str">
        <f t="shared" si="4"/>
        <v/>
      </c>
      <c r="P28" s="31" t="str">
        <f t="shared" si="5"/>
        <v/>
      </c>
      <c r="Q28" s="31" t="str">
        <f t="shared" si="6"/>
        <v/>
      </c>
      <c r="R28" s="31" t="str">
        <f t="shared" si="7"/>
        <v/>
      </c>
      <c r="S28" s="31" t="str">
        <f t="shared" si="8"/>
        <v/>
      </c>
      <c r="T28" s="31" t="str">
        <f t="shared" si="9"/>
        <v/>
      </c>
      <c r="U28" s="31" t="str">
        <f t="shared" si="10"/>
        <v/>
      </c>
      <c r="V28" s="31" t="str">
        <f t="shared" si="11"/>
        <v/>
      </c>
      <c r="W28" s="28">
        <v>3</v>
      </c>
    </row>
    <row r="29" spans="1:25" ht="14.25" hidden="1" customHeight="1">
      <c r="A29" s="27" t="s">
        <v>188</v>
      </c>
      <c r="B29" s="20" t="s">
        <v>187</v>
      </c>
      <c r="C29" s="28" t="str">
        <f t="shared" si="1"/>
        <v/>
      </c>
      <c r="D29" s="52" t="s">
        <v>47</v>
      </c>
      <c r="E29" s="30" t="s">
        <v>77</v>
      </c>
      <c r="F29" s="31"/>
      <c r="G29" s="32">
        <v>6.9444444444444404E-4</v>
      </c>
      <c r="H29" s="33">
        <v>0.9</v>
      </c>
      <c r="I29" s="31">
        <f t="shared" si="0"/>
        <v>6.9444444444444404E-4</v>
      </c>
      <c r="J29" s="104" t="s">
        <v>138</v>
      </c>
      <c r="K29" s="39"/>
      <c r="L29" s="103"/>
      <c r="M29" s="31" t="str">
        <f t="shared" si="2"/>
        <v/>
      </c>
      <c r="N29" s="31" t="str">
        <f t="shared" si="3"/>
        <v/>
      </c>
      <c r="O29" s="31" t="str">
        <f t="shared" si="4"/>
        <v/>
      </c>
      <c r="P29" s="31" t="str">
        <f t="shared" si="5"/>
        <v/>
      </c>
      <c r="Q29" s="31" t="str">
        <f t="shared" si="6"/>
        <v/>
      </c>
      <c r="R29" s="31" t="str">
        <f t="shared" si="7"/>
        <v/>
      </c>
      <c r="S29" s="31" t="str">
        <f t="shared" si="8"/>
        <v/>
      </c>
      <c r="T29" s="31" t="str">
        <f t="shared" si="9"/>
        <v/>
      </c>
      <c r="U29" s="31" t="str">
        <f t="shared" si="10"/>
        <v/>
      </c>
      <c r="V29" s="31" t="str">
        <f t="shared" si="11"/>
        <v/>
      </c>
      <c r="W29" s="28"/>
    </row>
    <row r="30" spans="1:25" s="12" customFormat="1" ht="14.25" customHeight="1">
      <c r="A30" s="27" t="s">
        <v>178</v>
      </c>
      <c r="B30" s="191" t="s">
        <v>179</v>
      </c>
      <c r="C30" s="28" t="str">
        <f t="shared" si="1"/>
        <v>C6</v>
      </c>
      <c r="D30" s="45" t="s">
        <v>6</v>
      </c>
      <c r="E30" s="40" t="s">
        <v>75</v>
      </c>
      <c r="F30" s="31">
        <v>5.208333333333333E-3</v>
      </c>
      <c r="G30" s="32">
        <v>6.9444444444444404E-4</v>
      </c>
      <c r="H30" s="41">
        <v>1</v>
      </c>
      <c r="I30" s="31">
        <f t="shared" si="0"/>
        <v>5.9027777777777768E-3</v>
      </c>
      <c r="J30" s="107" t="s">
        <v>199</v>
      </c>
      <c r="K30" s="39"/>
      <c r="L30" s="35" t="s">
        <v>20</v>
      </c>
      <c r="M30" s="31" t="str">
        <f t="shared" si="2"/>
        <v/>
      </c>
      <c r="N30" s="31" t="str">
        <f t="shared" si="3"/>
        <v/>
      </c>
      <c r="O30" s="31">
        <f t="shared" si="4"/>
        <v>5.9027777777777768E-3</v>
      </c>
      <c r="P30" s="31" t="str">
        <f t="shared" si="5"/>
        <v/>
      </c>
      <c r="Q30" s="31" t="str">
        <f t="shared" si="6"/>
        <v/>
      </c>
      <c r="R30" s="31" t="str">
        <f t="shared" si="7"/>
        <v/>
      </c>
      <c r="S30" s="31" t="str">
        <f t="shared" si="8"/>
        <v/>
      </c>
      <c r="T30" s="31" t="str">
        <f t="shared" si="9"/>
        <v/>
      </c>
      <c r="U30" s="31" t="str">
        <f t="shared" si="10"/>
        <v/>
      </c>
      <c r="V30" s="31" t="str">
        <f t="shared" si="11"/>
        <v/>
      </c>
      <c r="W30" s="28">
        <v>6</v>
      </c>
      <c r="X30" s="9"/>
      <c r="Y30" s="9"/>
    </row>
    <row r="31" spans="1:25" ht="14.25" hidden="1" customHeight="1">
      <c r="A31" s="27" t="s">
        <v>181</v>
      </c>
      <c r="B31" s="20" t="s">
        <v>179</v>
      </c>
      <c r="C31" s="28" t="str">
        <f t="shared" si="1"/>
        <v/>
      </c>
      <c r="D31" s="52" t="s">
        <v>40</v>
      </c>
      <c r="E31" s="30" t="s">
        <v>77</v>
      </c>
      <c r="F31" s="31"/>
      <c r="G31" s="32">
        <v>6.9444444444444404E-4</v>
      </c>
      <c r="H31" s="33">
        <v>0.9</v>
      </c>
      <c r="I31" s="31">
        <f t="shared" si="0"/>
        <v>6.9444444444444404E-4</v>
      </c>
      <c r="J31" s="104" t="s">
        <v>138</v>
      </c>
      <c r="K31" s="39"/>
      <c r="L31" s="103"/>
      <c r="M31" s="31" t="str">
        <f t="shared" si="2"/>
        <v/>
      </c>
      <c r="N31" s="31" t="str">
        <f t="shared" si="3"/>
        <v/>
      </c>
      <c r="O31" s="31" t="str">
        <f t="shared" si="4"/>
        <v/>
      </c>
      <c r="P31" s="31" t="str">
        <f t="shared" si="5"/>
        <v/>
      </c>
      <c r="Q31" s="31" t="str">
        <f t="shared" si="6"/>
        <v/>
      </c>
      <c r="R31" s="31" t="str">
        <f t="shared" si="7"/>
        <v/>
      </c>
      <c r="S31" s="31" t="str">
        <f t="shared" si="8"/>
        <v/>
      </c>
      <c r="T31" s="31" t="str">
        <f t="shared" si="9"/>
        <v/>
      </c>
      <c r="U31" s="31" t="str">
        <f t="shared" si="10"/>
        <v/>
      </c>
      <c r="V31" s="31" t="str">
        <f t="shared" si="11"/>
        <v/>
      </c>
      <c r="W31" s="28"/>
    </row>
    <row r="32" spans="1:25" ht="14.25" customHeight="1">
      <c r="A32" s="27">
        <v>811</v>
      </c>
      <c r="B32" s="192" t="s">
        <v>120</v>
      </c>
      <c r="C32" s="28" t="str">
        <f t="shared" si="1"/>
        <v>D6</v>
      </c>
      <c r="D32" s="45" t="s">
        <v>8</v>
      </c>
      <c r="E32" s="40" t="s">
        <v>75</v>
      </c>
      <c r="F32" s="31">
        <v>5.9027777777777776E-3</v>
      </c>
      <c r="G32" s="32">
        <v>6.9444444444444404E-4</v>
      </c>
      <c r="H32" s="41">
        <v>1</v>
      </c>
      <c r="I32" s="31">
        <f t="shared" si="0"/>
        <v>6.5972222222222213E-3</v>
      </c>
      <c r="J32" s="107" t="s">
        <v>199</v>
      </c>
      <c r="K32" s="39"/>
      <c r="L32" s="35" t="s">
        <v>28</v>
      </c>
      <c r="M32" s="31" t="str">
        <f t="shared" si="2"/>
        <v/>
      </c>
      <c r="N32" s="31" t="str">
        <f t="shared" si="3"/>
        <v/>
      </c>
      <c r="O32" s="31" t="str">
        <f t="shared" si="4"/>
        <v/>
      </c>
      <c r="P32" s="31">
        <f t="shared" si="5"/>
        <v>6.5972222222222213E-3</v>
      </c>
      <c r="Q32" s="31" t="str">
        <f t="shared" si="6"/>
        <v/>
      </c>
      <c r="R32" s="31" t="str">
        <f t="shared" si="7"/>
        <v/>
      </c>
      <c r="S32" s="31" t="str">
        <f t="shared" si="8"/>
        <v/>
      </c>
      <c r="T32" s="31" t="str">
        <f t="shared" si="9"/>
        <v/>
      </c>
      <c r="U32" s="31" t="str">
        <f t="shared" si="10"/>
        <v/>
      </c>
      <c r="V32" s="31" t="str">
        <f t="shared" si="11"/>
        <v/>
      </c>
      <c r="W32" s="28">
        <v>6</v>
      </c>
    </row>
    <row r="33" spans="1:25" ht="14.25" customHeight="1">
      <c r="A33" s="27">
        <v>812</v>
      </c>
      <c r="B33" s="193" t="s">
        <v>62</v>
      </c>
      <c r="C33" s="28" t="str">
        <f t="shared" si="1"/>
        <v>D3</v>
      </c>
      <c r="D33" s="49" t="s">
        <v>97</v>
      </c>
      <c r="E33" s="40" t="s">
        <v>75</v>
      </c>
      <c r="F33" s="31">
        <v>6.7129629629629622E-3</v>
      </c>
      <c r="G33" s="32">
        <v>6.9444444444444404E-4</v>
      </c>
      <c r="H33" s="50">
        <v>1</v>
      </c>
      <c r="I33" s="31">
        <f t="shared" si="0"/>
        <v>7.407407407407406E-3</v>
      </c>
      <c r="J33" s="107" t="s">
        <v>200</v>
      </c>
      <c r="K33" s="39"/>
      <c r="L33" s="35" t="s">
        <v>28</v>
      </c>
      <c r="M33" s="31" t="str">
        <f t="shared" si="2"/>
        <v/>
      </c>
      <c r="N33" s="31" t="str">
        <f t="shared" si="3"/>
        <v/>
      </c>
      <c r="O33" s="31" t="str">
        <f t="shared" si="4"/>
        <v/>
      </c>
      <c r="P33" s="31">
        <f t="shared" si="5"/>
        <v>7.407407407407406E-3</v>
      </c>
      <c r="Q33" s="31" t="str">
        <f t="shared" si="6"/>
        <v/>
      </c>
      <c r="R33" s="31" t="str">
        <f t="shared" si="7"/>
        <v/>
      </c>
      <c r="S33" s="31" t="str">
        <f t="shared" si="8"/>
        <v/>
      </c>
      <c r="T33" s="31" t="str">
        <f t="shared" si="9"/>
        <v/>
      </c>
      <c r="U33" s="31" t="str">
        <f t="shared" si="10"/>
        <v/>
      </c>
      <c r="V33" s="31" t="str">
        <f t="shared" si="11"/>
        <v/>
      </c>
      <c r="W33" s="28">
        <v>3</v>
      </c>
    </row>
    <row r="34" spans="1:25" ht="14.25" customHeight="1">
      <c r="A34" s="27">
        <v>811</v>
      </c>
      <c r="B34" s="192" t="s">
        <v>62</v>
      </c>
      <c r="C34" s="28" t="str">
        <f t="shared" si="1"/>
        <v>D4</v>
      </c>
      <c r="D34" s="49" t="s">
        <v>93</v>
      </c>
      <c r="E34" s="40" t="s">
        <v>75</v>
      </c>
      <c r="F34" s="31">
        <v>6.7129629629629622E-3</v>
      </c>
      <c r="G34" s="32">
        <v>6.9444444444444404E-4</v>
      </c>
      <c r="H34" s="50">
        <v>1</v>
      </c>
      <c r="I34" s="31">
        <f t="shared" si="0"/>
        <v>7.407407407407406E-3</v>
      </c>
      <c r="J34" s="107" t="s">
        <v>200</v>
      </c>
      <c r="K34" s="39"/>
      <c r="L34" s="35" t="s">
        <v>28</v>
      </c>
      <c r="M34" s="31" t="str">
        <f t="shared" si="2"/>
        <v/>
      </c>
      <c r="N34" s="31" t="str">
        <f t="shared" si="3"/>
        <v/>
      </c>
      <c r="O34" s="31" t="str">
        <f t="shared" si="4"/>
        <v/>
      </c>
      <c r="P34" s="31">
        <f t="shared" si="5"/>
        <v>7.407407407407406E-3</v>
      </c>
      <c r="Q34" s="31" t="str">
        <f t="shared" si="6"/>
        <v/>
      </c>
      <c r="R34" s="31" t="str">
        <f t="shared" si="7"/>
        <v/>
      </c>
      <c r="S34" s="31" t="str">
        <f t="shared" si="8"/>
        <v/>
      </c>
      <c r="T34" s="31" t="str">
        <f t="shared" si="9"/>
        <v/>
      </c>
      <c r="U34" s="31" t="str">
        <f t="shared" si="10"/>
        <v/>
      </c>
      <c r="V34" s="31" t="str">
        <f t="shared" si="11"/>
        <v/>
      </c>
      <c r="W34" s="28">
        <v>4</v>
      </c>
    </row>
    <row r="35" spans="1:25" s="12" customFormat="1" ht="14.25" customHeight="1">
      <c r="A35" s="27">
        <v>822</v>
      </c>
      <c r="B35" s="197" t="s">
        <v>124</v>
      </c>
      <c r="C35" s="28" t="str">
        <f t="shared" si="1"/>
        <v>E5</v>
      </c>
      <c r="D35" s="53" t="s">
        <v>64</v>
      </c>
      <c r="E35" s="40" t="s">
        <v>75</v>
      </c>
      <c r="F35" s="31">
        <v>6.5972222222222222E-3</v>
      </c>
      <c r="G35" s="32">
        <v>6.9444444444444404E-4</v>
      </c>
      <c r="H35" s="41">
        <v>1</v>
      </c>
      <c r="I35" s="31">
        <f t="shared" si="0"/>
        <v>7.2916666666666659E-3</v>
      </c>
      <c r="J35" s="107" t="s">
        <v>200</v>
      </c>
      <c r="K35" s="39"/>
      <c r="L35" s="35" t="s">
        <v>52</v>
      </c>
      <c r="M35" s="31" t="str">
        <f t="shared" si="2"/>
        <v/>
      </c>
      <c r="N35" s="31" t="str">
        <f t="shared" si="3"/>
        <v/>
      </c>
      <c r="O35" s="31" t="str">
        <f t="shared" si="4"/>
        <v/>
      </c>
      <c r="P35" s="31" t="str">
        <f t="shared" si="5"/>
        <v/>
      </c>
      <c r="Q35" s="31">
        <f t="shared" si="6"/>
        <v>7.2916666666666659E-3</v>
      </c>
      <c r="R35" s="31" t="str">
        <f t="shared" si="7"/>
        <v/>
      </c>
      <c r="S35" s="31" t="str">
        <f t="shared" si="8"/>
        <v/>
      </c>
      <c r="T35" s="31" t="str">
        <f t="shared" si="9"/>
        <v/>
      </c>
      <c r="U35" s="31" t="str">
        <f t="shared" si="10"/>
        <v/>
      </c>
      <c r="V35" s="31" t="str">
        <f t="shared" si="11"/>
        <v/>
      </c>
      <c r="W35" s="28">
        <v>5</v>
      </c>
      <c r="X35" s="9"/>
      <c r="Y35" s="9"/>
    </row>
    <row r="36" spans="1:25" s="12" customFormat="1" ht="14.25" customHeight="1">
      <c r="A36" s="27">
        <v>821</v>
      </c>
      <c r="B36" s="197" t="s">
        <v>124</v>
      </c>
      <c r="C36" s="28" t="str">
        <f t="shared" si="1"/>
        <v>E6</v>
      </c>
      <c r="D36" s="49" t="s">
        <v>10</v>
      </c>
      <c r="E36" s="40" t="s">
        <v>75</v>
      </c>
      <c r="F36" s="31">
        <v>5.9027777777777776E-3</v>
      </c>
      <c r="G36" s="32">
        <v>6.9444444444444404E-4</v>
      </c>
      <c r="H36" s="41">
        <v>1</v>
      </c>
      <c r="I36" s="31">
        <f t="shared" si="0"/>
        <v>6.5972222222222213E-3</v>
      </c>
      <c r="J36" s="107" t="s">
        <v>200</v>
      </c>
      <c r="K36" s="39"/>
      <c r="L36" s="35" t="s">
        <v>52</v>
      </c>
      <c r="M36" s="31" t="str">
        <f t="shared" si="2"/>
        <v/>
      </c>
      <c r="N36" s="31" t="str">
        <f t="shared" si="3"/>
        <v/>
      </c>
      <c r="O36" s="31" t="str">
        <f t="shared" si="4"/>
        <v/>
      </c>
      <c r="P36" s="31" t="str">
        <f t="shared" si="5"/>
        <v/>
      </c>
      <c r="Q36" s="31">
        <f t="shared" si="6"/>
        <v>6.5972222222222213E-3</v>
      </c>
      <c r="R36" s="31" t="str">
        <f t="shared" si="7"/>
        <v/>
      </c>
      <c r="S36" s="31" t="str">
        <f t="shared" si="8"/>
        <v/>
      </c>
      <c r="T36" s="31" t="str">
        <f t="shared" si="9"/>
        <v/>
      </c>
      <c r="U36" s="31" t="str">
        <f t="shared" si="10"/>
        <v/>
      </c>
      <c r="V36" s="31" t="str">
        <f t="shared" si="11"/>
        <v/>
      </c>
      <c r="W36" s="28">
        <v>6</v>
      </c>
      <c r="X36" s="9"/>
      <c r="Y36" s="9"/>
    </row>
    <row r="37" spans="1:25" s="12" customFormat="1" ht="14.25" customHeight="1">
      <c r="A37" s="27">
        <v>822</v>
      </c>
      <c r="B37" s="198" t="s">
        <v>61</v>
      </c>
      <c r="C37" s="28" t="str">
        <f t="shared" si="1"/>
        <v>E3</v>
      </c>
      <c r="D37" s="49" t="s">
        <v>99</v>
      </c>
      <c r="E37" s="40" t="s">
        <v>75</v>
      </c>
      <c r="F37" s="31">
        <v>6.7708333333333336E-3</v>
      </c>
      <c r="G37" s="32">
        <v>6.9444444444444404E-4</v>
      </c>
      <c r="H37" s="50">
        <v>1</v>
      </c>
      <c r="I37" s="31">
        <f t="shared" ref="I37:I68" si="12">F37*H37+G37</f>
        <v>7.4652777777777773E-3</v>
      </c>
      <c r="J37" s="107" t="s">
        <v>200</v>
      </c>
      <c r="K37" s="39"/>
      <c r="L37" s="35" t="s">
        <v>52</v>
      </c>
      <c r="M37" s="31" t="str">
        <f t="shared" si="2"/>
        <v/>
      </c>
      <c r="N37" s="31" t="str">
        <f t="shared" si="3"/>
        <v/>
      </c>
      <c r="O37" s="31" t="str">
        <f t="shared" si="4"/>
        <v/>
      </c>
      <c r="P37" s="31" t="str">
        <f t="shared" si="5"/>
        <v/>
      </c>
      <c r="Q37" s="31">
        <f t="shared" si="6"/>
        <v>7.4652777777777773E-3</v>
      </c>
      <c r="R37" s="31" t="str">
        <f t="shared" si="7"/>
        <v/>
      </c>
      <c r="S37" s="31" t="str">
        <f t="shared" si="8"/>
        <v/>
      </c>
      <c r="T37" s="31" t="str">
        <f t="shared" si="9"/>
        <v/>
      </c>
      <c r="U37" s="31" t="str">
        <f t="shared" si="10"/>
        <v/>
      </c>
      <c r="V37" s="31" t="str">
        <f t="shared" si="11"/>
        <v/>
      </c>
      <c r="W37" s="28">
        <v>3</v>
      </c>
      <c r="X37" s="9"/>
      <c r="Y37" s="9"/>
    </row>
    <row r="38" spans="1:25" s="12" customFormat="1" ht="15" customHeight="1">
      <c r="A38" s="27">
        <v>822</v>
      </c>
      <c r="B38" s="198" t="s">
        <v>61</v>
      </c>
      <c r="C38" s="28" t="str">
        <f t="shared" si="1"/>
        <v>E2</v>
      </c>
      <c r="D38" s="40" t="s">
        <v>98</v>
      </c>
      <c r="E38" s="40" t="s">
        <v>75</v>
      </c>
      <c r="F38" s="31">
        <v>6.9444444444444441E-3</v>
      </c>
      <c r="G38" s="32">
        <v>6.9444444444444404E-4</v>
      </c>
      <c r="H38" s="50">
        <v>1</v>
      </c>
      <c r="I38" s="31">
        <f t="shared" si="12"/>
        <v>7.6388888888888878E-3</v>
      </c>
      <c r="J38" s="107" t="s">
        <v>200</v>
      </c>
      <c r="K38" s="39"/>
      <c r="L38" s="35" t="s">
        <v>52</v>
      </c>
      <c r="M38" s="31" t="str">
        <f t="shared" si="2"/>
        <v/>
      </c>
      <c r="N38" s="31" t="str">
        <f t="shared" si="3"/>
        <v/>
      </c>
      <c r="O38" s="31" t="str">
        <f t="shared" si="4"/>
        <v/>
      </c>
      <c r="P38" s="31" t="str">
        <f t="shared" si="5"/>
        <v/>
      </c>
      <c r="Q38" s="31">
        <f t="shared" si="6"/>
        <v>7.6388888888888878E-3</v>
      </c>
      <c r="R38" s="31" t="str">
        <f t="shared" si="7"/>
        <v/>
      </c>
      <c r="S38" s="31" t="str">
        <f t="shared" si="8"/>
        <v/>
      </c>
      <c r="T38" s="31" t="str">
        <f t="shared" si="9"/>
        <v/>
      </c>
      <c r="U38" s="31" t="str">
        <f t="shared" si="10"/>
        <v/>
      </c>
      <c r="V38" s="31" t="str">
        <f t="shared" si="11"/>
        <v/>
      </c>
      <c r="W38" s="28">
        <v>2</v>
      </c>
      <c r="X38" s="9"/>
      <c r="Y38" s="9"/>
    </row>
    <row r="39" spans="1:25" s="12" customFormat="1" ht="15" hidden="1" customHeight="1">
      <c r="A39" s="27">
        <v>821</v>
      </c>
      <c r="B39" s="20" t="s">
        <v>124</v>
      </c>
      <c r="C39" s="28" t="str">
        <f t="shared" si="1"/>
        <v/>
      </c>
      <c r="D39" s="45" t="s">
        <v>27</v>
      </c>
      <c r="E39" s="40" t="s">
        <v>75</v>
      </c>
      <c r="F39" s="31"/>
      <c r="G39" s="32">
        <v>6.9444444444444404E-4</v>
      </c>
      <c r="H39" s="41">
        <v>1</v>
      </c>
      <c r="I39" s="31">
        <f t="shared" si="12"/>
        <v>6.9444444444444404E-4</v>
      </c>
      <c r="J39" s="104" t="s">
        <v>138</v>
      </c>
      <c r="K39" s="39"/>
      <c r="L39" s="103"/>
      <c r="M39" s="31" t="str">
        <f t="shared" si="2"/>
        <v/>
      </c>
      <c r="N39" s="31" t="str">
        <f t="shared" si="3"/>
        <v/>
      </c>
      <c r="O39" s="31" t="str">
        <f t="shared" si="4"/>
        <v/>
      </c>
      <c r="P39" s="31" t="str">
        <f t="shared" si="5"/>
        <v/>
      </c>
      <c r="Q39" s="31" t="str">
        <f t="shared" si="6"/>
        <v/>
      </c>
      <c r="R39" s="31" t="str">
        <f t="shared" si="7"/>
        <v/>
      </c>
      <c r="S39" s="31" t="str">
        <f t="shared" si="8"/>
        <v/>
      </c>
      <c r="T39" s="31" t="str">
        <f t="shared" si="9"/>
        <v/>
      </c>
      <c r="U39" s="31" t="str">
        <f t="shared" si="10"/>
        <v/>
      </c>
      <c r="V39" s="31" t="str">
        <f t="shared" si="11"/>
        <v/>
      </c>
      <c r="W39" s="28"/>
      <c r="X39" s="9"/>
      <c r="Y39" s="9"/>
    </row>
    <row r="40" spans="1:25" s="12" customFormat="1" ht="15" hidden="1" customHeight="1">
      <c r="A40" s="27">
        <v>822</v>
      </c>
      <c r="B40" s="27" t="s">
        <v>61</v>
      </c>
      <c r="C40" s="28" t="str">
        <f t="shared" si="1"/>
        <v/>
      </c>
      <c r="D40" s="45" t="s">
        <v>100</v>
      </c>
      <c r="E40" s="40" t="s">
        <v>75</v>
      </c>
      <c r="F40" s="31"/>
      <c r="G40" s="32">
        <v>6.9444444444444404E-4</v>
      </c>
      <c r="H40" s="41">
        <v>1</v>
      </c>
      <c r="I40" s="31">
        <f t="shared" si="12"/>
        <v>6.9444444444444404E-4</v>
      </c>
      <c r="J40" s="104" t="s">
        <v>138</v>
      </c>
      <c r="K40" s="39"/>
      <c r="L40" s="103"/>
      <c r="M40" s="31" t="str">
        <f t="shared" si="2"/>
        <v/>
      </c>
      <c r="N40" s="31" t="str">
        <f t="shared" si="3"/>
        <v/>
      </c>
      <c r="O40" s="31" t="str">
        <f t="shared" si="4"/>
        <v/>
      </c>
      <c r="P40" s="31" t="str">
        <f t="shared" si="5"/>
        <v/>
      </c>
      <c r="Q40" s="31" t="str">
        <f t="shared" si="6"/>
        <v/>
      </c>
      <c r="R40" s="31" t="str">
        <f t="shared" si="7"/>
        <v/>
      </c>
      <c r="S40" s="31" t="str">
        <f t="shared" si="8"/>
        <v/>
      </c>
      <c r="T40" s="31" t="str">
        <f t="shared" si="9"/>
        <v/>
      </c>
      <c r="U40" s="31" t="str">
        <f t="shared" si="10"/>
        <v/>
      </c>
      <c r="V40" s="31" t="str">
        <f t="shared" si="11"/>
        <v/>
      </c>
      <c r="W40" s="28"/>
      <c r="X40" s="9"/>
      <c r="Y40" s="9"/>
    </row>
    <row r="41" spans="1:25" ht="15" hidden="1" customHeight="1">
      <c r="A41" s="27">
        <v>831</v>
      </c>
      <c r="B41" s="20" t="s">
        <v>61</v>
      </c>
      <c r="C41" s="28" t="str">
        <f t="shared" si="1"/>
        <v/>
      </c>
      <c r="D41" s="44" t="s">
        <v>70</v>
      </c>
      <c r="E41" s="40" t="s">
        <v>75</v>
      </c>
      <c r="F41" s="31"/>
      <c r="G41" s="32">
        <v>6.9444444444444404E-4</v>
      </c>
      <c r="H41" s="41">
        <v>1</v>
      </c>
      <c r="I41" s="31">
        <f t="shared" si="12"/>
        <v>6.9444444444444404E-4</v>
      </c>
      <c r="J41" s="104" t="s">
        <v>138</v>
      </c>
      <c r="K41" s="34"/>
      <c r="L41" s="103"/>
      <c r="M41" s="31" t="str">
        <f t="shared" si="2"/>
        <v/>
      </c>
      <c r="N41" s="31" t="str">
        <f t="shared" si="3"/>
        <v/>
      </c>
      <c r="O41" s="31" t="str">
        <f t="shared" si="4"/>
        <v/>
      </c>
      <c r="P41" s="31" t="str">
        <f t="shared" si="5"/>
        <v/>
      </c>
      <c r="Q41" s="31" t="str">
        <f t="shared" si="6"/>
        <v/>
      </c>
      <c r="R41" s="31" t="str">
        <f t="shared" si="7"/>
        <v/>
      </c>
      <c r="S41" s="31" t="str">
        <f t="shared" si="8"/>
        <v/>
      </c>
      <c r="T41" s="31" t="str">
        <f t="shared" si="9"/>
        <v/>
      </c>
      <c r="U41" s="31" t="str">
        <f t="shared" si="10"/>
        <v/>
      </c>
      <c r="V41" s="31" t="str">
        <f t="shared" si="11"/>
        <v/>
      </c>
      <c r="W41" s="28"/>
    </row>
    <row r="42" spans="1:25" s="12" customFormat="1" ht="15" hidden="1" customHeight="1">
      <c r="A42" s="27">
        <v>822</v>
      </c>
      <c r="B42" s="27" t="s">
        <v>124</v>
      </c>
      <c r="C42" s="28" t="str">
        <f t="shared" si="1"/>
        <v/>
      </c>
      <c r="D42" s="51" t="s">
        <v>135</v>
      </c>
      <c r="E42" s="37" t="s">
        <v>76</v>
      </c>
      <c r="F42" s="31"/>
      <c r="G42" s="32">
        <v>6.9444444444444404E-4</v>
      </c>
      <c r="H42" s="38">
        <v>0.8</v>
      </c>
      <c r="I42" s="31">
        <f t="shared" si="12"/>
        <v>6.9444444444444404E-4</v>
      </c>
      <c r="J42" s="104" t="s">
        <v>138</v>
      </c>
      <c r="K42" s="39"/>
      <c r="L42" s="103"/>
      <c r="M42" s="31" t="str">
        <f t="shared" si="2"/>
        <v/>
      </c>
      <c r="N42" s="31" t="str">
        <f t="shared" si="3"/>
        <v/>
      </c>
      <c r="O42" s="31" t="str">
        <f t="shared" si="4"/>
        <v/>
      </c>
      <c r="P42" s="31" t="str">
        <f t="shared" si="5"/>
        <v/>
      </c>
      <c r="Q42" s="31" t="str">
        <f t="shared" si="6"/>
        <v/>
      </c>
      <c r="R42" s="31" t="str">
        <f t="shared" si="7"/>
        <v/>
      </c>
      <c r="S42" s="31" t="str">
        <f t="shared" si="8"/>
        <v/>
      </c>
      <c r="T42" s="31" t="str">
        <f t="shared" si="9"/>
        <v/>
      </c>
      <c r="U42" s="31" t="str">
        <f t="shared" si="10"/>
        <v/>
      </c>
      <c r="V42" s="31" t="str">
        <f t="shared" si="11"/>
        <v/>
      </c>
      <c r="W42" s="28"/>
      <c r="X42" s="9"/>
      <c r="Y42" s="9"/>
    </row>
    <row r="43" spans="1:25" s="12" customFormat="1" ht="15" hidden="1" customHeight="1">
      <c r="A43" s="27">
        <v>832</v>
      </c>
      <c r="B43" s="20" t="s">
        <v>125</v>
      </c>
      <c r="C43" s="28" t="str">
        <f t="shared" si="1"/>
        <v/>
      </c>
      <c r="D43" s="45" t="s">
        <v>9</v>
      </c>
      <c r="E43" s="40" t="s">
        <v>75</v>
      </c>
      <c r="F43" s="31"/>
      <c r="G43" s="32">
        <v>6.9444444444444404E-4</v>
      </c>
      <c r="H43" s="41">
        <v>1</v>
      </c>
      <c r="I43" s="31">
        <f t="shared" si="12"/>
        <v>6.9444444444444404E-4</v>
      </c>
      <c r="J43" s="104" t="s">
        <v>138</v>
      </c>
      <c r="K43" s="39"/>
      <c r="L43" s="103"/>
      <c r="M43" s="31" t="str">
        <f t="shared" si="2"/>
        <v/>
      </c>
      <c r="N43" s="31" t="str">
        <f t="shared" si="3"/>
        <v/>
      </c>
      <c r="O43" s="31" t="str">
        <f t="shared" si="4"/>
        <v/>
      </c>
      <c r="P43" s="31" t="str">
        <f t="shared" si="5"/>
        <v/>
      </c>
      <c r="Q43" s="31" t="str">
        <f t="shared" si="6"/>
        <v/>
      </c>
      <c r="R43" s="31" t="str">
        <f t="shared" si="7"/>
        <v/>
      </c>
      <c r="S43" s="31" t="str">
        <f t="shared" si="8"/>
        <v/>
      </c>
      <c r="T43" s="31" t="str">
        <f t="shared" si="9"/>
        <v/>
      </c>
      <c r="U43" s="31" t="str">
        <f t="shared" si="10"/>
        <v/>
      </c>
      <c r="V43" s="31" t="str">
        <f t="shared" si="11"/>
        <v/>
      </c>
      <c r="W43" s="28"/>
      <c r="X43" s="9"/>
      <c r="Y43" s="9"/>
    </row>
    <row r="44" spans="1:25" s="12" customFormat="1" ht="15" hidden="1" customHeight="1">
      <c r="A44" s="27">
        <v>842</v>
      </c>
      <c r="B44" s="20" t="s">
        <v>121</v>
      </c>
      <c r="C44" s="28" t="str">
        <f t="shared" si="1"/>
        <v/>
      </c>
      <c r="D44" s="54" t="s">
        <v>14</v>
      </c>
      <c r="E44" s="37" t="s">
        <v>76</v>
      </c>
      <c r="F44" s="31"/>
      <c r="G44" s="32">
        <v>6.9444444444444404E-4</v>
      </c>
      <c r="H44" s="38">
        <v>0.8</v>
      </c>
      <c r="I44" s="31">
        <f t="shared" si="12"/>
        <v>6.9444444444444404E-4</v>
      </c>
      <c r="J44" s="104" t="s">
        <v>138</v>
      </c>
      <c r="K44" s="39"/>
      <c r="L44" s="103"/>
      <c r="M44" s="31" t="str">
        <f t="shared" si="2"/>
        <v/>
      </c>
      <c r="N44" s="31" t="str">
        <f t="shared" si="3"/>
        <v/>
      </c>
      <c r="O44" s="31" t="str">
        <f t="shared" si="4"/>
        <v/>
      </c>
      <c r="P44" s="31" t="str">
        <f t="shared" si="5"/>
        <v/>
      </c>
      <c r="Q44" s="31" t="str">
        <f t="shared" si="6"/>
        <v/>
      </c>
      <c r="R44" s="31" t="str">
        <f t="shared" si="7"/>
        <v/>
      </c>
      <c r="S44" s="31" t="str">
        <f t="shared" si="8"/>
        <v/>
      </c>
      <c r="T44" s="31" t="str">
        <f t="shared" si="9"/>
        <v/>
      </c>
      <c r="U44" s="31" t="str">
        <f t="shared" si="10"/>
        <v/>
      </c>
      <c r="V44" s="31" t="str">
        <f t="shared" si="11"/>
        <v/>
      </c>
      <c r="W44" s="28"/>
      <c r="X44" s="9"/>
      <c r="Y44" s="9"/>
    </row>
    <row r="45" spans="1:25" s="12" customFormat="1" ht="15" hidden="1" customHeight="1">
      <c r="A45" s="27">
        <v>841</v>
      </c>
      <c r="B45" s="27" t="s">
        <v>117</v>
      </c>
      <c r="C45" s="28" t="str">
        <f t="shared" si="1"/>
        <v/>
      </c>
      <c r="D45" s="55" t="s">
        <v>102</v>
      </c>
      <c r="E45" s="40" t="s">
        <v>75</v>
      </c>
      <c r="F45" s="31"/>
      <c r="G45" s="32">
        <v>6.9444444444444404E-4</v>
      </c>
      <c r="H45" s="41">
        <v>1</v>
      </c>
      <c r="I45" s="31">
        <f t="shared" si="12"/>
        <v>6.9444444444444404E-4</v>
      </c>
      <c r="J45" s="104" t="s">
        <v>138</v>
      </c>
      <c r="K45" s="56"/>
      <c r="L45" s="103"/>
      <c r="M45" s="31" t="str">
        <f t="shared" si="2"/>
        <v/>
      </c>
      <c r="N45" s="31" t="str">
        <f t="shared" si="3"/>
        <v/>
      </c>
      <c r="O45" s="31" t="str">
        <f t="shared" si="4"/>
        <v/>
      </c>
      <c r="P45" s="31" t="str">
        <f t="shared" si="5"/>
        <v/>
      </c>
      <c r="Q45" s="31" t="str">
        <f t="shared" si="6"/>
        <v/>
      </c>
      <c r="R45" s="31" t="str">
        <f t="shared" si="7"/>
        <v/>
      </c>
      <c r="S45" s="31" t="str">
        <f t="shared" si="8"/>
        <v/>
      </c>
      <c r="T45" s="31" t="str">
        <f t="shared" si="9"/>
        <v/>
      </c>
      <c r="U45" s="31" t="str">
        <f t="shared" si="10"/>
        <v/>
      </c>
      <c r="V45" s="31" t="str">
        <f t="shared" si="11"/>
        <v/>
      </c>
      <c r="W45" s="28"/>
      <c r="X45" s="9"/>
      <c r="Y45" s="9"/>
    </row>
    <row r="46" spans="1:25" ht="15" hidden="1" customHeight="1">
      <c r="A46" s="27">
        <v>841</v>
      </c>
      <c r="B46" s="20" t="s">
        <v>121</v>
      </c>
      <c r="C46" s="28" t="str">
        <f t="shared" si="1"/>
        <v/>
      </c>
      <c r="D46" s="44" t="s">
        <v>68</v>
      </c>
      <c r="E46" s="40" t="s">
        <v>75</v>
      </c>
      <c r="F46" s="31"/>
      <c r="G46" s="32">
        <v>6.9444444444444404E-4</v>
      </c>
      <c r="H46" s="41">
        <v>1</v>
      </c>
      <c r="I46" s="31">
        <f t="shared" si="12"/>
        <v>6.9444444444444404E-4</v>
      </c>
      <c r="J46" s="104" t="s">
        <v>138</v>
      </c>
      <c r="K46" s="34"/>
      <c r="L46" s="103"/>
      <c r="M46" s="31" t="str">
        <f t="shared" si="2"/>
        <v/>
      </c>
      <c r="N46" s="31" t="str">
        <f t="shared" si="3"/>
        <v/>
      </c>
      <c r="O46" s="31" t="str">
        <f t="shared" si="4"/>
        <v/>
      </c>
      <c r="P46" s="31" t="str">
        <f t="shared" si="5"/>
        <v/>
      </c>
      <c r="Q46" s="31" t="str">
        <f t="shared" si="6"/>
        <v/>
      </c>
      <c r="R46" s="31" t="str">
        <f t="shared" si="7"/>
        <v/>
      </c>
      <c r="S46" s="31" t="str">
        <f t="shared" si="8"/>
        <v/>
      </c>
      <c r="T46" s="31" t="str">
        <f t="shared" si="9"/>
        <v/>
      </c>
      <c r="U46" s="31" t="str">
        <f t="shared" si="10"/>
        <v/>
      </c>
      <c r="V46" s="31" t="str">
        <f t="shared" si="11"/>
        <v/>
      </c>
      <c r="W46" s="28"/>
      <c r="X46" s="13"/>
      <c r="Y46" s="13"/>
    </row>
    <row r="47" spans="1:25" ht="15" hidden="1" customHeight="1">
      <c r="A47" s="27">
        <v>841</v>
      </c>
      <c r="B47" s="27" t="s">
        <v>121</v>
      </c>
      <c r="C47" s="28" t="str">
        <f t="shared" si="1"/>
        <v/>
      </c>
      <c r="D47" s="51" t="s">
        <v>137</v>
      </c>
      <c r="E47" s="37" t="s">
        <v>76</v>
      </c>
      <c r="F47" s="31"/>
      <c r="G47" s="32">
        <v>6.9444444444444404E-4</v>
      </c>
      <c r="H47" s="38">
        <v>0.8</v>
      </c>
      <c r="I47" s="31">
        <f t="shared" si="12"/>
        <v>6.9444444444444404E-4</v>
      </c>
      <c r="J47" s="104" t="s">
        <v>138</v>
      </c>
      <c r="K47" s="39"/>
      <c r="L47" s="103"/>
      <c r="M47" s="31" t="str">
        <f t="shared" si="2"/>
        <v/>
      </c>
      <c r="N47" s="31" t="str">
        <f t="shared" si="3"/>
        <v/>
      </c>
      <c r="O47" s="31" t="str">
        <f t="shared" si="4"/>
        <v/>
      </c>
      <c r="P47" s="31" t="str">
        <f t="shared" si="5"/>
        <v/>
      </c>
      <c r="Q47" s="31" t="str">
        <f t="shared" si="6"/>
        <v/>
      </c>
      <c r="R47" s="31" t="str">
        <f t="shared" si="7"/>
        <v/>
      </c>
      <c r="S47" s="31" t="str">
        <f t="shared" si="8"/>
        <v/>
      </c>
      <c r="T47" s="31" t="str">
        <f t="shared" si="9"/>
        <v/>
      </c>
      <c r="U47" s="31" t="str">
        <f t="shared" si="10"/>
        <v/>
      </c>
      <c r="V47" s="31" t="str">
        <f t="shared" si="11"/>
        <v/>
      </c>
      <c r="W47" s="28"/>
      <c r="X47" s="13"/>
      <c r="Y47" s="13"/>
    </row>
    <row r="48" spans="1:25" ht="15" hidden="1" customHeight="1">
      <c r="A48" s="27">
        <v>852</v>
      </c>
      <c r="B48" s="20" t="s">
        <v>122</v>
      </c>
      <c r="C48" s="28" t="str">
        <f t="shared" si="1"/>
        <v/>
      </c>
      <c r="D48" s="45" t="s">
        <v>50</v>
      </c>
      <c r="E48" s="40" t="s">
        <v>75</v>
      </c>
      <c r="F48" s="31"/>
      <c r="G48" s="32">
        <v>6.9444444444444404E-4</v>
      </c>
      <c r="H48" s="41">
        <v>1</v>
      </c>
      <c r="I48" s="31">
        <f t="shared" si="12"/>
        <v>6.9444444444444404E-4</v>
      </c>
      <c r="J48" s="104" t="s">
        <v>138</v>
      </c>
      <c r="K48" s="39"/>
      <c r="L48" s="103"/>
      <c r="M48" s="31" t="str">
        <f t="shared" si="2"/>
        <v/>
      </c>
      <c r="N48" s="31" t="str">
        <f t="shared" si="3"/>
        <v/>
      </c>
      <c r="O48" s="31" t="str">
        <f t="shared" si="4"/>
        <v/>
      </c>
      <c r="P48" s="31" t="str">
        <f t="shared" si="5"/>
        <v/>
      </c>
      <c r="Q48" s="31" t="str">
        <f t="shared" si="6"/>
        <v/>
      </c>
      <c r="R48" s="31" t="str">
        <f t="shared" si="7"/>
        <v/>
      </c>
      <c r="S48" s="31" t="str">
        <f t="shared" si="8"/>
        <v/>
      </c>
      <c r="T48" s="31" t="str">
        <f t="shared" si="9"/>
        <v/>
      </c>
      <c r="U48" s="31" t="str">
        <f t="shared" si="10"/>
        <v/>
      </c>
      <c r="V48" s="31" t="str">
        <f t="shared" si="11"/>
        <v/>
      </c>
      <c r="W48" s="28"/>
      <c r="X48" s="13"/>
      <c r="Y48" s="13"/>
    </row>
    <row r="49" spans="1:25" ht="15" customHeight="1">
      <c r="A49" s="27">
        <v>852</v>
      </c>
      <c r="B49" s="197" t="s">
        <v>122</v>
      </c>
      <c r="C49" s="28" t="str">
        <f t="shared" si="1"/>
        <v>E1</v>
      </c>
      <c r="D49" s="44" t="s">
        <v>91</v>
      </c>
      <c r="E49" s="40" t="s">
        <v>75</v>
      </c>
      <c r="F49" s="31">
        <v>8.6574074074074071E-3</v>
      </c>
      <c r="G49" s="32">
        <v>6.9444444444444404E-4</v>
      </c>
      <c r="H49" s="41">
        <v>1</v>
      </c>
      <c r="I49" s="31">
        <f t="shared" si="12"/>
        <v>9.3518518518518508E-3</v>
      </c>
      <c r="J49" s="107" t="s">
        <v>200</v>
      </c>
      <c r="K49" s="34"/>
      <c r="L49" s="35" t="s">
        <v>52</v>
      </c>
      <c r="M49" s="31" t="str">
        <f t="shared" si="2"/>
        <v/>
      </c>
      <c r="N49" s="31" t="str">
        <f t="shared" si="3"/>
        <v/>
      </c>
      <c r="O49" s="31" t="str">
        <f t="shared" si="4"/>
        <v/>
      </c>
      <c r="P49" s="31" t="str">
        <f t="shared" si="5"/>
        <v/>
      </c>
      <c r="Q49" s="31">
        <f t="shared" si="6"/>
        <v>9.3518518518518508E-3</v>
      </c>
      <c r="R49" s="31" t="str">
        <f t="shared" si="7"/>
        <v/>
      </c>
      <c r="S49" s="31" t="str">
        <f t="shared" si="8"/>
        <v/>
      </c>
      <c r="T49" s="31" t="str">
        <f t="shared" si="9"/>
        <v/>
      </c>
      <c r="U49" s="31" t="str">
        <f t="shared" si="10"/>
        <v/>
      </c>
      <c r="V49" s="31" t="str">
        <f t="shared" si="11"/>
        <v/>
      </c>
      <c r="W49" s="28">
        <v>1</v>
      </c>
      <c r="X49" s="13"/>
      <c r="Y49" s="13"/>
    </row>
    <row r="50" spans="1:25" ht="15" customHeight="1">
      <c r="A50" s="27">
        <v>851</v>
      </c>
      <c r="B50" s="198" t="s">
        <v>118</v>
      </c>
      <c r="C50" s="28" t="str">
        <f t="shared" si="1"/>
        <v>E4</v>
      </c>
      <c r="D50" s="45" t="s">
        <v>103</v>
      </c>
      <c r="E50" s="40" t="s">
        <v>75</v>
      </c>
      <c r="F50" s="31">
        <v>8.3333333333333332E-3</v>
      </c>
      <c r="G50" s="32">
        <v>6.9444444444444404E-4</v>
      </c>
      <c r="H50" s="41">
        <v>1</v>
      </c>
      <c r="I50" s="31">
        <f t="shared" si="12"/>
        <v>9.0277777777777769E-3</v>
      </c>
      <c r="J50" s="107" t="s">
        <v>199</v>
      </c>
      <c r="K50" s="39"/>
      <c r="L50" s="35" t="s">
        <v>52</v>
      </c>
      <c r="M50" s="31" t="str">
        <f t="shared" si="2"/>
        <v/>
      </c>
      <c r="N50" s="31" t="str">
        <f t="shared" si="3"/>
        <v/>
      </c>
      <c r="O50" s="31" t="str">
        <f t="shared" si="4"/>
        <v/>
      </c>
      <c r="P50" s="31" t="str">
        <f t="shared" si="5"/>
        <v/>
      </c>
      <c r="Q50" s="31">
        <f t="shared" si="6"/>
        <v>9.0277777777777769E-3</v>
      </c>
      <c r="R50" s="31" t="str">
        <f t="shared" si="7"/>
        <v/>
      </c>
      <c r="S50" s="31" t="str">
        <f t="shared" si="8"/>
        <v/>
      </c>
      <c r="T50" s="31" t="str">
        <f t="shared" si="9"/>
        <v/>
      </c>
      <c r="U50" s="31" t="str">
        <f t="shared" si="10"/>
        <v/>
      </c>
      <c r="V50" s="31" t="str">
        <f t="shared" si="11"/>
        <v/>
      </c>
      <c r="W50" s="199">
        <v>4</v>
      </c>
      <c r="X50" s="13"/>
      <c r="Y50" s="13"/>
    </row>
    <row r="51" spans="1:25" ht="15" customHeight="1">
      <c r="A51" s="27">
        <v>863</v>
      </c>
      <c r="B51" s="193" t="s">
        <v>119</v>
      </c>
      <c r="C51" s="28" t="str">
        <f t="shared" si="1"/>
        <v>D5</v>
      </c>
      <c r="D51" s="52" t="s">
        <v>106</v>
      </c>
      <c r="E51" s="30" t="s">
        <v>77</v>
      </c>
      <c r="F51" s="31">
        <v>7.2916666666666659E-3</v>
      </c>
      <c r="G51" s="32">
        <v>6.9444444444444404E-4</v>
      </c>
      <c r="H51" s="33">
        <v>0.9</v>
      </c>
      <c r="I51" s="31">
        <f t="shared" si="12"/>
        <v>7.2569444444444435E-3</v>
      </c>
      <c r="J51" s="107" t="s">
        <v>200</v>
      </c>
      <c r="K51" s="39"/>
      <c r="L51" s="35" t="s">
        <v>28</v>
      </c>
      <c r="M51" s="31" t="str">
        <f t="shared" si="2"/>
        <v/>
      </c>
      <c r="N51" s="31" t="str">
        <f t="shared" si="3"/>
        <v/>
      </c>
      <c r="O51" s="31" t="str">
        <f t="shared" si="4"/>
        <v/>
      </c>
      <c r="P51" s="31">
        <f t="shared" si="5"/>
        <v>7.2569444444444435E-3</v>
      </c>
      <c r="Q51" s="31" t="str">
        <f t="shared" si="6"/>
        <v/>
      </c>
      <c r="R51" s="31" t="str">
        <f t="shared" si="7"/>
        <v/>
      </c>
      <c r="S51" s="31" t="str">
        <f t="shared" si="8"/>
        <v/>
      </c>
      <c r="T51" s="31" t="str">
        <f t="shared" si="9"/>
        <v/>
      </c>
      <c r="U51" s="31" t="str">
        <f t="shared" si="10"/>
        <v/>
      </c>
      <c r="V51" s="31" t="str">
        <f t="shared" si="11"/>
        <v/>
      </c>
      <c r="W51" s="28">
        <v>5</v>
      </c>
      <c r="X51" s="13"/>
      <c r="Y51" s="13"/>
    </row>
    <row r="52" spans="1:25" ht="15" customHeight="1">
      <c r="A52" s="27">
        <v>861</v>
      </c>
      <c r="B52" s="193" t="s">
        <v>119</v>
      </c>
      <c r="C52" s="28" t="str">
        <f t="shared" si="1"/>
        <v>D2</v>
      </c>
      <c r="D52" s="57" t="s">
        <v>126</v>
      </c>
      <c r="E52" s="58" t="s">
        <v>77</v>
      </c>
      <c r="F52" s="31">
        <v>8.9699074074074073E-3</v>
      </c>
      <c r="G52" s="32">
        <v>6.9444444444444404E-4</v>
      </c>
      <c r="H52" s="33">
        <v>0.9</v>
      </c>
      <c r="I52" s="31">
        <f t="shared" si="12"/>
        <v>8.7673611111111112E-3</v>
      </c>
      <c r="J52" s="107" t="s">
        <v>200</v>
      </c>
      <c r="K52" s="56"/>
      <c r="L52" s="35" t="s">
        <v>28</v>
      </c>
      <c r="M52" s="31" t="str">
        <f t="shared" si="2"/>
        <v/>
      </c>
      <c r="N52" s="31" t="str">
        <f t="shared" si="3"/>
        <v/>
      </c>
      <c r="O52" s="31" t="str">
        <f t="shared" si="4"/>
        <v/>
      </c>
      <c r="P52" s="31">
        <f t="shared" si="5"/>
        <v>8.7673611111111112E-3</v>
      </c>
      <c r="Q52" s="31" t="str">
        <f t="shared" si="6"/>
        <v/>
      </c>
      <c r="R52" s="31" t="str">
        <f t="shared" si="7"/>
        <v/>
      </c>
      <c r="S52" s="31" t="str">
        <f t="shared" si="8"/>
        <v/>
      </c>
      <c r="T52" s="31" t="str">
        <f t="shared" si="9"/>
        <v/>
      </c>
      <c r="U52" s="31" t="str">
        <f t="shared" si="10"/>
        <v/>
      </c>
      <c r="V52" s="31" t="str">
        <f t="shared" si="11"/>
        <v/>
      </c>
      <c r="W52" s="28">
        <v>2</v>
      </c>
      <c r="X52" s="14"/>
      <c r="Y52" s="14"/>
    </row>
    <row r="53" spans="1:25" ht="15" hidden="1" customHeight="1">
      <c r="A53" s="27">
        <v>863</v>
      </c>
      <c r="B53" s="27" t="s">
        <v>119</v>
      </c>
      <c r="C53" s="28" t="str">
        <f t="shared" si="1"/>
        <v/>
      </c>
      <c r="D53" s="52" t="s">
        <v>105</v>
      </c>
      <c r="E53" s="52" t="s">
        <v>77</v>
      </c>
      <c r="F53" s="31"/>
      <c r="G53" s="32">
        <v>6.9444444444444404E-4</v>
      </c>
      <c r="H53" s="33">
        <v>0.9</v>
      </c>
      <c r="I53" s="31">
        <f t="shared" si="12"/>
        <v>6.9444444444444404E-4</v>
      </c>
      <c r="J53" s="104" t="s">
        <v>138</v>
      </c>
      <c r="K53" s="39"/>
      <c r="L53" s="103"/>
      <c r="M53" s="31" t="str">
        <f t="shared" si="2"/>
        <v/>
      </c>
      <c r="N53" s="31" t="str">
        <f t="shared" si="3"/>
        <v/>
      </c>
      <c r="O53" s="31" t="str">
        <f t="shared" si="4"/>
        <v/>
      </c>
      <c r="P53" s="31" t="str">
        <f t="shared" si="5"/>
        <v/>
      </c>
      <c r="Q53" s="31" t="str">
        <f t="shared" si="6"/>
        <v/>
      </c>
      <c r="R53" s="31" t="str">
        <f t="shared" si="7"/>
        <v/>
      </c>
      <c r="S53" s="31" t="str">
        <f t="shared" si="8"/>
        <v/>
      </c>
      <c r="T53" s="31" t="str">
        <f t="shared" si="9"/>
        <v/>
      </c>
      <c r="U53" s="31" t="str">
        <f t="shared" si="10"/>
        <v/>
      </c>
      <c r="V53" s="31" t="str">
        <f t="shared" si="11"/>
        <v/>
      </c>
      <c r="W53" s="28"/>
      <c r="X53" s="13"/>
      <c r="Y53" s="13"/>
    </row>
    <row r="54" spans="1:25" ht="15" hidden="1" customHeight="1">
      <c r="A54" s="27" t="s">
        <v>193</v>
      </c>
      <c r="B54" s="27" t="s">
        <v>119</v>
      </c>
      <c r="C54" s="28" t="str">
        <f t="shared" si="1"/>
        <v/>
      </c>
      <c r="D54" s="52" t="s">
        <v>104</v>
      </c>
      <c r="E54" s="52" t="s">
        <v>77</v>
      </c>
      <c r="F54" s="31"/>
      <c r="G54" s="32">
        <v>6.9444444444444404E-4</v>
      </c>
      <c r="H54" s="33">
        <v>0.9</v>
      </c>
      <c r="I54" s="31">
        <f t="shared" si="12"/>
        <v>6.9444444444444404E-4</v>
      </c>
      <c r="J54" s="104" t="s">
        <v>138</v>
      </c>
      <c r="K54" s="39"/>
      <c r="L54" s="103"/>
      <c r="M54" s="31" t="str">
        <f t="shared" si="2"/>
        <v/>
      </c>
      <c r="N54" s="31" t="str">
        <f t="shared" si="3"/>
        <v/>
      </c>
      <c r="O54" s="31" t="str">
        <f t="shared" si="4"/>
        <v/>
      </c>
      <c r="P54" s="31" t="str">
        <f t="shared" si="5"/>
        <v/>
      </c>
      <c r="Q54" s="31" t="str">
        <f t="shared" si="6"/>
        <v/>
      </c>
      <c r="R54" s="31" t="str">
        <f t="shared" si="7"/>
        <v/>
      </c>
      <c r="S54" s="31" t="str">
        <f t="shared" si="8"/>
        <v/>
      </c>
      <c r="T54" s="31" t="str">
        <f t="shared" si="9"/>
        <v/>
      </c>
      <c r="U54" s="31" t="str">
        <f t="shared" si="10"/>
        <v/>
      </c>
      <c r="V54" s="31" t="str">
        <f t="shared" si="11"/>
        <v/>
      </c>
      <c r="W54" s="28"/>
      <c r="X54" s="13"/>
      <c r="Y54" s="13"/>
    </row>
    <row r="55" spans="1:25" ht="15" customHeight="1">
      <c r="A55" s="27">
        <v>922</v>
      </c>
      <c r="B55" s="195" t="s">
        <v>57</v>
      </c>
      <c r="C55" s="28" t="str">
        <f t="shared" si="1"/>
        <v>A4</v>
      </c>
      <c r="D55" s="59" t="s">
        <v>63</v>
      </c>
      <c r="E55" s="52" t="s">
        <v>77</v>
      </c>
      <c r="F55" s="31">
        <v>7.5231481481481477E-3</v>
      </c>
      <c r="G55" s="32">
        <v>6.9444444444444404E-4</v>
      </c>
      <c r="H55" s="33">
        <v>0.9</v>
      </c>
      <c r="I55" s="31">
        <f t="shared" si="12"/>
        <v>7.4652777777777764E-3</v>
      </c>
      <c r="J55" s="107" t="s">
        <v>200</v>
      </c>
      <c r="K55" s="34"/>
      <c r="L55" s="35" t="s">
        <v>22</v>
      </c>
      <c r="M55" s="31">
        <f t="shared" si="2"/>
        <v>7.4652777777777764E-3</v>
      </c>
      <c r="N55" s="31" t="str">
        <f t="shared" si="3"/>
        <v/>
      </c>
      <c r="O55" s="31" t="str">
        <f t="shared" si="4"/>
        <v/>
      </c>
      <c r="P55" s="31" t="str">
        <f t="shared" si="5"/>
        <v/>
      </c>
      <c r="Q55" s="31" t="str">
        <f t="shared" si="6"/>
        <v/>
      </c>
      <c r="R55" s="31" t="str">
        <f t="shared" si="7"/>
        <v/>
      </c>
      <c r="S55" s="31" t="str">
        <f t="shared" si="8"/>
        <v/>
      </c>
      <c r="T55" s="31" t="str">
        <f t="shared" si="9"/>
        <v/>
      </c>
      <c r="U55" s="31" t="str">
        <f t="shared" si="10"/>
        <v/>
      </c>
      <c r="V55" s="31" t="str">
        <f t="shared" si="11"/>
        <v/>
      </c>
      <c r="W55" s="28">
        <v>4</v>
      </c>
      <c r="X55" s="13"/>
      <c r="Y55" s="13"/>
    </row>
    <row r="56" spans="1:25" ht="15" customHeight="1">
      <c r="A56" s="27">
        <v>932</v>
      </c>
      <c r="B56" s="195" t="s">
        <v>83</v>
      </c>
      <c r="C56" s="28" t="str">
        <f t="shared" si="1"/>
        <v>A6</v>
      </c>
      <c r="D56" s="45" t="s">
        <v>5</v>
      </c>
      <c r="E56" s="45" t="s">
        <v>75</v>
      </c>
      <c r="F56" s="31">
        <v>5.0925925925925921E-3</v>
      </c>
      <c r="G56" s="32">
        <v>6.9444444444444404E-4</v>
      </c>
      <c r="H56" s="41">
        <v>1</v>
      </c>
      <c r="I56" s="31">
        <f t="shared" si="12"/>
        <v>5.7870370370370358E-3</v>
      </c>
      <c r="J56" s="107" t="s">
        <v>199</v>
      </c>
      <c r="K56" s="39"/>
      <c r="L56" s="35" t="s">
        <v>22</v>
      </c>
      <c r="M56" s="31">
        <f t="shared" si="2"/>
        <v>5.7870370370370358E-3</v>
      </c>
      <c r="N56" s="31" t="str">
        <f t="shared" si="3"/>
        <v/>
      </c>
      <c r="O56" s="31" t="str">
        <f t="shared" si="4"/>
        <v/>
      </c>
      <c r="P56" s="31" t="str">
        <f t="shared" si="5"/>
        <v/>
      </c>
      <c r="Q56" s="31" t="str">
        <f t="shared" si="6"/>
        <v/>
      </c>
      <c r="R56" s="31" t="str">
        <f t="shared" si="7"/>
        <v/>
      </c>
      <c r="S56" s="31" t="str">
        <f t="shared" si="8"/>
        <v/>
      </c>
      <c r="T56" s="31" t="str">
        <f t="shared" si="9"/>
        <v/>
      </c>
      <c r="U56" s="31" t="str">
        <f t="shared" si="10"/>
        <v/>
      </c>
      <c r="V56" s="31" t="str">
        <f t="shared" si="11"/>
        <v/>
      </c>
      <c r="W56" s="28">
        <v>6</v>
      </c>
      <c r="X56" s="13"/>
      <c r="Y56" s="13"/>
    </row>
    <row r="57" spans="1:25" s="15" customFormat="1" ht="15" hidden="1" customHeight="1">
      <c r="A57" s="27">
        <v>931</v>
      </c>
      <c r="B57" s="27" t="s">
        <v>83</v>
      </c>
      <c r="C57" s="28" t="str">
        <f t="shared" si="1"/>
        <v/>
      </c>
      <c r="D57" s="60" t="s">
        <v>134</v>
      </c>
      <c r="E57" s="61" t="s">
        <v>76</v>
      </c>
      <c r="F57" s="31"/>
      <c r="G57" s="32">
        <v>6.9444444444444404E-4</v>
      </c>
      <c r="H57" s="38">
        <v>0.8</v>
      </c>
      <c r="I57" s="31">
        <f t="shared" si="12"/>
        <v>6.9444444444444404E-4</v>
      </c>
      <c r="J57" s="104" t="s">
        <v>138</v>
      </c>
      <c r="K57" s="56"/>
      <c r="L57" s="103"/>
      <c r="M57" s="31" t="str">
        <f t="shared" si="2"/>
        <v/>
      </c>
      <c r="N57" s="31" t="str">
        <f t="shared" si="3"/>
        <v/>
      </c>
      <c r="O57" s="31" t="str">
        <f t="shared" si="4"/>
        <v/>
      </c>
      <c r="P57" s="31" t="str">
        <f t="shared" si="5"/>
        <v/>
      </c>
      <c r="Q57" s="31" t="str">
        <f t="shared" si="6"/>
        <v/>
      </c>
      <c r="R57" s="31" t="str">
        <f t="shared" si="7"/>
        <v/>
      </c>
      <c r="S57" s="31" t="str">
        <f t="shared" si="8"/>
        <v/>
      </c>
      <c r="T57" s="31" t="str">
        <f t="shared" si="9"/>
        <v/>
      </c>
      <c r="U57" s="31" t="str">
        <f t="shared" si="10"/>
        <v/>
      </c>
      <c r="V57" s="31" t="str">
        <f t="shared" si="11"/>
        <v/>
      </c>
      <c r="W57" s="28"/>
      <c r="X57" s="14"/>
      <c r="Y57" s="14"/>
    </row>
    <row r="58" spans="1:25" s="15" customFormat="1" ht="15" hidden="1" customHeight="1">
      <c r="A58" s="27">
        <v>941</v>
      </c>
      <c r="B58" s="27" t="s">
        <v>56</v>
      </c>
      <c r="C58" s="28" t="str">
        <f t="shared" si="1"/>
        <v/>
      </c>
      <c r="D58" s="57" t="s">
        <v>107</v>
      </c>
      <c r="E58" s="52" t="s">
        <v>77</v>
      </c>
      <c r="F58" s="31"/>
      <c r="G58" s="32">
        <v>6.9444444444444404E-4</v>
      </c>
      <c r="H58" s="33">
        <v>0.9</v>
      </c>
      <c r="I58" s="31">
        <f t="shared" si="12"/>
        <v>6.9444444444444404E-4</v>
      </c>
      <c r="J58" s="104" t="s">
        <v>138</v>
      </c>
      <c r="K58" s="39"/>
      <c r="L58" s="103"/>
      <c r="M58" s="31" t="str">
        <f t="shared" si="2"/>
        <v/>
      </c>
      <c r="N58" s="31" t="str">
        <f t="shared" si="3"/>
        <v/>
      </c>
      <c r="O58" s="31" t="str">
        <f t="shared" si="4"/>
        <v/>
      </c>
      <c r="P58" s="31" t="str">
        <f t="shared" si="5"/>
        <v/>
      </c>
      <c r="Q58" s="31" t="str">
        <f t="shared" si="6"/>
        <v/>
      </c>
      <c r="R58" s="31" t="str">
        <f t="shared" si="7"/>
        <v/>
      </c>
      <c r="S58" s="31" t="str">
        <f t="shared" si="8"/>
        <v/>
      </c>
      <c r="T58" s="31" t="str">
        <f t="shared" si="9"/>
        <v/>
      </c>
      <c r="U58" s="31" t="str">
        <f t="shared" si="10"/>
        <v/>
      </c>
      <c r="V58" s="31" t="str">
        <f t="shared" si="11"/>
        <v/>
      </c>
      <c r="W58" s="28"/>
      <c r="X58" s="13"/>
      <c r="Y58" s="13"/>
    </row>
    <row r="59" spans="1:25" s="15" customFormat="1" ht="15" hidden="1" customHeight="1">
      <c r="A59" s="27">
        <v>952</v>
      </c>
      <c r="B59" s="27" t="s">
        <v>58</v>
      </c>
      <c r="C59" s="28" t="str">
        <f t="shared" si="1"/>
        <v/>
      </c>
      <c r="D59" s="55" t="s">
        <v>116</v>
      </c>
      <c r="E59" s="45" t="s">
        <v>75</v>
      </c>
      <c r="F59" s="31"/>
      <c r="G59" s="32">
        <v>6.9444444444444404E-4</v>
      </c>
      <c r="H59" s="41">
        <v>1</v>
      </c>
      <c r="I59" s="31">
        <f t="shared" si="12"/>
        <v>6.9444444444444404E-4</v>
      </c>
      <c r="J59" s="104" t="s">
        <v>138</v>
      </c>
      <c r="K59" s="39"/>
      <c r="L59" s="103"/>
      <c r="M59" s="31" t="str">
        <f t="shared" si="2"/>
        <v/>
      </c>
      <c r="N59" s="31" t="str">
        <f t="shared" si="3"/>
        <v/>
      </c>
      <c r="O59" s="31" t="str">
        <f t="shared" si="4"/>
        <v/>
      </c>
      <c r="P59" s="31" t="str">
        <f t="shared" si="5"/>
        <v/>
      </c>
      <c r="Q59" s="31" t="str">
        <f t="shared" si="6"/>
        <v/>
      </c>
      <c r="R59" s="31" t="str">
        <f t="shared" si="7"/>
        <v/>
      </c>
      <c r="S59" s="31" t="str">
        <f t="shared" si="8"/>
        <v/>
      </c>
      <c r="T59" s="31" t="str">
        <f t="shared" si="9"/>
        <v/>
      </c>
      <c r="U59" s="31" t="str">
        <f t="shared" si="10"/>
        <v/>
      </c>
      <c r="V59" s="31" t="str">
        <f t="shared" si="11"/>
        <v/>
      </c>
      <c r="W59" s="28"/>
      <c r="X59" s="13"/>
      <c r="Y59" s="13"/>
    </row>
    <row r="60" spans="1:25" s="15" customFormat="1" ht="15" hidden="1" customHeight="1">
      <c r="A60" s="27">
        <v>951</v>
      </c>
      <c r="B60" s="27" t="s">
        <v>58</v>
      </c>
      <c r="C60" s="28" t="str">
        <f t="shared" si="1"/>
        <v/>
      </c>
      <c r="D60" s="55" t="s">
        <v>109</v>
      </c>
      <c r="E60" s="45" t="s">
        <v>75</v>
      </c>
      <c r="F60" s="31"/>
      <c r="G60" s="32">
        <v>6.9444444444444404E-4</v>
      </c>
      <c r="H60" s="41">
        <v>1</v>
      </c>
      <c r="I60" s="31">
        <f t="shared" si="12"/>
        <v>6.9444444444444404E-4</v>
      </c>
      <c r="J60" s="104" t="s">
        <v>138</v>
      </c>
      <c r="K60" s="39"/>
      <c r="L60" s="103"/>
      <c r="M60" s="31" t="str">
        <f t="shared" si="2"/>
        <v/>
      </c>
      <c r="N60" s="31" t="str">
        <f t="shared" si="3"/>
        <v/>
      </c>
      <c r="O60" s="31" t="str">
        <f t="shared" si="4"/>
        <v/>
      </c>
      <c r="P60" s="31" t="str">
        <f t="shared" si="5"/>
        <v/>
      </c>
      <c r="Q60" s="31" t="str">
        <f t="shared" si="6"/>
        <v/>
      </c>
      <c r="R60" s="31" t="str">
        <f t="shared" si="7"/>
        <v/>
      </c>
      <c r="S60" s="31" t="str">
        <f t="shared" si="8"/>
        <v/>
      </c>
      <c r="T60" s="31" t="str">
        <f t="shared" si="9"/>
        <v/>
      </c>
      <c r="U60" s="31" t="str">
        <f t="shared" si="10"/>
        <v/>
      </c>
      <c r="V60" s="31" t="str">
        <f t="shared" si="11"/>
        <v/>
      </c>
      <c r="W60" s="28"/>
      <c r="X60" s="13"/>
      <c r="Y60" s="13"/>
    </row>
    <row r="61" spans="1:25" s="15" customFormat="1" ht="15" hidden="1" customHeight="1">
      <c r="A61" s="27">
        <v>951</v>
      </c>
      <c r="B61" s="27" t="s">
        <v>58</v>
      </c>
      <c r="C61" s="28" t="str">
        <f t="shared" si="1"/>
        <v/>
      </c>
      <c r="D61" s="55" t="s">
        <v>110</v>
      </c>
      <c r="E61" s="45" t="s">
        <v>75</v>
      </c>
      <c r="F61" s="31"/>
      <c r="G61" s="32">
        <v>6.9444444444444404E-4</v>
      </c>
      <c r="H61" s="41">
        <v>1</v>
      </c>
      <c r="I61" s="31">
        <f t="shared" si="12"/>
        <v>6.9444444444444404E-4</v>
      </c>
      <c r="J61" s="104" t="s">
        <v>138</v>
      </c>
      <c r="K61" s="39"/>
      <c r="L61" s="103"/>
      <c r="M61" s="31" t="str">
        <f t="shared" si="2"/>
        <v/>
      </c>
      <c r="N61" s="31" t="str">
        <f t="shared" si="3"/>
        <v/>
      </c>
      <c r="O61" s="31" t="str">
        <f t="shared" si="4"/>
        <v/>
      </c>
      <c r="P61" s="31" t="str">
        <f t="shared" si="5"/>
        <v/>
      </c>
      <c r="Q61" s="31" t="str">
        <f t="shared" si="6"/>
        <v/>
      </c>
      <c r="R61" s="31" t="str">
        <f t="shared" si="7"/>
        <v/>
      </c>
      <c r="S61" s="31" t="str">
        <f t="shared" si="8"/>
        <v/>
      </c>
      <c r="T61" s="31" t="str">
        <f t="shared" si="9"/>
        <v/>
      </c>
      <c r="U61" s="31" t="str">
        <f t="shared" si="10"/>
        <v/>
      </c>
      <c r="V61" s="31" t="str">
        <f t="shared" si="11"/>
        <v/>
      </c>
      <c r="W61" s="28"/>
      <c r="X61" s="13"/>
      <c r="Y61" s="13"/>
    </row>
    <row r="62" spans="1:25" ht="15" hidden="1" customHeight="1">
      <c r="A62" s="27">
        <v>951</v>
      </c>
      <c r="B62" s="20" t="s">
        <v>58</v>
      </c>
      <c r="C62" s="28" t="str">
        <f t="shared" si="1"/>
        <v/>
      </c>
      <c r="D62" s="45" t="s">
        <v>12</v>
      </c>
      <c r="E62" s="45" t="s">
        <v>75</v>
      </c>
      <c r="F62" s="31"/>
      <c r="G62" s="32">
        <v>6.9444444444444404E-4</v>
      </c>
      <c r="H62" s="41">
        <v>1</v>
      </c>
      <c r="I62" s="31">
        <f t="shared" si="12"/>
        <v>6.9444444444444404E-4</v>
      </c>
      <c r="J62" s="104" t="s">
        <v>138</v>
      </c>
      <c r="K62" s="39"/>
      <c r="L62" s="103"/>
      <c r="M62" s="31" t="str">
        <f t="shared" si="2"/>
        <v/>
      </c>
      <c r="N62" s="31" t="str">
        <f t="shared" si="3"/>
        <v/>
      </c>
      <c r="O62" s="31" t="str">
        <f t="shared" si="4"/>
        <v/>
      </c>
      <c r="P62" s="31" t="str">
        <f t="shared" si="5"/>
        <v/>
      </c>
      <c r="Q62" s="31" t="str">
        <f t="shared" si="6"/>
        <v/>
      </c>
      <c r="R62" s="31" t="str">
        <f t="shared" si="7"/>
        <v/>
      </c>
      <c r="S62" s="31" t="str">
        <f t="shared" si="8"/>
        <v/>
      </c>
      <c r="T62" s="31" t="str">
        <f t="shared" si="9"/>
        <v/>
      </c>
      <c r="U62" s="31" t="str">
        <f t="shared" si="10"/>
        <v/>
      </c>
      <c r="V62" s="31" t="str">
        <f t="shared" si="11"/>
        <v/>
      </c>
      <c r="W62" s="28"/>
      <c r="X62" s="13"/>
      <c r="Y62" s="13"/>
    </row>
    <row r="63" spans="1:25" ht="15" customHeight="1">
      <c r="A63" s="27" t="s">
        <v>164</v>
      </c>
      <c r="B63" s="196" t="s">
        <v>82</v>
      </c>
      <c r="C63" s="28" t="str">
        <f t="shared" si="1"/>
        <v>F3</v>
      </c>
      <c r="D63" s="52" t="s">
        <v>15</v>
      </c>
      <c r="E63" s="52" t="s">
        <v>77</v>
      </c>
      <c r="F63" s="31">
        <v>8.0439814814814818E-3</v>
      </c>
      <c r="G63" s="32">
        <v>6.9444444444444404E-4</v>
      </c>
      <c r="H63" s="33">
        <v>0.9</v>
      </c>
      <c r="I63" s="31">
        <f t="shared" si="12"/>
        <v>7.9340277777777777E-3</v>
      </c>
      <c r="J63" s="107" t="s">
        <v>200</v>
      </c>
      <c r="K63" s="39"/>
      <c r="L63" s="35" t="s">
        <v>53</v>
      </c>
      <c r="M63" s="31" t="str">
        <f t="shared" si="2"/>
        <v/>
      </c>
      <c r="N63" s="31" t="str">
        <f t="shared" si="3"/>
        <v/>
      </c>
      <c r="O63" s="31" t="str">
        <f t="shared" si="4"/>
        <v/>
      </c>
      <c r="P63" s="31" t="str">
        <f t="shared" si="5"/>
        <v/>
      </c>
      <c r="Q63" s="31" t="str">
        <f t="shared" si="6"/>
        <v/>
      </c>
      <c r="R63" s="31">
        <f t="shared" si="7"/>
        <v>7.9340277777777777E-3</v>
      </c>
      <c r="S63" s="31" t="str">
        <f t="shared" si="8"/>
        <v/>
      </c>
      <c r="T63" s="31" t="str">
        <f t="shared" si="9"/>
        <v/>
      </c>
      <c r="U63" s="31" t="str">
        <f t="shared" si="10"/>
        <v/>
      </c>
      <c r="V63" s="31" t="str">
        <f t="shared" si="11"/>
        <v/>
      </c>
      <c r="W63" s="28">
        <v>3</v>
      </c>
      <c r="X63" s="13"/>
      <c r="Y63" s="13"/>
    </row>
    <row r="64" spans="1:25" ht="15" customHeight="1">
      <c r="A64" s="27" t="s">
        <v>168</v>
      </c>
      <c r="B64" s="196" t="s">
        <v>82</v>
      </c>
      <c r="C64" s="28" t="str">
        <f t="shared" si="1"/>
        <v>F2</v>
      </c>
      <c r="D64" s="52" t="s">
        <v>43</v>
      </c>
      <c r="E64" s="52" t="s">
        <v>77</v>
      </c>
      <c r="F64" s="31">
        <v>8.3333333333333332E-3</v>
      </c>
      <c r="G64" s="32">
        <v>6.9444444444444404E-4</v>
      </c>
      <c r="H64" s="33">
        <v>0.9</v>
      </c>
      <c r="I64" s="31">
        <f t="shared" si="12"/>
        <v>8.1944444444444434E-3</v>
      </c>
      <c r="J64" s="107" t="s">
        <v>200</v>
      </c>
      <c r="K64" s="39"/>
      <c r="L64" s="35" t="s">
        <v>53</v>
      </c>
      <c r="M64" s="31" t="str">
        <f t="shared" si="2"/>
        <v/>
      </c>
      <c r="N64" s="31" t="str">
        <f t="shared" si="3"/>
        <v/>
      </c>
      <c r="O64" s="31" t="str">
        <f t="shared" si="4"/>
        <v/>
      </c>
      <c r="P64" s="31" t="str">
        <f t="shared" si="5"/>
        <v/>
      </c>
      <c r="Q64" s="31" t="str">
        <f t="shared" si="6"/>
        <v/>
      </c>
      <c r="R64" s="31">
        <f t="shared" si="7"/>
        <v>8.1944444444444434E-3</v>
      </c>
      <c r="S64" s="31" t="str">
        <f t="shared" si="8"/>
        <v/>
      </c>
      <c r="T64" s="31" t="str">
        <f t="shared" si="9"/>
        <v/>
      </c>
      <c r="U64" s="31" t="str">
        <f t="shared" si="10"/>
        <v/>
      </c>
      <c r="V64" s="31" t="str">
        <f t="shared" si="11"/>
        <v/>
      </c>
      <c r="W64" s="28">
        <v>2</v>
      </c>
      <c r="X64" s="13"/>
      <c r="Y64" s="13"/>
    </row>
    <row r="65" spans="1:25" ht="15" hidden="1" customHeight="1">
      <c r="A65" s="27" t="s">
        <v>171</v>
      </c>
      <c r="B65" s="20" t="s">
        <v>82</v>
      </c>
      <c r="C65" s="28" t="str">
        <f t="shared" si="1"/>
        <v/>
      </c>
      <c r="D65" s="45" t="s">
        <v>51</v>
      </c>
      <c r="E65" s="45" t="s">
        <v>75</v>
      </c>
      <c r="F65" s="31"/>
      <c r="G65" s="32">
        <v>6.9444444444444404E-4</v>
      </c>
      <c r="H65" s="41">
        <v>1</v>
      </c>
      <c r="I65" s="31">
        <f t="shared" si="12"/>
        <v>6.9444444444444404E-4</v>
      </c>
      <c r="J65" s="104" t="s">
        <v>138</v>
      </c>
      <c r="K65" s="39"/>
      <c r="L65" s="103"/>
      <c r="M65" s="31" t="str">
        <f t="shared" si="2"/>
        <v/>
      </c>
      <c r="N65" s="31" t="str">
        <f t="shared" si="3"/>
        <v/>
      </c>
      <c r="O65" s="31" t="str">
        <f t="shared" si="4"/>
        <v/>
      </c>
      <c r="P65" s="31" t="str">
        <f t="shared" si="5"/>
        <v/>
      </c>
      <c r="Q65" s="31" t="str">
        <f t="shared" si="6"/>
        <v/>
      </c>
      <c r="R65" s="31" t="str">
        <f t="shared" si="7"/>
        <v/>
      </c>
      <c r="S65" s="31" t="str">
        <f t="shared" si="8"/>
        <v/>
      </c>
      <c r="T65" s="31" t="str">
        <f t="shared" si="9"/>
        <v/>
      </c>
      <c r="U65" s="31" t="str">
        <f t="shared" si="10"/>
        <v/>
      </c>
      <c r="V65" s="31" t="str">
        <f t="shared" si="11"/>
        <v/>
      </c>
      <c r="W65" s="28"/>
      <c r="X65" s="13"/>
      <c r="Y65" s="13"/>
    </row>
    <row r="66" spans="1:25" ht="15" customHeight="1">
      <c r="A66" s="27" t="s">
        <v>172</v>
      </c>
      <c r="B66" s="196" t="s">
        <v>82</v>
      </c>
      <c r="C66" s="28" t="str">
        <f t="shared" si="1"/>
        <v>F5</v>
      </c>
      <c r="D66" s="52" t="s">
        <v>33</v>
      </c>
      <c r="E66" s="52" t="s">
        <v>77</v>
      </c>
      <c r="F66" s="31">
        <v>6.9444444444444441E-3</v>
      </c>
      <c r="G66" s="32">
        <v>6.9444444444444404E-4</v>
      </c>
      <c r="H66" s="33">
        <v>0.9</v>
      </c>
      <c r="I66" s="31">
        <f t="shared" si="12"/>
        <v>6.9444444444444432E-3</v>
      </c>
      <c r="J66" s="107" t="s">
        <v>200</v>
      </c>
      <c r="K66" s="39"/>
      <c r="L66" s="35" t="s">
        <v>53</v>
      </c>
      <c r="M66" s="31" t="str">
        <f t="shared" si="2"/>
        <v/>
      </c>
      <c r="N66" s="31" t="str">
        <f t="shared" si="3"/>
        <v/>
      </c>
      <c r="O66" s="31" t="str">
        <f t="shared" si="4"/>
        <v/>
      </c>
      <c r="P66" s="31" t="str">
        <f t="shared" si="5"/>
        <v/>
      </c>
      <c r="Q66" s="31" t="str">
        <f t="shared" si="6"/>
        <v/>
      </c>
      <c r="R66" s="31">
        <f t="shared" si="7"/>
        <v>6.9444444444444432E-3</v>
      </c>
      <c r="S66" s="31" t="str">
        <f t="shared" si="8"/>
        <v/>
      </c>
      <c r="T66" s="31" t="str">
        <f t="shared" si="9"/>
        <v/>
      </c>
      <c r="U66" s="31" t="str">
        <f t="shared" si="10"/>
        <v/>
      </c>
      <c r="V66" s="31" t="str">
        <f t="shared" si="11"/>
        <v/>
      </c>
      <c r="W66" s="28">
        <v>5</v>
      </c>
      <c r="X66" s="13"/>
      <c r="Y66" s="13"/>
    </row>
    <row r="67" spans="1:25" ht="15" customHeight="1">
      <c r="A67" s="27" t="s">
        <v>173</v>
      </c>
      <c r="B67" s="191" t="s">
        <v>82</v>
      </c>
      <c r="C67" s="28" t="str">
        <f t="shared" si="1"/>
        <v>C5</v>
      </c>
      <c r="D67" s="52" t="s">
        <v>41</v>
      </c>
      <c r="E67" s="52" t="s">
        <v>77</v>
      </c>
      <c r="F67" s="31">
        <v>7.6388888888888886E-3</v>
      </c>
      <c r="G67" s="32">
        <v>6.9444444444444404E-4</v>
      </c>
      <c r="H67" s="33">
        <v>0.9</v>
      </c>
      <c r="I67" s="31">
        <f t="shared" si="12"/>
        <v>7.5694444444444437E-3</v>
      </c>
      <c r="J67" s="107" t="s">
        <v>200</v>
      </c>
      <c r="K67" s="39"/>
      <c r="L67" s="35" t="s">
        <v>20</v>
      </c>
      <c r="M67" s="31" t="str">
        <f t="shared" si="2"/>
        <v/>
      </c>
      <c r="N67" s="31" t="str">
        <f t="shared" si="3"/>
        <v/>
      </c>
      <c r="O67" s="31">
        <f t="shared" si="4"/>
        <v>7.5694444444444437E-3</v>
      </c>
      <c r="P67" s="31" t="str">
        <f t="shared" si="5"/>
        <v/>
      </c>
      <c r="Q67" s="31" t="str">
        <f t="shared" si="6"/>
        <v/>
      </c>
      <c r="R67" s="31" t="str">
        <f t="shared" si="7"/>
        <v/>
      </c>
      <c r="S67" s="31" t="str">
        <f t="shared" si="8"/>
        <v/>
      </c>
      <c r="T67" s="31" t="str">
        <f t="shared" si="9"/>
        <v/>
      </c>
      <c r="U67" s="31" t="str">
        <f t="shared" si="10"/>
        <v/>
      </c>
      <c r="V67" s="31" t="str">
        <f t="shared" si="11"/>
        <v/>
      </c>
      <c r="W67" s="28">
        <v>5</v>
      </c>
      <c r="X67" s="13"/>
      <c r="Y67" s="13"/>
    </row>
    <row r="68" spans="1:25" ht="15" customHeight="1">
      <c r="A68" s="27" t="s">
        <v>174</v>
      </c>
      <c r="B68" s="196" t="s">
        <v>82</v>
      </c>
      <c r="C68" s="28" t="str">
        <f t="shared" si="1"/>
        <v>F1</v>
      </c>
      <c r="D68" s="45" t="s">
        <v>35</v>
      </c>
      <c r="E68" s="45" t="s">
        <v>75</v>
      </c>
      <c r="F68" s="31">
        <v>8.1018518518518514E-3</v>
      </c>
      <c r="G68" s="32">
        <v>6.9444444444444404E-4</v>
      </c>
      <c r="H68" s="41">
        <v>1</v>
      </c>
      <c r="I68" s="31">
        <f t="shared" si="12"/>
        <v>8.7962962962962951E-3</v>
      </c>
      <c r="J68" s="107" t="s">
        <v>200</v>
      </c>
      <c r="K68" s="39"/>
      <c r="L68" s="35" t="s">
        <v>53</v>
      </c>
      <c r="M68" s="31" t="str">
        <f t="shared" si="2"/>
        <v/>
      </c>
      <c r="N68" s="31" t="str">
        <f t="shared" si="3"/>
        <v/>
      </c>
      <c r="O68" s="31" t="str">
        <f t="shared" si="4"/>
        <v/>
      </c>
      <c r="P68" s="31" t="str">
        <f t="shared" si="5"/>
        <v/>
      </c>
      <c r="Q68" s="31" t="str">
        <f t="shared" si="6"/>
        <v/>
      </c>
      <c r="R68" s="31">
        <f t="shared" si="7"/>
        <v>8.7962962962962951E-3</v>
      </c>
      <c r="S68" s="31" t="str">
        <f t="shared" si="8"/>
        <v/>
      </c>
      <c r="T68" s="31" t="str">
        <f t="shared" si="9"/>
        <v/>
      </c>
      <c r="U68" s="31" t="str">
        <f t="shared" si="10"/>
        <v/>
      </c>
      <c r="V68" s="31" t="str">
        <f t="shared" si="11"/>
        <v/>
      </c>
      <c r="W68" s="28">
        <v>1</v>
      </c>
      <c r="X68" s="13"/>
      <c r="Y68" s="13"/>
    </row>
    <row r="69" spans="1:25" ht="15" customHeight="1">
      <c r="A69" s="27" t="s">
        <v>175</v>
      </c>
      <c r="B69" s="196" t="s">
        <v>82</v>
      </c>
      <c r="C69" s="28" t="str">
        <f t="shared" si="1"/>
        <v>F4</v>
      </c>
      <c r="D69" s="45" t="s">
        <v>11</v>
      </c>
      <c r="E69" s="45" t="s">
        <v>75</v>
      </c>
      <c r="F69" s="31">
        <v>6.9444444444444441E-3</v>
      </c>
      <c r="G69" s="32">
        <v>6.9444444444444404E-4</v>
      </c>
      <c r="H69" s="41">
        <v>1</v>
      </c>
      <c r="I69" s="31">
        <f t="shared" ref="I69:I84" si="13">F69*H69+G69</f>
        <v>7.6388888888888878E-3</v>
      </c>
      <c r="J69" s="107" t="s">
        <v>200</v>
      </c>
      <c r="K69" s="39"/>
      <c r="L69" s="35" t="s">
        <v>53</v>
      </c>
      <c r="M69" s="31" t="str">
        <f t="shared" si="2"/>
        <v/>
      </c>
      <c r="N69" s="31" t="str">
        <f t="shared" si="3"/>
        <v/>
      </c>
      <c r="O69" s="31" t="str">
        <f t="shared" si="4"/>
        <v/>
      </c>
      <c r="P69" s="31" t="str">
        <f t="shared" si="5"/>
        <v/>
      </c>
      <c r="Q69" s="31" t="str">
        <f t="shared" si="6"/>
        <v/>
      </c>
      <c r="R69" s="31">
        <f t="shared" si="7"/>
        <v>7.6388888888888878E-3</v>
      </c>
      <c r="S69" s="31" t="str">
        <f t="shared" si="8"/>
        <v/>
      </c>
      <c r="T69" s="31" t="str">
        <f t="shared" si="9"/>
        <v/>
      </c>
      <c r="U69" s="31" t="str">
        <f t="shared" si="10"/>
        <v/>
      </c>
      <c r="V69" s="31" t="str">
        <f t="shared" si="11"/>
        <v/>
      </c>
      <c r="W69" s="28">
        <v>4</v>
      </c>
      <c r="X69" s="13"/>
      <c r="Y69" s="13"/>
    </row>
    <row r="70" spans="1:25" ht="15" customHeight="1">
      <c r="A70" s="27" t="s">
        <v>180</v>
      </c>
      <c r="B70" s="196" t="s">
        <v>82</v>
      </c>
      <c r="C70" s="28" t="str">
        <f t="shared" ref="C70:C84" si="14">L70&amp;W70</f>
        <v>F6</v>
      </c>
      <c r="D70" s="45" t="s">
        <v>7</v>
      </c>
      <c r="E70" s="45" t="s">
        <v>75</v>
      </c>
      <c r="F70" s="31">
        <v>5.6712962962962958E-3</v>
      </c>
      <c r="G70" s="32">
        <v>6.9444444444444404E-4</v>
      </c>
      <c r="H70" s="41">
        <v>1</v>
      </c>
      <c r="I70" s="31">
        <f t="shared" si="13"/>
        <v>6.3657407407407395E-3</v>
      </c>
      <c r="J70" s="107" t="s">
        <v>200</v>
      </c>
      <c r="K70" s="39"/>
      <c r="L70" s="35" t="s">
        <v>53</v>
      </c>
      <c r="M70" s="31" t="str">
        <f t="shared" ref="M70:M84" si="15">IF(L70="A",I70,"")</f>
        <v/>
      </c>
      <c r="N70" s="31" t="str">
        <f t="shared" ref="N70:N84" si="16">IF(L70="B",I70,"")</f>
        <v/>
      </c>
      <c r="O70" s="31" t="str">
        <f t="shared" ref="O70:O84" si="17">IF(L70="C",I70,"")</f>
        <v/>
      </c>
      <c r="P70" s="31" t="str">
        <f t="shared" ref="P70:P84" si="18">IF(L70="D",I70,"")</f>
        <v/>
      </c>
      <c r="Q70" s="31" t="str">
        <f t="shared" ref="Q70:Q84" si="19">IF(L70="E",I70,"")</f>
        <v/>
      </c>
      <c r="R70" s="31">
        <f t="shared" ref="R70:R84" si="20">IF(L70="F",I70,"")</f>
        <v>6.3657407407407395E-3</v>
      </c>
      <c r="S70" s="31" t="str">
        <f t="shared" ref="S70:S84" si="21">IF(L70="G",I70,"")</f>
        <v/>
      </c>
      <c r="T70" s="31" t="str">
        <f t="shared" ref="T70:T84" si="22">IF(L70="H",I70,"")</f>
        <v/>
      </c>
      <c r="U70" s="31" t="str">
        <f t="shared" ref="U70:U84" si="23">IF(L70="I",I70,"")</f>
        <v/>
      </c>
      <c r="V70" s="31" t="str">
        <f t="shared" ref="V70:V84" si="24">IF(L70="J",I70,"")</f>
        <v/>
      </c>
      <c r="W70" s="28">
        <v>6</v>
      </c>
      <c r="X70" s="13"/>
      <c r="Y70" s="13"/>
    </row>
    <row r="71" spans="1:25" ht="15" hidden="1" customHeight="1">
      <c r="A71" s="27" t="s">
        <v>184</v>
      </c>
      <c r="B71" s="20" t="s">
        <v>82</v>
      </c>
      <c r="C71" s="28" t="str">
        <f t="shared" si="14"/>
        <v/>
      </c>
      <c r="D71" s="62" t="s">
        <v>65</v>
      </c>
      <c r="E71" s="45" t="s">
        <v>75</v>
      </c>
      <c r="F71" s="31"/>
      <c r="G71" s="32">
        <v>6.9444444444444404E-4</v>
      </c>
      <c r="H71" s="41">
        <v>1</v>
      </c>
      <c r="I71" s="31">
        <f t="shared" si="13"/>
        <v>6.9444444444444404E-4</v>
      </c>
      <c r="J71" s="104" t="s">
        <v>138</v>
      </c>
      <c r="K71" s="34"/>
      <c r="L71" s="103"/>
      <c r="M71" s="31" t="str">
        <f t="shared" si="15"/>
        <v/>
      </c>
      <c r="N71" s="31" t="str">
        <f t="shared" si="16"/>
        <v/>
      </c>
      <c r="O71" s="31" t="str">
        <f t="shared" si="17"/>
        <v/>
      </c>
      <c r="P71" s="31" t="str">
        <f t="shared" si="18"/>
        <v/>
      </c>
      <c r="Q71" s="31" t="str">
        <f t="shared" si="19"/>
        <v/>
      </c>
      <c r="R71" s="31" t="str">
        <f t="shared" si="20"/>
        <v/>
      </c>
      <c r="S71" s="31" t="str">
        <f t="shared" si="21"/>
        <v/>
      </c>
      <c r="T71" s="31" t="str">
        <f t="shared" si="22"/>
        <v/>
      </c>
      <c r="U71" s="31" t="str">
        <f t="shared" si="23"/>
        <v/>
      </c>
      <c r="V71" s="31" t="str">
        <f t="shared" si="24"/>
        <v/>
      </c>
      <c r="W71" s="28"/>
      <c r="X71" s="13"/>
      <c r="Y71" s="13"/>
    </row>
    <row r="72" spans="1:25" ht="15" hidden="1" customHeight="1">
      <c r="A72" s="27" t="s">
        <v>185</v>
      </c>
      <c r="B72" s="20" t="s">
        <v>82</v>
      </c>
      <c r="C72" s="28" t="str">
        <f t="shared" si="14"/>
        <v/>
      </c>
      <c r="D72" s="45" t="s">
        <v>94</v>
      </c>
      <c r="E72" s="45" t="s">
        <v>75</v>
      </c>
      <c r="F72" s="31"/>
      <c r="G72" s="32">
        <v>6.9444444444444404E-4</v>
      </c>
      <c r="H72" s="41">
        <v>1</v>
      </c>
      <c r="I72" s="31">
        <f t="shared" si="13"/>
        <v>6.9444444444444404E-4</v>
      </c>
      <c r="J72" s="104" t="s">
        <v>138</v>
      </c>
      <c r="K72" s="39"/>
      <c r="L72" s="103"/>
      <c r="M72" s="31" t="str">
        <f t="shared" si="15"/>
        <v/>
      </c>
      <c r="N72" s="31" t="str">
        <f t="shared" si="16"/>
        <v/>
      </c>
      <c r="O72" s="31" t="str">
        <f t="shared" si="17"/>
        <v/>
      </c>
      <c r="P72" s="31" t="str">
        <f t="shared" si="18"/>
        <v/>
      </c>
      <c r="Q72" s="31" t="str">
        <f t="shared" si="19"/>
        <v/>
      </c>
      <c r="R72" s="31" t="str">
        <f t="shared" si="20"/>
        <v/>
      </c>
      <c r="S72" s="31" t="str">
        <f t="shared" si="21"/>
        <v/>
      </c>
      <c r="T72" s="31" t="str">
        <f t="shared" si="22"/>
        <v/>
      </c>
      <c r="U72" s="31" t="str">
        <f t="shared" si="23"/>
        <v/>
      </c>
      <c r="V72" s="31" t="str">
        <f t="shared" si="24"/>
        <v/>
      </c>
      <c r="W72" s="28"/>
      <c r="X72" s="13"/>
      <c r="Y72" s="13"/>
    </row>
    <row r="73" spans="1:25" ht="15" hidden="1" customHeight="1">
      <c r="A73" s="27" t="s">
        <v>184</v>
      </c>
      <c r="B73" s="27" t="s">
        <v>82</v>
      </c>
      <c r="C73" s="28" t="str">
        <f t="shared" si="14"/>
        <v/>
      </c>
      <c r="D73" s="45" t="s">
        <v>115</v>
      </c>
      <c r="E73" s="45" t="s">
        <v>75</v>
      </c>
      <c r="F73" s="31"/>
      <c r="G73" s="32">
        <v>6.9444444444444404E-4</v>
      </c>
      <c r="H73" s="41">
        <v>1</v>
      </c>
      <c r="I73" s="31">
        <f t="shared" si="13"/>
        <v>6.9444444444444404E-4</v>
      </c>
      <c r="J73" s="104" t="s">
        <v>138</v>
      </c>
      <c r="K73" s="39"/>
      <c r="L73" s="103"/>
      <c r="M73" s="31" t="str">
        <f t="shared" si="15"/>
        <v/>
      </c>
      <c r="N73" s="31" t="str">
        <f t="shared" si="16"/>
        <v/>
      </c>
      <c r="O73" s="31" t="str">
        <f t="shared" si="17"/>
        <v/>
      </c>
      <c r="P73" s="31" t="str">
        <f t="shared" si="18"/>
        <v/>
      </c>
      <c r="Q73" s="31" t="str">
        <f t="shared" si="19"/>
        <v/>
      </c>
      <c r="R73" s="31" t="str">
        <f t="shared" si="20"/>
        <v/>
      </c>
      <c r="S73" s="31" t="str">
        <f t="shared" si="21"/>
        <v/>
      </c>
      <c r="T73" s="31" t="str">
        <f t="shared" si="22"/>
        <v/>
      </c>
      <c r="U73" s="31" t="str">
        <f t="shared" si="23"/>
        <v/>
      </c>
      <c r="V73" s="31" t="str">
        <f t="shared" si="24"/>
        <v/>
      </c>
      <c r="W73" s="28"/>
      <c r="X73" s="13"/>
      <c r="Y73" s="13"/>
    </row>
    <row r="74" spans="1:25" ht="15" hidden="1" customHeight="1">
      <c r="A74" s="27" t="s">
        <v>184</v>
      </c>
      <c r="B74" s="20" t="s">
        <v>82</v>
      </c>
      <c r="C74" s="28" t="str">
        <f t="shared" si="14"/>
        <v/>
      </c>
      <c r="D74" s="45" t="s">
        <v>101</v>
      </c>
      <c r="E74" s="45" t="s">
        <v>75</v>
      </c>
      <c r="F74" s="31"/>
      <c r="G74" s="32">
        <v>6.9444444444444404E-4</v>
      </c>
      <c r="H74" s="41">
        <v>1</v>
      </c>
      <c r="I74" s="31">
        <f t="shared" si="13"/>
        <v>6.9444444444444404E-4</v>
      </c>
      <c r="J74" s="104" t="s">
        <v>138</v>
      </c>
      <c r="K74" s="39"/>
      <c r="L74" s="103"/>
      <c r="M74" s="31" t="str">
        <f t="shared" si="15"/>
        <v/>
      </c>
      <c r="N74" s="31" t="str">
        <f t="shared" si="16"/>
        <v/>
      </c>
      <c r="O74" s="31" t="str">
        <f t="shared" si="17"/>
        <v/>
      </c>
      <c r="P74" s="31" t="str">
        <f t="shared" si="18"/>
        <v/>
      </c>
      <c r="Q74" s="31" t="str">
        <f t="shared" si="19"/>
        <v/>
      </c>
      <c r="R74" s="31" t="str">
        <f t="shared" si="20"/>
        <v/>
      </c>
      <c r="S74" s="31" t="str">
        <f t="shared" si="21"/>
        <v/>
      </c>
      <c r="T74" s="31" t="str">
        <f t="shared" si="22"/>
        <v/>
      </c>
      <c r="U74" s="31" t="str">
        <f t="shared" si="23"/>
        <v/>
      </c>
      <c r="V74" s="31" t="str">
        <f t="shared" si="24"/>
        <v/>
      </c>
      <c r="W74" s="28"/>
      <c r="X74" s="13"/>
      <c r="Y74" s="13"/>
    </row>
    <row r="75" spans="1:25" ht="15" hidden="1" customHeight="1">
      <c r="A75" s="27" t="s">
        <v>184</v>
      </c>
      <c r="B75" s="20" t="s">
        <v>82</v>
      </c>
      <c r="C75" s="28" t="str">
        <f t="shared" si="14"/>
        <v/>
      </c>
      <c r="D75" s="45" t="s">
        <v>108</v>
      </c>
      <c r="E75" s="45" t="s">
        <v>75</v>
      </c>
      <c r="F75" s="31"/>
      <c r="G75" s="32">
        <v>6.9444444444444404E-4</v>
      </c>
      <c r="H75" s="41">
        <v>1</v>
      </c>
      <c r="I75" s="31">
        <f t="shared" si="13"/>
        <v>6.9444444444444404E-4</v>
      </c>
      <c r="J75" s="104" t="s">
        <v>138</v>
      </c>
      <c r="K75" s="39"/>
      <c r="L75" s="35"/>
      <c r="M75" s="31" t="str">
        <f t="shared" si="15"/>
        <v/>
      </c>
      <c r="N75" s="31" t="str">
        <f t="shared" si="16"/>
        <v/>
      </c>
      <c r="O75" s="31" t="str">
        <f t="shared" si="17"/>
        <v/>
      </c>
      <c r="P75" s="31" t="str">
        <f t="shared" si="18"/>
        <v/>
      </c>
      <c r="Q75" s="31" t="str">
        <f t="shared" si="19"/>
        <v/>
      </c>
      <c r="R75" s="31" t="str">
        <f t="shared" si="20"/>
        <v/>
      </c>
      <c r="S75" s="31" t="str">
        <f t="shared" si="21"/>
        <v/>
      </c>
      <c r="T75" s="31" t="str">
        <f t="shared" si="22"/>
        <v/>
      </c>
      <c r="U75" s="31" t="str">
        <f t="shared" si="23"/>
        <v/>
      </c>
      <c r="V75" s="31" t="str">
        <f t="shared" si="24"/>
        <v/>
      </c>
      <c r="W75" s="28"/>
      <c r="X75" s="13"/>
      <c r="Y75" s="13"/>
    </row>
    <row r="76" spans="1:25" ht="15" hidden="1" customHeight="1">
      <c r="A76" s="27" t="s">
        <v>184</v>
      </c>
      <c r="B76" s="20" t="s">
        <v>82</v>
      </c>
      <c r="C76" s="28" t="str">
        <f t="shared" si="14"/>
        <v/>
      </c>
      <c r="D76" s="63" t="s">
        <v>69</v>
      </c>
      <c r="E76" s="52" t="s">
        <v>77</v>
      </c>
      <c r="F76" s="31"/>
      <c r="G76" s="32">
        <v>6.9444444444444404E-4</v>
      </c>
      <c r="H76" s="33">
        <v>0.9</v>
      </c>
      <c r="I76" s="31">
        <f t="shared" si="13"/>
        <v>6.9444444444444404E-4</v>
      </c>
      <c r="J76" s="104" t="s">
        <v>138</v>
      </c>
      <c r="K76" s="34"/>
      <c r="L76" s="35"/>
      <c r="M76" s="31" t="str">
        <f t="shared" si="15"/>
        <v/>
      </c>
      <c r="N76" s="31" t="str">
        <f t="shared" si="16"/>
        <v/>
      </c>
      <c r="O76" s="31" t="str">
        <f t="shared" si="17"/>
        <v/>
      </c>
      <c r="P76" s="31" t="str">
        <f t="shared" si="18"/>
        <v/>
      </c>
      <c r="Q76" s="31" t="str">
        <f t="shared" si="19"/>
        <v/>
      </c>
      <c r="R76" s="31" t="str">
        <f t="shared" si="20"/>
        <v/>
      </c>
      <c r="S76" s="31" t="str">
        <f t="shared" si="21"/>
        <v/>
      </c>
      <c r="T76" s="31" t="str">
        <f t="shared" si="22"/>
        <v/>
      </c>
      <c r="U76" s="31" t="str">
        <f t="shared" si="23"/>
        <v/>
      </c>
      <c r="V76" s="31" t="str">
        <f t="shared" si="24"/>
        <v/>
      </c>
      <c r="W76" s="28"/>
      <c r="X76" s="13"/>
      <c r="Y76" s="13"/>
    </row>
    <row r="77" spans="1:25" ht="15" hidden="1" customHeight="1">
      <c r="A77" s="27" t="s">
        <v>184</v>
      </c>
      <c r="B77" s="20" t="s">
        <v>82</v>
      </c>
      <c r="C77" s="28" t="str">
        <f t="shared" si="14"/>
        <v/>
      </c>
      <c r="D77" s="52" t="s">
        <v>45</v>
      </c>
      <c r="E77" s="52" t="s">
        <v>77</v>
      </c>
      <c r="F77" s="31"/>
      <c r="G77" s="32">
        <v>6.9444444444444404E-4</v>
      </c>
      <c r="H77" s="33">
        <v>0.9</v>
      </c>
      <c r="I77" s="31">
        <f t="shared" si="13"/>
        <v>6.9444444444444404E-4</v>
      </c>
      <c r="J77" s="104" t="s">
        <v>138</v>
      </c>
      <c r="K77" s="39"/>
      <c r="L77" s="35"/>
      <c r="M77" s="31" t="str">
        <f t="shared" si="15"/>
        <v/>
      </c>
      <c r="N77" s="31" t="str">
        <f t="shared" si="16"/>
        <v/>
      </c>
      <c r="O77" s="31" t="str">
        <f t="shared" si="17"/>
        <v/>
      </c>
      <c r="P77" s="31" t="str">
        <f t="shared" si="18"/>
        <v/>
      </c>
      <c r="Q77" s="31" t="str">
        <f t="shared" si="19"/>
        <v/>
      </c>
      <c r="R77" s="31" t="str">
        <f t="shared" si="20"/>
        <v/>
      </c>
      <c r="S77" s="31" t="str">
        <f t="shared" si="21"/>
        <v/>
      </c>
      <c r="T77" s="31" t="str">
        <f t="shared" si="22"/>
        <v/>
      </c>
      <c r="U77" s="31" t="str">
        <f t="shared" si="23"/>
        <v/>
      </c>
      <c r="V77" s="31" t="str">
        <f t="shared" si="24"/>
        <v/>
      </c>
      <c r="W77" s="28"/>
      <c r="X77" s="13"/>
      <c r="Y77" s="13"/>
    </row>
    <row r="78" spans="1:25" ht="15" hidden="1" customHeight="1">
      <c r="A78" s="27" t="s">
        <v>189</v>
      </c>
      <c r="B78" s="20" t="s">
        <v>82</v>
      </c>
      <c r="C78" s="28" t="str">
        <f t="shared" si="14"/>
        <v/>
      </c>
      <c r="D78" s="52" t="s">
        <v>16</v>
      </c>
      <c r="E78" s="52" t="s">
        <v>77</v>
      </c>
      <c r="F78" s="31"/>
      <c r="G78" s="32">
        <v>6.9444444444444404E-4</v>
      </c>
      <c r="H78" s="33">
        <v>0.9</v>
      </c>
      <c r="I78" s="31">
        <f t="shared" si="13"/>
        <v>6.9444444444444404E-4</v>
      </c>
      <c r="J78" s="104" t="s">
        <v>138</v>
      </c>
      <c r="K78" s="39"/>
      <c r="L78" s="35"/>
      <c r="M78" s="31" t="str">
        <f t="shared" si="15"/>
        <v/>
      </c>
      <c r="N78" s="31" t="str">
        <f t="shared" si="16"/>
        <v/>
      </c>
      <c r="O78" s="31" t="str">
        <f t="shared" si="17"/>
        <v/>
      </c>
      <c r="P78" s="31" t="str">
        <f t="shared" si="18"/>
        <v/>
      </c>
      <c r="Q78" s="31" t="str">
        <f t="shared" si="19"/>
        <v/>
      </c>
      <c r="R78" s="31" t="str">
        <f t="shared" si="20"/>
        <v/>
      </c>
      <c r="S78" s="31" t="str">
        <f t="shared" si="21"/>
        <v/>
      </c>
      <c r="T78" s="31" t="str">
        <f t="shared" si="22"/>
        <v/>
      </c>
      <c r="U78" s="31" t="str">
        <f t="shared" si="23"/>
        <v/>
      </c>
      <c r="V78" s="31" t="str">
        <f t="shared" si="24"/>
        <v/>
      </c>
      <c r="W78" s="28"/>
      <c r="X78" s="13"/>
      <c r="Y78" s="13"/>
    </row>
    <row r="79" spans="1:25" ht="15" hidden="1" customHeight="1">
      <c r="A79" s="27" t="s">
        <v>190</v>
      </c>
      <c r="B79" s="20" t="s">
        <v>82</v>
      </c>
      <c r="C79" s="28" t="str">
        <f t="shared" si="14"/>
        <v/>
      </c>
      <c r="D79" s="45" t="s">
        <v>84</v>
      </c>
      <c r="E79" s="45" t="s">
        <v>75</v>
      </c>
      <c r="F79" s="31"/>
      <c r="G79" s="32">
        <v>6.9444444444444404E-4</v>
      </c>
      <c r="H79" s="41">
        <v>1</v>
      </c>
      <c r="I79" s="31">
        <f t="shared" si="13"/>
        <v>6.9444444444444404E-4</v>
      </c>
      <c r="J79" s="104" t="s">
        <v>138</v>
      </c>
      <c r="K79" s="39"/>
      <c r="L79" s="35"/>
      <c r="M79" s="31" t="str">
        <f t="shared" si="15"/>
        <v/>
      </c>
      <c r="N79" s="31" t="str">
        <f t="shared" si="16"/>
        <v/>
      </c>
      <c r="O79" s="31" t="str">
        <f t="shared" si="17"/>
        <v/>
      </c>
      <c r="P79" s="31" t="str">
        <f t="shared" si="18"/>
        <v/>
      </c>
      <c r="Q79" s="31" t="str">
        <f t="shared" si="19"/>
        <v/>
      </c>
      <c r="R79" s="31" t="str">
        <f t="shared" si="20"/>
        <v/>
      </c>
      <c r="S79" s="31" t="str">
        <f t="shared" si="21"/>
        <v/>
      </c>
      <c r="T79" s="31" t="str">
        <f t="shared" si="22"/>
        <v/>
      </c>
      <c r="U79" s="31" t="str">
        <f t="shared" si="23"/>
        <v/>
      </c>
      <c r="V79" s="31" t="str">
        <f t="shared" si="24"/>
        <v/>
      </c>
      <c r="W79" s="28"/>
      <c r="X79" s="13"/>
      <c r="Y79" s="13"/>
    </row>
    <row r="80" spans="1:25" ht="15" hidden="1" customHeight="1">
      <c r="A80" s="27" t="s">
        <v>189</v>
      </c>
      <c r="B80" s="20" t="s">
        <v>82</v>
      </c>
      <c r="C80" s="28" t="str">
        <f t="shared" si="14"/>
        <v/>
      </c>
      <c r="D80" s="45" t="s">
        <v>42</v>
      </c>
      <c r="E80" s="45" t="s">
        <v>75</v>
      </c>
      <c r="F80" s="31"/>
      <c r="G80" s="32">
        <v>6.9444444444444404E-4</v>
      </c>
      <c r="H80" s="41">
        <v>1</v>
      </c>
      <c r="I80" s="31">
        <f t="shared" si="13"/>
        <v>6.9444444444444404E-4</v>
      </c>
      <c r="J80" s="104" t="s">
        <v>138</v>
      </c>
      <c r="K80" s="39"/>
      <c r="L80" s="35"/>
      <c r="M80" s="31" t="str">
        <f t="shared" si="15"/>
        <v/>
      </c>
      <c r="N80" s="31" t="str">
        <f t="shared" si="16"/>
        <v/>
      </c>
      <c r="O80" s="31" t="str">
        <f t="shared" si="17"/>
        <v/>
      </c>
      <c r="P80" s="31" t="str">
        <f t="shared" si="18"/>
        <v/>
      </c>
      <c r="Q80" s="31" t="str">
        <f t="shared" si="19"/>
        <v/>
      </c>
      <c r="R80" s="31" t="str">
        <f t="shared" si="20"/>
        <v/>
      </c>
      <c r="S80" s="31" t="str">
        <f t="shared" si="21"/>
        <v/>
      </c>
      <c r="T80" s="31" t="str">
        <f t="shared" si="22"/>
        <v/>
      </c>
      <c r="U80" s="31" t="str">
        <f t="shared" si="23"/>
        <v/>
      </c>
      <c r="V80" s="31" t="str">
        <f t="shared" si="24"/>
        <v/>
      </c>
      <c r="W80" s="28"/>
      <c r="X80" s="13"/>
      <c r="Y80" s="13"/>
    </row>
    <row r="81" spans="1:25" ht="15" customHeight="1">
      <c r="A81" s="27"/>
      <c r="C81" s="28" t="str">
        <f t="shared" ref="C81:C82" si="25">L81&amp;W81</f>
        <v>C1</v>
      </c>
      <c r="D81" s="204" t="s">
        <v>261</v>
      </c>
      <c r="E81" s="45" t="s">
        <v>75</v>
      </c>
      <c r="F81" s="31">
        <v>8.1018518518518514E-3</v>
      </c>
      <c r="G81" s="32">
        <v>6.9444444444444404E-4</v>
      </c>
      <c r="H81" s="41">
        <v>1</v>
      </c>
      <c r="I81" s="31">
        <f t="shared" ref="I81:I82" si="26">F81*H81+G81</f>
        <v>8.7962962962962951E-3</v>
      </c>
      <c r="J81" s="107" t="s">
        <v>200</v>
      </c>
      <c r="K81" s="39"/>
      <c r="L81" s="35" t="s">
        <v>20</v>
      </c>
      <c r="M81" s="31" t="str">
        <f t="shared" ref="M81:M82" si="27">IF(L81="A",I81,"")</f>
        <v/>
      </c>
      <c r="N81" s="31" t="str">
        <f t="shared" ref="N81:N82" si="28">IF(L81="B",I81,"")</f>
        <v/>
      </c>
      <c r="O81" s="31">
        <f t="shared" ref="O81:O82" si="29">IF(L81="C",I81,"")</f>
        <v>8.7962962962962951E-3</v>
      </c>
      <c r="P81" s="31" t="str">
        <f t="shared" ref="P81:P82" si="30">IF(L81="D",I81,"")</f>
        <v/>
      </c>
      <c r="Q81" s="31" t="str">
        <f t="shared" ref="Q81:Q82" si="31">IF(L81="E",I81,"")</f>
        <v/>
      </c>
      <c r="R81" s="31" t="str">
        <f t="shared" ref="R81:R82" si="32">IF(L81="F",I81,"")</f>
        <v/>
      </c>
      <c r="S81" s="31" t="str">
        <f t="shared" ref="S81:S82" si="33">IF(L81="G",I81,"")</f>
        <v/>
      </c>
      <c r="T81" s="31" t="str">
        <f t="shared" ref="T81:T82" si="34">IF(L81="H",I81,"")</f>
        <v/>
      </c>
      <c r="U81" s="31" t="str">
        <f t="shared" ref="U81:U82" si="35">IF(L81="I",I81,"")</f>
        <v/>
      </c>
      <c r="V81" s="31" t="str">
        <f t="shared" ref="V81:V82" si="36">IF(L81="J",I81,"")</f>
        <v/>
      </c>
      <c r="W81" s="28">
        <v>1</v>
      </c>
      <c r="X81" s="13"/>
      <c r="Y81" s="13"/>
    </row>
    <row r="82" spans="1:25" ht="15" customHeight="1">
      <c r="A82" s="27"/>
      <c r="C82" s="28" t="str">
        <f t="shared" si="25"/>
        <v>D1</v>
      </c>
      <c r="D82" s="204" t="s">
        <v>262</v>
      </c>
      <c r="E82" s="45" t="s">
        <v>75</v>
      </c>
      <c r="F82" s="31">
        <v>9.2592592592592605E-3</v>
      </c>
      <c r="G82" s="32">
        <v>6.9444444444444404E-4</v>
      </c>
      <c r="H82" s="41">
        <v>1</v>
      </c>
      <c r="I82" s="31">
        <f t="shared" si="26"/>
        <v>9.9537037037037042E-3</v>
      </c>
      <c r="J82" s="107" t="s">
        <v>200</v>
      </c>
      <c r="K82" s="39"/>
      <c r="L82" s="35" t="s">
        <v>28</v>
      </c>
      <c r="M82" s="31" t="str">
        <f t="shared" si="27"/>
        <v/>
      </c>
      <c r="N82" s="31" t="str">
        <f t="shared" si="28"/>
        <v/>
      </c>
      <c r="O82" s="31" t="str">
        <f t="shared" si="29"/>
        <v/>
      </c>
      <c r="P82" s="31">
        <f t="shared" si="30"/>
        <v>9.9537037037037042E-3</v>
      </c>
      <c r="Q82" s="31" t="str">
        <f t="shared" si="31"/>
        <v/>
      </c>
      <c r="R82" s="31" t="str">
        <f t="shared" si="32"/>
        <v/>
      </c>
      <c r="S82" s="31" t="str">
        <f t="shared" si="33"/>
        <v/>
      </c>
      <c r="T82" s="31" t="str">
        <f t="shared" si="34"/>
        <v/>
      </c>
      <c r="U82" s="31" t="str">
        <f t="shared" si="35"/>
        <v/>
      </c>
      <c r="V82" s="31" t="str">
        <f t="shared" si="36"/>
        <v/>
      </c>
      <c r="W82" s="28">
        <v>1</v>
      </c>
      <c r="X82" s="13"/>
      <c r="Y82" s="13"/>
    </row>
    <row r="83" spans="1:25" ht="15" hidden="1" customHeight="1">
      <c r="A83" s="27" t="s">
        <v>191</v>
      </c>
      <c r="B83" s="20" t="s">
        <v>82</v>
      </c>
      <c r="C83" s="28" t="str">
        <f t="shared" si="14"/>
        <v/>
      </c>
      <c r="D83" s="63" t="s">
        <v>72</v>
      </c>
      <c r="E83" s="52" t="s">
        <v>77</v>
      </c>
      <c r="F83" s="31"/>
      <c r="G83" s="32">
        <v>6.9444444444444404E-4</v>
      </c>
      <c r="H83" s="33">
        <v>0.9</v>
      </c>
      <c r="I83" s="31">
        <f t="shared" si="13"/>
        <v>6.9444444444444404E-4</v>
      </c>
      <c r="J83" s="104" t="s">
        <v>138</v>
      </c>
      <c r="K83" s="34"/>
      <c r="L83" s="35"/>
      <c r="M83" s="31" t="str">
        <f t="shared" si="15"/>
        <v/>
      </c>
      <c r="N83" s="31" t="str">
        <f t="shared" si="16"/>
        <v/>
      </c>
      <c r="O83" s="31" t="str">
        <f t="shared" si="17"/>
        <v/>
      </c>
      <c r="P83" s="31" t="str">
        <f t="shared" si="18"/>
        <v/>
      </c>
      <c r="Q83" s="31" t="str">
        <f t="shared" si="19"/>
        <v/>
      </c>
      <c r="R83" s="31" t="str">
        <f t="shared" si="20"/>
        <v/>
      </c>
      <c r="S83" s="31" t="str">
        <f t="shared" si="21"/>
        <v/>
      </c>
      <c r="T83" s="31" t="str">
        <f t="shared" si="22"/>
        <v/>
      </c>
      <c r="U83" s="31" t="str">
        <f t="shared" si="23"/>
        <v/>
      </c>
      <c r="V83" s="31" t="str">
        <f t="shared" si="24"/>
        <v/>
      </c>
      <c r="W83" s="28"/>
      <c r="X83" s="13"/>
      <c r="Y83" s="13"/>
    </row>
    <row r="84" spans="1:25" ht="15" hidden="1" customHeight="1">
      <c r="A84" s="27" t="s">
        <v>192</v>
      </c>
      <c r="B84" s="20" t="s">
        <v>82</v>
      </c>
      <c r="C84" s="28" t="str">
        <f t="shared" si="14"/>
        <v/>
      </c>
      <c r="D84" s="64" t="s">
        <v>130</v>
      </c>
      <c r="E84" s="45" t="s">
        <v>75</v>
      </c>
      <c r="F84" s="31"/>
      <c r="G84" s="32">
        <v>6.9444444444444404E-4</v>
      </c>
      <c r="H84" s="41">
        <v>1</v>
      </c>
      <c r="I84" s="31">
        <f t="shared" si="13"/>
        <v>6.9444444444444404E-4</v>
      </c>
      <c r="J84" s="104" t="s">
        <v>138</v>
      </c>
      <c r="K84" s="39"/>
      <c r="L84" s="35"/>
      <c r="M84" s="31" t="str">
        <f t="shared" si="15"/>
        <v/>
      </c>
      <c r="N84" s="31" t="str">
        <f t="shared" si="16"/>
        <v/>
      </c>
      <c r="O84" s="31" t="str">
        <f t="shared" si="17"/>
        <v/>
      </c>
      <c r="P84" s="31" t="str">
        <f t="shared" si="18"/>
        <v/>
      </c>
      <c r="Q84" s="31" t="str">
        <f t="shared" si="19"/>
        <v/>
      </c>
      <c r="R84" s="31" t="str">
        <f t="shared" si="20"/>
        <v/>
      </c>
      <c r="S84" s="31" t="str">
        <f t="shared" si="21"/>
        <v/>
      </c>
      <c r="T84" s="31" t="str">
        <f t="shared" si="22"/>
        <v/>
      </c>
      <c r="U84" s="31" t="str">
        <f t="shared" si="23"/>
        <v/>
      </c>
      <c r="V84" s="31" t="str">
        <f t="shared" si="24"/>
        <v/>
      </c>
      <c r="W84" s="28"/>
      <c r="X84" s="13"/>
      <c r="Y84" s="13"/>
    </row>
    <row r="85" spans="1:25" ht="21" hidden="1" customHeight="1">
      <c r="A85" s="27"/>
      <c r="C85" s="65"/>
      <c r="D85" s="27"/>
      <c r="E85" s="27"/>
      <c r="F85" s="27"/>
      <c r="G85" s="66"/>
      <c r="H85" s="67"/>
      <c r="I85" s="31"/>
      <c r="J85" s="105"/>
      <c r="K85" s="68"/>
      <c r="L85" s="69"/>
      <c r="M85" s="70"/>
      <c r="N85" s="70"/>
      <c r="O85" s="70"/>
      <c r="P85" s="70"/>
      <c r="Q85" s="70"/>
      <c r="R85" s="70"/>
      <c r="S85" s="70"/>
      <c r="T85" s="70"/>
      <c r="U85" s="70"/>
      <c r="V85" s="70"/>
      <c r="W85" s="65"/>
    </row>
    <row r="86" spans="1:25" ht="21" customHeight="1"/>
    <row r="87" spans="1:25" s="12" customFormat="1">
      <c r="A87" s="20"/>
      <c r="B87" s="20"/>
      <c r="C87" s="20"/>
      <c r="D87" s="20"/>
      <c r="E87" s="71"/>
      <c r="F87" s="71"/>
      <c r="G87" s="72"/>
      <c r="H87" s="73"/>
      <c r="I87" s="71"/>
      <c r="J87" s="106"/>
      <c r="K87" s="74"/>
      <c r="L87" s="44" t="s">
        <v>54</v>
      </c>
      <c r="M87" s="35">
        <f>SUM(M5:M84)</f>
        <v>4.5921296296296293E-2</v>
      </c>
      <c r="N87" s="35">
        <f t="shared" ref="N87:V87" si="37">SUM(N5:N84)</f>
        <v>4.6018518518518507E-2</v>
      </c>
      <c r="O87" s="35">
        <f t="shared" si="37"/>
        <v>4.7326388888888883E-2</v>
      </c>
      <c r="P87" s="35">
        <f t="shared" si="37"/>
        <v>4.7390046296296298E-2</v>
      </c>
      <c r="Q87" s="35">
        <f t="shared" si="37"/>
        <v>4.7372685185185184E-2</v>
      </c>
      <c r="R87" s="35">
        <f t="shared" si="37"/>
        <v>4.5873842592592591E-2</v>
      </c>
      <c r="S87" s="35">
        <f t="shared" si="37"/>
        <v>0</v>
      </c>
      <c r="T87" s="35">
        <f t="shared" si="37"/>
        <v>0</v>
      </c>
      <c r="U87" s="35">
        <f t="shared" si="37"/>
        <v>0</v>
      </c>
      <c r="V87" s="35">
        <f t="shared" si="37"/>
        <v>0</v>
      </c>
      <c r="W87" s="20"/>
      <c r="X87" s="11">
        <f>SUM(X5:X61)</f>
        <v>0</v>
      </c>
      <c r="Y87" s="11">
        <f>SUM(Y5:Y61)</f>
        <v>0</v>
      </c>
    </row>
    <row r="88" spans="1:25">
      <c r="L88" s="75" t="s">
        <v>197</v>
      </c>
      <c r="M88" s="76">
        <f>AVERAGE(M5:M84)</f>
        <v>7.6535493827160489E-3</v>
      </c>
      <c r="N88" s="76">
        <f t="shared" ref="N88:V88" si="38">AVERAGE(N5:N84)</f>
        <v>7.6697530864197512E-3</v>
      </c>
      <c r="O88" s="76">
        <f t="shared" si="38"/>
        <v>7.8877314814814799E-3</v>
      </c>
      <c r="P88" s="76">
        <f t="shared" si="38"/>
        <v>7.8983410493827164E-3</v>
      </c>
      <c r="Q88" s="76">
        <f t="shared" si="38"/>
        <v>7.895447530864198E-3</v>
      </c>
      <c r="R88" s="76">
        <f t="shared" si="38"/>
        <v>7.6456404320987652E-3</v>
      </c>
      <c r="S88" s="76" t="e">
        <f t="shared" si="38"/>
        <v>#DIV/0!</v>
      </c>
      <c r="T88" s="76" t="e">
        <f t="shared" si="38"/>
        <v>#DIV/0!</v>
      </c>
      <c r="U88" s="76" t="e">
        <f t="shared" si="38"/>
        <v>#DIV/0!</v>
      </c>
      <c r="V88" s="76" t="e">
        <f t="shared" si="38"/>
        <v>#DIV/0!</v>
      </c>
    </row>
    <row r="89" spans="1:25">
      <c r="L89" s="75" t="s">
        <v>198</v>
      </c>
      <c r="M89" s="65">
        <f t="shared" ref="M89:T89" si="39">COUNT(M5:M84)</f>
        <v>6</v>
      </c>
      <c r="N89" s="65">
        <f t="shared" si="39"/>
        <v>6</v>
      </c>
      <c r="O89" s="65">
        <f t="shared" si="39"/>
        <v>6</v>
      </c>
      <c r="P89" s="65">
        <f t="shared" si="39"/>
        <v>6</v>
      </c>
      <c r="Q89" s="65">
        <f t="shared" si="39"/>
        <v>6</v>
      </c>
      <c r="R89" s="65">
        <f t="shared" si="39"/>
        <v>6</v>
      </c>
      <c r="S89" s="65">
        <f t="shared" si="39"/>
        <v>0</v>
      </c>
      <c r="T89" s="65">
        <f t="shared" si="39"/>
        <v>0</v>
      </c>
      <c r="U89" s="78">
        <f>COUNT(U5:U52)</f>
        <v>0</v>
      </c>
      <c r="V89" s="78">
        <f>COUNT(V5:V52)</f>
        <v>0</v>
      </c>
    </row>
    <row r="90" spans="1:25">
      <c r="L90" s="79">
        <v>5.0231481481481481E-2</v>
      </c>
      <c r="M90" s="80">
        <f>$L$90-M87</f>
        <v>4.3101851851851877E-3</v>
      </c>
      <c r="N90" s="80">
        <f t="shared" ref="N90:V90" si="40">$L$90-N87</f>
        <v>4.2129629629629739E-3</v>
      </c>
      <c r="O90" s="80">
        <f t="shared" si="40"/>
        <v>2.905092592592598E-3</v>
      </c>
      <c r="P90" s="80">
        <f t="shared" si="40"/>
        <v>2.841435185185183E-3</v>
      </c>
      <c r="Q90" s="80">
        <f t="shared" si="40"/>
        <v>2.8587962962962968E-3</v>
      </c>
      <c r="R90" s="80">
        <f t="shared" si="40"/>
        <v>4.3576388888888901E-3</v>
      </c>
      <c r="S90" s="80">
        <f t="shared" si="40"/>
        <v>5.0231481481481481E-2</v>
      </c>
      <c r="T90" s="80">
        <f t="shared" si="40"/>
        <v>5.0231481481481481E-2</v>
      </c>
      <c r="U90" s="77">
        <f t="shared" si="40"/>
        <v>5.0231481481481481E-2</v>
      </c>
      <c r="V90" s="77">
        <f t="shared" si="40"/>
        <v>5.0231481481481481E-2</v>
      </c>
    </row>
    <row r="91" spans="1:25">
      <c r="M91" s="81">
        <f t="shared" ref="M91:T91" si="41">M87-$L$90</f>
        <v>-4.3101851851851877E-3</v>
      </c>
      <c r="N91" s="81">
        <f t="shared" si="41"/>
        <v>-4.2129629629629739E-3</v>
      </c>
      <c r="O91" s="81">
        <f t="shared" si="41"/>
        <v>-2.905092592592598E-3</v>
      </c>
      <c r="P91" s="81">
        <f t="shared" si="41"/>
        <v>-2.841435185185183E-3</v>
      </c>
      <c r="Q91" s="81">
        <f t="shared" si="41"/>
        <v>-2.8587962962962968E-3</v>
      </c>
      <c r="R91" s="81">
        <f t="shared" si="41"/>
        <v>-4.3576388888888901E-3</v>
      </c>
      <c r="S91" s="81">
        <f t="shared" si="41"/>
        <v>-5.0231481481481481E-2</v>
      </c>
      <c r="T91" s="81">
        <f t="shared" si="41"/>
        <v>-5.0231481481481481E-2</v>
      </c>
    </row>
    <row r="92" spans="1:25">
      <c r="M92" s="76">
        <v>0</v>
      </c>
      <c r="N92" s="76" t="s">
        <v>139</v>
      </c>
      <c r="O92" s="76" t="s">
        <v>140</v>
      </c>
      <c r="P92" s="76" t="s">
        <v>144</v>
      </c>
      <c r="Q92" s="76" t="s">
        <v>142</v>
      </c>
      <c r="R92" s="76" t="s">
        <v>143</v>
      </c>
      <c r="S92" s="76" t="s">
        <v>144</v>
      </c>
      <c r="T92" s="76" t="s">
        <v>141</v>
      </c>
    </row>
    <row r="93" spans="1:25">
      <c r="M93" s="76">
        <v>1.4223169616188769E-2</v>
      </c>
      <c r="N93" s="76">
        <v>1.4199996008005016E-2</v>
      </c>
      <c r="O93" s="76">
        <v>1.419191028018427E-2</v>
      </c>
      <c r="P93" s="76">
        <v>1.4223186728395064E-2</v>
      </c>
      <c r="Q93" s="76">
        <v>1.4117236906658066E-2</v>
      </c>
      <c r="R93" s="76">
        <v>1.4335128295668551E-2</v>
      </c>
      <c r="S93" s="76">
        <v>1.4224537037037037E-2</v>
      </c>
      <c r="T93" s="76">
        <v>1.4224537037037037E-2</v>
      </c>
      <c r="W93" s="20" t="s">
        <v>1</v>
      </c>
    </row>
    <row r="94" spans="1:25">
      <c r="L94" s="75" t="s">
        <v>87</v>
      </c>
      <c r="M94" s="76">
        <v>2.067051725507766E-2</v>
      </c>
      <c r="N94" s="76">
        <v>2.0647343646893905E-2</v>
      </c>
      <c r="O94" s="76">
        <v>2.0998691889379674E-2</v>
      </c>
      <c r="P94" s="76">
        <v>2.1203601299344614E-2</v>
      </c>
      <c r="Q94" s="76">
        <v>2.1416314640518411E-2</v>
      </c>
      <c r="R94" s="76">
        <v>2.1637612270027529E-2</v>
      </c>
      <c r="S94" s="76">
        <v>2.1574074074074075E-2</v>
      </c>
      <c r="T94" s="76">
        <v>2.1574074074074075E-2</v>
      </c>
      <c r="W94" s="20" t="s">
        <v>2</v>
      </c>
    </row>
    <row r="95" spans="1:25">
      <c r="L95" s="75" t="s">
        <v>19</v>
      </c>
      <c r="M95" s="76">
        <v>2.9765858690262846E-2</v>
      </c>
      <c r="N95" s="76">
        <v>2.9636502597511188E-2</v>
      </c>
      <c r="O95" s="76">
        <v>2.9657331721341267E-2</v>
      </c>
      <c r="P95" s="76">
        <v>2.9803522538010666E-2</v>
      </c>
      <c r="Q95" s="76">
        <v>2.9633907233111004E-2</v>
      </c>
      <c r="R95" s="76">
        <v>2.9739464121879382E-2</v>
      </c>
      <c r="S95" s="76">
        <v>2.9675925925925925E-2</v>
      </c>
      <c r="T95" s="76">
        <v>2.9675925925925925E-2</v>
      </c>
      <c r="W95" s="20" t="s">
        <v>3</v>
      </c>
    </row>
    <row r="96" spans="1:25">
      <c r="L96" s="75" t="s">
        <v>88</v>
      </c>
      <c r="W96" s="20" t="s">
        <v>4</v>
      </c>
    </row>
    <row r="97" spans="12:23">
      <c r="L97" s="75" t="s">
        <v>28</v>
      </c>
      <c r="W97" s="20" t="s">
        <v>29</v>
      </c>
    </row>
    <row r="98" spans="12:23">
      <c r="L98" s="75" t="s">
        <v>52</v>
      </c>
    </row>
    <row r="99" spans="12:23">
      <c r="L99" s="75" t="s">
        <v>53</v>
      </c>
    </row>
    <row r="100" spans="12:23">
      <c r="L100" s="75" t="s">
        <v>86</v>
      </c>
    </row>
    <row r="101" spans="12:23">
      <c r="L101" s="75" t="s">
        <v>89</v>
      </c>
    </row>
  </sheetData>
  <autoFilter ref="A4:Y85" xr:uid="{00000000-0009-0000-0000-000003000000}">
    <filterColumn colId="9">
      <filters>
        <filter val="○（オンライン参加）"/>
        <filter val="○（リアル参加）"/>
      </filters>
    </filterColumn>
    <sortState xmlns:xlrd2="http://schemas.microsoft.com/office/spreadsheetml/2017/richdata2" ref="A5:Y85">
      <sortCondition ref="B4:B85"/>
    </sortState>
  </autoFilter>
  <phoneticPr fontId="2"/>
  <conditionalFormatting sqref="L88:L65538 L1:L86">
    <cfRule type="containsText" dxfId="12" priority="4" stopIfTrue="1" operator="containsText" text="J">
      <formula>NOT(ISERROR(SEARCH("J",L1)))</formula>
    </cfRule>
    <cfRule type="containsText" dxfId="11" priority="5" stopIfTrue="1" operator="containsText" text="I">
      <formula>NOT(ISERROR(SEARCH("I",L1)))</formula>
    </cfRule>
    <cfRule type="containsText" dxfId="10" priority="6" stopIfTrue="1" operator="containsText" text="H">
      <formula>NOT(ISERROR(SEARCH("H",L1)))</formula>
    </cfRule>
    <cfRule type="containsText" dxfId="9" priority="7" stopIfTrue="1" operator="containsText" text="G">
      <formula>NOT(ISERROR(SEARCH("G",L1)))</formula>
    </cfRule>
    <cfRule type="containsText" dxfId="8" priority="8" stopIfTrue="1" operator="containsText" text="F">
      <formula>NOT(ISERROR(SEARCH("F",L1)))</formula>
    </cfRule>
    <cfRule type="containsText" dxfId="7" priority="9" stopIfTrue="1" operator="containsText" text="E">
      <formula>NOT(ISERROR(SEARCH("E",L1)))</formula>
    </cfRule>
    <cfRule type="containsText" dxfId="6" priority="10" stopIfTrue="1" operator="containsText" text="D">
      <formula>NOT(ISERROR(SEARCH("D",L1)))</formula>
    </cfRule>
    <cfRule type="containsText" dxfId="5" priority="11" stopIfTrue="1" operator="containsText" text="C">
      <formula>NOT(ISERROR(SEARCH("C",L1)))</formula>
    </cfRule>
    <cfRule type="containsText" dxfId="4" priority="12" stopIfTrue="1" operator="containsText" text="B">
      <formula>NOT(ISERROR(SEARCH("B",L1)))</formula>
    </cfRule>
    <cfRule type="containsText" dxfId="3" priority="13" stopIfTrue="1" operator="containsText" text="A">
      <formula>NOT(ISERROR(SEARCH("A",L1)))</formula>
    </cfRule>
  </conditionalFormatting>
  <conditionalFormatting sqref="W5:W84 F5:F84 L5:L84 J5:J84">
    <cfRule type="containsBlanks" dxfId="2" priority="3" stopIfTrue="1">
      <formula>LEN(TRIM(F5))=0</formula>
    </cfRule>
  </conditionalFormatting>
  <conditionalFormatting sqref="J5:J84">
    <cfRule type="containsText" dxfId="1" priority="1" stopIfTrue="1" operator="containsText" text="欠席">
      <formula>NOT(ISERROR(SEARCH("欠席",J5)))</formula>
    </cfRule>
    <cfRule type="containsText" dxfId="0" priority="2" stopIfTrue="1" operator="containsText" text="○（リアル参加）">
      <formula>NOT(ISERROR(SEARCH("○（リアル参加）",J5)))</formula>
    </cfRule>
  </conditionalFormatting>
  <pageMargins left="0" right="0" top="0" bottom="0" header="0" footer="0"/>
  <pageSetup paperSize="9" orientation="landscape" useFirstPageNumber="1" errors="NA"/>
  <headerFooter alignWithMargins="0"/>
  <drawing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④結果反映番</vt:lpstr>
      <vt:lpstr>③結果入力表</vt:lpstr>
      <vt:lpstr>②チーム編成表</vt:lpstr>
      <vt:lpstr>①仮タイム設定＆チーム編成</vt:lpstr>
      <vt:lpstr>'①仮タイム設定＆チーム編成'!Print_Area</vt:lpstr>
      <vt:lpstr>②チーム編成表!Print_Area</vt:lpstr>
      <vt:lpstr>③結果入力表!Print_Area</vt:lpstr>
      <vt:lpstr>④結果反映番!Print_Area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和田龍太</dc:creator>
  <cp:keywords/>
  <dc:description/>
  <cp:lastModifiedBy>Ono, Yuki/小野 裕喜</cp:lastModifiedBy>
  <cp:revision/>
  <cp:lastPrinted>2023-02-06T02:04:56Z</cp:lastPrinted>
  <dcterms:created xsi:type="dcterms:W3CDTF">2007-03-30T15:56:44Z</dcterms:created>
  <dcterms:modified xsi:type="dcterms:W3CDTF">2023-02-06T02:05:15Z</dcterms:modified>
  <cp:category/>
</cp:coreProperties>
</file>