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IdeaProjects\2ANO_1SEMESTRE\PROJ-INTEGRADOR\sem3pi2023_24_g073\docs\bddad\us-bd04\"/>
    </mc:Choice>
  </mc:AlternateContent>
  <xr:revisionPtr revIDLastSave="0" documentId="8_{2BAC93FD-47AC-478A-8D5C-076A4A0ABB55}" xr6:coauthVersionLast="47" xr6:coauthVersionMax="47" xr10:uidLastSave="{00000000-0000-0000-0000-000000000000}"/>
  <bookViews>
    <workbookView xWindow="-98" yWindow="-98" windowWidth="21795" windowHeight="12975" activeTab="1" xr2:uid="{ACBD79A1-D35B-4D3E-A78E-4F35CA726952}"/>
  </bookViews>
  <sheets>
    <sheet name="Plantas" sheetId="1" r:id="rId1"/>
    <sheet name="Fator Produção" sheetId="4" r:id="rId2"/>
    <sheet name="Exploração agrícola" sheetId="2" r:id="rId3"/>
    <sheet name="Table3" sheetId="7" state="hidden" r:id="rId4"/>
    <sheet name="Table5" sheetId="8" state="hidden" r:id="rId5"/>
    <sheet name="Table7" sheetId="9" state="hidden" r:id="rId6"/>
    <sheet name="Culturas" sheetId="5" r:id="rId7"/>
    <sheet name="Operações" sheetId="3" r:id="rId8"/>
  </sheets>
  <definedNames>
    <definedName name="_xlnm._FilterDatabase" localSheetId="7" hidden="1">Operações!$A$1:$I$266</definedName>
    <definedName name="ExternalData_1" localSheetId="3" hidden="1">Table3!$A$1:$A$28</definedName>
    <definedName name="ExternalData_1" localSheetId="4" hidden="1">Table5!$A$1:$A$28</definedName>
    <definedName name="ExternalData_1" localSheetId="5" hidden="1">Table7!$A$1:$A$28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A28" i="4"/>
  <c r="A18" i="4"/>
  <c r="P326" i="3"/>
  <c r="Q326" i="3"/>
  <c r="A101" i="4"/>
  <c r="A100" i="4"/>
  <c r="R287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6" i="3"/>
  <c r="R285" i="3"/>
  <c r="R284" i="3"/>
  <c r="R283" i="3"/>
  <c r="AZ90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" i="3"/>
  <c r="D46" i="5"/>
  <c r="J96" i="1"/>
  <c r="J108" i="1"/>
  <c r="K108" i="1" s="1"/>
  <c r="K107" i="1"/>
  <c r="J102" i="1"/>
  <c r="A28" i="2"/>
  <c r="A29" i="2"/>
  <c r="A30" i="2"/>
  <c r="A31" i="2"/>
  <c r="A32" i="2"/>
  <c r="L4" i="2"/>
  <c r="L14" i="2"/>
  <c r="L15" i="2"/>
  <c r="A27" i="2"/>
  <c r="L9" i="2"/>
  <c r="L8" i="2"/>
  <c r="A41" i="2"/>
  <c r="A42" i="2"/>
  <c r="A43" i="2"/>
  <c r="A44" i="2"/>
  <c r="A45" i="2"/>
  <c r="A46" i="2"/>
  <c r="A40" i="2"/>
  <c r="K99" i="1"/>
  <c r="R320" i="3"/>
  <c r="R321" i="3"/>
  <c r="R322" i="3"/>
  <c r="R323" i="3"/>
  <c r="R324" i="3"/>
  <c r="R325" i="3"/>
  <c r="R319" i="3"/>
  <c r="Q321" i="3"/>
  <c r="Q322" i="3"/>
  <c r="Q323" i="3"/>
  <c r="Q324" i="3"/>
  <c r="Q325" i="3"/>
  <c r="Q320" i="3"/>
  <c r="P320" i="3"/>
  <c r="P321" i="3"/>
  <c r="P322" i="3"/>
  <c r="P323" i="3"/>
  <c r="P324" i="3"/>
  <c r="P32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" i="3"/>
  <c r="I3" i="5"/>
  <c r="I2" i="5"/>
  <c r="N57" i="5"/>
  <c r="N56" i="5"/>
  <c r="N55" i="5"/>
  <c r="N54" i="5"/>
  <c r="N53" i="5"/>
  <c r="N52" i="5"/>
  <c r="E288" i="3"/>
  <c r="G288" i="3"/>
  <c r="H288" i="3"/>
  <c r="E289" i="3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N62" i="5"/>
  <c r="N63" i="5"/>
  <c r="N64" i="5"/>
  <c r="N65" i="5"/>
  <c r="N66" i="5"/>
  <c r="N67" i="5"/>
  <c r="N68" i="5"/>
  <c r="N69" i="5"/>
  <c r="N70" i="5"/>
  <c r="N71" i="5"/>
  <c r="N72" i="5"/>
  <c r="N6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" i="5"/>
  <c r="R326" i="3" l="1"/>
  <c r="P319" i="3"/>
  <c r="K150" i="3"/>
  <c r="J150" i="3"/>
  <c r="J151" i="3"/>
  <c r="K105" i="3"/>
  <c r="J105" i="3"/>
  <c r="J106" i="3"/>
  <c r="K97" i="3"/>
  <c r="J97" i="3"/>
  <c r="J98" i="3"/>
  <c r="K81" i="3"/>
  <c r="J81" i="3"/>
  <c r="J82" i="3"/>
  <c r="K73" i="3"/>
  <c r="K74" i="3"/>
  <c r="J73" i="3"/>
  <c r="J74" i="3"/>
  <c r="J75" i="3"/>
  <c r="J37" i="3"/>
  <c r="J38" i="3"/>
  <c r="K44" i="3"/>
  <c r="K45" i="3"/>
  <c r="J44" i="3"/>
  <c r="J45" i="3"/>
  <c r="K37" i="3"/>
  <c r="K240" i="3"/>
  <c r="K239" i="3"/>
  <c r="K235" i="3"/>
  <c r="K228" i="3"/>
  <c r="K220" i="3"/>
  <c r="K211" i="3"/>
  <c r="K205" i="3"/>
  <c r="K200" i="3"/>
  <c r="K192" i="3"/>
  <c r="K190" i="3"/>
  <c r="K182" i="3"/>
  <c r="K266" i="3"/>
  <c r="K236" i="3"/>
  <c r="K229" i="3"/>
  <c r="K223" i="3"/>
  <c r="K219" i="3"/>
  <c r="K196" i="3"/>
  <c r="K168" i="3"/>
  <c r="K161" i="3"/>
  <c r="K155" i="3"/>
  <c r="K152" i="3"/>
  <c r="K234" i="3"/>
  <c r="K197" i="3"/>
  <c r="K206" i="3"/>
  <c r="K195" i="3"/>
  <c r="K174" i="3"/>
  <c r="K263" i="3"/>
  <c r="K260" i="3"/>
  <c r="K253" i="3"/>
  <c r="K245" i="3"/>
  <c r="K172" i="3"/>
  <c r="K169" i="3"/>
  <c r="K165" i="3"/>
  <c r="K160" i="3"/>
  <c r="K149" i="3"/>
  <c r="K142" i="3"/>
  <c r="K141" i="3"/>
  <c r="K140" i="3"/>
  <c r="K139" i="3"/>
  <c r="K130" i="3"/>
  <c r="K127" i="3"/>
  <c r="K125" i="3"/>
  <c r="K116" i="3"/>
  <c r="K111" i="3"/>
  <c r="K110" i="3"/>
  <c r="K109" i="3"/>
  <c r="K107" i="3"/>
  <c r="K100" i="3"/>
  <c r="K94" i="3"/>
  <c r="K93" i="3"/>
  <c r="K92" i="3"/>
  <c r="K89" i="3"/>
  <c r="K258" i="3"/>
  <c r="K257" i="3"/>
  <c r="K252" i="3"/>
  <c r="K251" i="3"/>
  <c r="K250" i="3"/>
  <c r="K249" i="3"/>
  <c r="K231" i="3"/>
  <c r="K230" i="3"/>
  <c r="K217" i="3"/>
  <c r="K216" i="3"/>
  <c r="K184" i="3"/>
  <c r="K183" i="3"/>
  <c r="K181" i="3"/>
  <c r="K180" i="3"/>
  <c r="K163" i="3"/>
  <c r="K162" i="3"/>
  <c r="K144" i="3"/>
  <c r="K143" i="3"/>
  <c r="K121" i="3"/>
  <c r="K120" i="3"/>
  <c r="K115" i="3"/>
  <c r="K114" i="3"/>
  <c r="K103" i="3"/>
  <c r="K102" i="3"/>
  <c r="K96" i="3"/>
  <c r="K95" i="3"/>
  <c r="K84" i="3"/>
  <c r="K83" i="3"/>
  <c r="K76" i="3"/>
  <c r="K75" i="3"/>
  <c r="K68" i="3"/>
  <c r="K67" i="3"/>
  <c r="K53" i="3"/>
  <c r="K52" i="3"/>
  <c r="K40" i="3"/>
  <c r="K39" i="3"/>
  <c r="K33" i="3"/>
  <c r="K32" i="3"/>
  <c r="K23" i="3"/>
  <c r="K22" i="3"/>
  <c r="K21" i="3"/>
  <c r="K20" i="3"/>
  <c r="K13" i="3"/>
  <c r="K12" i="3"/>
  <c r="K8" i="3"/>
  <c r="K7" i="3"/>
  <c r="K3" i="3"/>
  <c r="K2" i="3"/>
  <c r="K199" i="3"/>
  <c r="K176" i="3"/>
  <c r="K164" i="3"/>
  <c r="K134" i="3"/>
  <c r="K132" i="3"/>
  <c r="K112" i="3"/>
  <c r="J266" i="3"/>
  <c r="J246" i="3"/>
  <c r="K246" i="3"/>
  <c r="J236" i="3"/>
  <c r="J229" i="3"/>
  <c r="K177" i="3"/>
  <c r="K133" i="3"/>
  <c r="K198" i="3"/>
  <c r="K131" i="3"/>
  <c r="K113" i="3"/>
  <c r="K108" i="3"/>
  <c r="K104" i="3"/>
  <c r="K101" i="3"/>
  <c r="K99" i="3"/>
  <c r="K91" i="3"/>
  <c r="K90" i="3"/>
  <c r="K225" i="3"/>
  <c r="K226" i="3"/>
  <c r="J225" i="3"/>
  <c r="J226" i="3"/>
  <c r="J227" i="3"/>
  <c r="K212" i="3"/>
  <c r="K213" i="3"/>
  <c r="K214" i="3"/>
  <c r="J212" i="3"/>
  <c r="J213" i="3"/>
  <c r="J214" i="3"/>
  <c r="K208" i="3"/>
  <c r="K209" i="3"/>
  <c r="J208" i="3"/>
  <c r="J209" i="3"/>
  <c r="J210" i="3"/>
  <c r="K202" i="3"/>
  <c r="K203" i="3"/>
  <c r="J202" i="3"/>
  <c r="J203" i="3"/>
  <c r="J204" i="3"/>
  <c r="K151" i="3"/>
  <c r="K156" i="3"/>
  <c r="K157" i="3"/>
  <c r="K158" i="3"/>
  <c r="J156" i="3"/>
  <c r="J157" i="3"/>
  <c r="J158" i="3"/>
  <c r="K147" i="3"/>
  <c r="K146" i="3"/>
  <c r="K145" i="3"/>
  <c r="J148" i="3"/>
  <c r="J147" i="3"/>
  <c r="J146" i="3"/>
  <c r="J145" i="3"/>
  <c r="K136" i="3"/>
  <c r="K137" i="3"/>
  <c r="J136" i="3"/>
  <c r="J137" i="3"/>
  <c r="J138" i="3"/>
  <c r="J80" i="3"/>
  <c r="K79" i="3"/>
  <c r="J79" i="3"/>
  <c r="H79" i="3"/>
  <c r="K78" i="3"/>
  <c r="J78" i="3"/>
  <c r="H78" i="3"/>
  <c r="K77" i="3"/>
  <c r="J77" i="3"/>
  <c r="H77" i="3"/>
  <c r="J72" i="3"/>
  <c r="K71" i="3"/>
  <c r="J71" i="3"/>
  <c r="H71" i="3"/>
  <c r="K70" i="3"/>
  <c r="J70" i="3"/>
  <c r="H70" i="3"/>
  <c r="K69" i="3"/>
  <c r="J69" i="3"/>
  <c r="H69" i="3"/>
  <c r="K59" i="3"/>
  <c r="J59" i="3"/>
  <c r="K65" i="3"/>
  <c r="J65" i="3"/>
  <c r="R280" i="3"/>
  <c r="R279" i="3"/>
  <c r="R278" i="3"/>
  <c r="R277" i="3"/>
  <c r="R276" i="3"/>
  <c r="R275" i="3"/>
  <c r="R274" i="3"/>
  <c r="R273" i="3"/>
  <c r="K36" i="3"/>
  <c r="J36" i="3"/>
  <c r="H36" i="3"/>
  <c r="K35" i="3"/>
  <c r="J35" i="3"/>
  <c r="H35" i="3"/>
  <c r="K34" i="3"/>
  <c r="J34" i="3"/>
  <c r="H34" i="3"/>
  <c r="K117" i="3"/>
  <c r="J117" i="3"/>
  <c r="J166" i="3"/>
  <c r="K166" i="3"/>
  <c r="K170" i="3"/>
  <c r="J170" i="3"/>
  <c r="J171" i="3"/>
  <c r="K185" i="3"/>
  <c r="J185" i="3"/>
  <c r="K237" i="3"/>
  <c r="J237" i="3"/>
  <c r="K241" i="3"/>
  <c r="J241" i="3"/>
  <c r="K254" i="3"/>
  <c r="J254" i="3"/>
  <c r="K41" i="3"/>
  <c r="K42" i="3"/>
  <c r="K43" i="3"/>
  <c r="K46" i="3"/>
  <c r="K47" i="3"/>
  <c r="K48" i="3"/>
  <c r="K49" i="3"/>
  <c r="K50" i="3"/>
  <c r="K51" i="3"/>
  <c r="K10" i="3"/>
  <c r="K11" i="3"/>
  <c r="K14" i="3"/>
  <c r="K15" i="3"/>
  <c r="K16" i="3"/>
  <c r="K17" i="3"/>
  <c r="K18" i="3"/>
  <c r="K19" i="3"/>
  <c r="K9" i="3"/>
  <c r="J41" i="3"/>
  <c r="J42" i="3"/>
  <c r="J43" i="3"/>
  <c r="J46" i="3"/>
  <c r="J47" i="3"/>
  <c r="J48" i="3"/>
  <c r="J49" i="3"/>
  <c r="J50" i="3"/>
  <c r="J51" i="3"/>
  <c r="J19" i="3"/>
  <c r="J10" i="3"/>
  <c r="J11" i="3"/>
  <c r="J14" i="3"/>
  <c r="J15" i="3"/>
  <c r="J16" i="3"/>
  <c r="J17" i="3"/>
  <c r="J18" i="3"/>
  <c r="J9" i="3"/>
  <c r="J3" i="3"/>
  <c r="J4" i="3"/>
  <c r="J5" i="3"/>
  <c r="J6" i="3"/>
  <c r="J7" i="3"/>
  <c r="J8" i="3"/>
  <c r="J12" i="3"/>
  <c r="J13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9" i="3"/>
  <c r="J40" i="3"/>
  <c r="J52" i="3"/>
  <c r="J53" i="3"/>
  <c r="J54" i="3"/>
  <c r="J55" i="3"/>
  <c r="J56" i="3"/>
  <c r="J57" i="3"/>
  <c r="J58" i="3"/>
  <c r="J60" i="3"/>
  <c r="J61" i="3"/>
  <c r="J62" i="3"/>
  <c r="J63" i="3"/>
  <c r="J64" i="3"/>
  <c r="J66" i="3"/>
  <c r="J67" i="3"/>
  <c r="J68" i="3"/>
  <c r="J76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9" i="3"/>
  <c r="J100" i="3"/>
  <c r="J101" i="3"/>
  <c r="J102" i="3"/>
  <c r="J103" i="3"/>
  <c r="J104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9" i="3"/>
  <c r="J140" i="3"/>
  <c r="J141" i="3"/>
  <c r="J142" i="3"/>
  <c r="J143" i="3"/>
  <c r="J144" i="3"/>
  <c r="J149" i="3"/>
  <c r="J152" i="3"/>
  <c r="J153" i="3"/>
  <c r="J154" i="3"/>
  <c r="J155" i="3"/>
  <c r="J159" i="3"/>
  <c r="J160" i="3"/>
  <c r="J161" i="3"/>
  <c r="J162" i="3"/>
  <c r="J163" i="3"/>
  <c r="J164" i="3"/>
  <c r="J165" i="3"/>
  <c r="J167" i="3"/>
  <c r="J168" i="3"/>
  <c r="J169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5" i="3"/>
  <c r="J206" i="3"/>
  <c r="J207" i="3"/>
  <c r="J211" i="3"/>
  <c r="J215" i="3"/>
  <c r="J216" i="3"/>
  <c r="J217" i="3"/>
  <c r="J218" i="3"/>
  <c r="J219" i="3"/>
  <c r="J220" i="3"/>
  <c r="J221" i="3"/>
  <c r="J222" i="3"/>
  <c r="J223" i="3"/>
  <c r="J224" i="3"/>
  <c r="J228" i="3"/>
  <c r="J230" i="3"/>
  <c r="J231" i="3"/>
  <c r="J232" i="3"/>
  <c r="J233" i="3"/>
  <c r="J234" i="3"/>
  <c r="J235" i="3"/>
  <c r="J238" i="3"/>
  <c r="J239" i="3"/>
  <c r="J240" i="3"/>
  <c r="J242" i="3"/>
  <c r="J243" i="3"/>
  <c r="J244" i="3"/>
  <c r="J245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" i="3"/>
  <c r="K4" i="3"/>
  <c r="K5" i="3"/>
  <c r="K6" i="3"/>
  <c r="K24" i="3"/>
  <c r="K25" i="3"/>
  <c r="K26" i="3"/>
  <c r="K27" i="3"/>
  <c r="K28" i="3"/>
  <c r="K29" i="3"/>
  <c r="K30" i="3"/>
  <c r="K31" i="3"/>
  <c r="K38" i="3"/>
  <c r="K55" i="3"/>
  <c r="K56" i="3"/>
  <c r="K57" i="3"/>
  <c r="K58" i="3"/>
  <c r="K61" i="3"/>
  <c r="K62" i="3"/>
  <c r="K63" i="3"/>
  <c r="K64" i="3"/>
  <c r="K82" i="3"/>
  <c r="K85" i="3"/>
  <c r="K86" i="3"/>
  <c r="K87" i="3"/>
  <c r="K88" i="3"/>
  <c r="K98" i="3"/>
  <c r="K106" i="3"/>
  <c r="K119" i="3"/>
  <c r="K122" i="3"/>
  <c r="K123" i="3"/>
  <c r="K124" i="3"/>
  <c r="K126" i="3"/>
  <c r="K128" i="3"/>
  <c r="K129" i="3"/>
  <c r="K135" i="3"/>
  <c r="K153" i="3"/>
  <c r="K154" i="3"/>
  <c r="K173" i="3"/>
  <c r="K175" i="3"/>
  <c r="K178" i="3"/>
  <c r="K179" i="3"/>
  <c r="K187" i="3"/>
  <c r="K188" i="3"/>
  <c r="K189" i="3"/>
  <c r="K191" i="3"/>
  <c r="K193" i="3"/>
  <c r="K194" i="3"/>
  <c r="K201" i="3"/>
  <c r="K207" i="3"/>
  <c r="K218" i="3"/>
  <c r="K221" i="3"/>
  <c r="K222" i="3"/>
  <c r="K224" i="3"/>
  <c r="K232" i="3"/>
  <c r="K233" i="3"/>
  <c r="K243" i="3"/>
  <c r="K244" i="3"/>
  <c r="K247" i="3"/>
  <c r="K248" i="3"/>
  <c r="K256" i="3"/>
  <c r="K259" i="3"/>
  <c r="K261" i="3"/>
  <c r="K262" i="3"/>
  <c r="K264" i="3"/>
  <c r="K265" i="3"/>
  <c r="J121" i="1"/>
  <c r="J120" i="1"/>
  <c r="A185" i="1"/>
  <c r="A186" i="1"/>
  <c r="A187" i="1"/>
  <c r="A188" i="1"/>
  <c r="A189" i="1"/>
  <c r="A190" i="1"/>
  <c r="A191" i="1"/>
  <c r="A19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03" i="1"/>
  <c r="L2" i="3"/>
  <c r="L3" i="2"/>
  <c r="L5" i="2"/>
  <c r="H51" i="3"/>
  <c r="H50" i="3"/>
  <c r="H49" i="3"/>
  <c r="H48" i="3"/>
  <c r="H47" i="3"/>
  <c r="H46" i="3"/>
  <c r="H43" i="3"/>
  <c r="H42" i="3"/>
  <c r="H41" i="3"/>
  <c r="H19" i="3"/>
  <c r="H18" i="3"/>
  <c r="H17" i="3"/>
  <c r="H16" i="3"/>
  <c r="H15" i="3"/>
  <c r="H14" i="3"/>
  <c r="H11" i="3"/>
  <c r="H10" i="3"/>
  <c r="H9" i="3"/>
  <c r="S2" i="4"/>
  <c r="A97" i="4"/>
  <c r="A99" i="4"/>
  <c r="A98" i="4"/>
  <c r="A92" i="4"/>
  <c r="A91" i="4"/>
  <c r="A90" i="4"/>
  <c r="A89" i="4"/>
  <c r="A88" i="4"/>
  <c r="A87" i="4"/>
  <c r="A79" i="4"/>
  <c r="A80" i="4"/>
  <c r="A78" i="4"/>
  <c r="A77" i="4"/>
  <c r="A76" i="4"/>
  <c r="A75" i="4"/>
  <c r="A74" i="4"/>
  <c r="A73" i="4"/>
  <c r="A72" i="4"/>
  <c r="A71" i="4"/>
  <c r="A70" i="4"/>
  <c r="A69" i="4"/>
  <c r="A63" i="4"/>
  <c r="A62" i="4"/>
  <c r="A61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A34" i="4"/>
  <c r="P3" i="4"/>
  <c r="A35" i="4" s="1"/>
  <c r="D47" i="5"/>
  <c r="D48" i="5"/>
  <c r="C47" i="5"/>
  <c r="C48" i="5"/>
  <c r="L12" i="2"/>
  <c r="L13" i="2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A32" i="5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36" i="2"/>
  <c r="A35" i="2"/>
  <c r="A19" i="2"/>
  <c r="A23" i="2"/>
  <c r="A22" i="2"/>
  <c r="J100" i="1"/>
  <c r="K10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S3" i="4" l="1"/>
  <c r="J101" i="1"/>
  <c r="K101" i="1" s="1"/>
  <c r="L3" i="3"/>
  <c r="N44" i="5"/>
  <c r="P4" i="4"/>
  <c r="S4" i="4" s="1"/>
  <c r="N34" i="5"/>
  <c r="N42" i="5"/>
  <c r="N36" i="5"/>
  <c r="N35" i="5"/>
  <c r="N37" i="5"/>
  <c r="N45" i="5"/>
  <c r="N43" i="5"/>
  <c r="N38" i="5"/>
  <c r="A47" i="5"/>
  <c r="N46" i="5"/>
  <c r="N32" i="5"/>
  <c r="N41" i="5"/>
  <c r="N33" i="5"/>
  <c r="N40" i="5"/>
  <c r="N39" i="5"/>
  <c r="K102" i="1"/>
  <c r="L4" i="3" l="1"/>
  <c r="P5" i="4"/>
  <c r="A38" i="4"/>
  <c r="A37" i="4"/>
  <c r="A36" i="4"/>
  <c r="A48" i="5"/>
  <c r="N48" i="5" s="1"/>
  <c r="N47" i="5"/>
  <c r="J103" i="1"/>
  <c r="K103" i="1" s="1"/>
  <c r="A39" i="4" l="1"/>
  <c r="S5" i="4"/>
  <c r="L5" i="3"/>
  <c r="P6" i="4"/>
  <c r="S6" i="4" s="1"/>
  <c r="A40" i="4"/>
  <c r="J104" i="1"/>
  <c r="K104" i="1" s="1"/>
  <c r="L6" i="3" l="1"/>
  <c r="P7" i="4"/>
  <c r="S7" i="4" s="1"/>
  <c r="A43" i="4"/>
  <c r="A44" i="4"/>
  <c r="A42" i="4"/>
  <c r="A41" i="4"/>
  <c r="J105" i="1"/>
  <c r="K105" i="1" s="1"/>
  <c r="L7" i="3" l="1"/>
  <c r="A46" i="4"/>
  <c r="A45" i="4"/>
  <c r="P8" i="4"/>
  <c r="S8" i="4" s="1"/>
  <c r="J106" i="1"/>
  <c r="K106" i="1" s="1"/>
  <c r="L8" i="3" l="1"/>
  <c r="A48" i="4"/>
  <c r="A47" i="4"/>
  <c r="P9" i="4"/>
  <c r="J107" i="1"/>
  <c r="S9" i="4" l="1"/>
  <c r="A50" i="4"/>
  <c r="A51" i="4"/>
  <c r="A49" i="4"/>
  <c r="L9" i="3"/>
  <c r="P10" i="4"/>
  <c r="S10" i="4" s="1"/>
  <c r="L10" i="3" l="1"/>
  <c r="P11" i="4"/>
  <c r="S11" i="4" s="1"/>
  <c r="A52" i="4"/>
  <c r="L11" i="3" l="1"/>
  <c r="A53" i="4"/>
  <c r="P12" i="4"/>
  <c r="S12" i="4" s="1"/>
  <c r="L12" i="3" l="1"/>
  <c r="A54" i="4"/>
  <c r="L13" i="3" l="1"/>
  <c r="L14" i="3" l="1"/>
  <c r="L15" i="3" l="1"/>
  <c r="L16" i="3" l="1"/>
  <c r="L17" i="3" l="1"/>
  <c r="L18" i="3" l="1"/>
  <c r="L19" i="3" l="1"/>
  <c r="L20" i="3" l="1"/>
  <c r="L21" i="3" l="1"/>
  <c r="L22" i="3" l="1"/>
  <c r="L23" i="3" l="1"/>
  <c r="L24" i="3" l="1"/>
  <c r="L25" i="3" l="1"/>
  <c r="L26" i="3" l="1"/>
  <c r="L27" i="3" l="1"/>
  <c r="L28" i="3" l="1"/>
  <c r="L29" i="3" l="1"/>
  <c r="L30" i="3" l="1"/>
  <c r="L31" i="3" l="1"/>
  <c r="L32" i="3" l="1"/>
  <c r="L33" i="3" l="1"/>
  <c r="L34" i="3" l="1"/>
  <c r="L35" i="3" l="1"/>
  <c r="L36" i="3" l="1"/>
  <c r="L37" i="3" l="1"/>
  <c r="L38" i="3" l="1"/>
  <c r="L39" i="3" l="1"/>
  <c r="L40" i="3" l="1"/>
  <c r="L41" i="3" l="1"/>
  <c r="L42" i="3" l="1"/>
  <c r="L43" i="3" l="1"/>
  <c r="L44" i="3" l="1"/>
  <c r="L45" i="3" l="1"/>
  <c r="L46" i="3" l="1"/>
  <c r="L47" i="3" l="1"/>
  <c r="L48" i="3" l="1"/>
  <c r="L49" i="3" l="1"/>
  <c r="L50" i="3" l="1"/>
  <c r="L51" i="3" l="1"/>
  <c r="L52" i="3" l="1"/>
  <c r="L53" i="3" l="1"/>
  <c r="L54" i="3" l="1"/>
  <c r="L55" i="3" l="1"/>
  <c r="L56" i="3" l="1"/>
  <c r="L57" i="3" l="1"/>
  <c r="L58" i="3" l="1"/>
  <c r="L59" i="3" l="1"/>
  <c r="L60" i="3" l="1"/>
  <c r="L61" i="3" l="1"/>
  <c r="L62" i="3" l="1"/>
  <c r="L63" i="3" l="1"/>
  <c r="L64" i="3" l="1"/>
  <c r="L65" i="3" l="1"/>
  <c r="L66" i="3" l="1"/>
  <c r="L67" i="3" l="1"/>
  <c r="L68" i="3" l="1"/>
  <c r="L69" i="3" l="1"/>
  <c r="L70" i="3" l="1"/>
  <c r="L71" i="3" l="1"/>
  <c r="L72" i="3" l="1"/>
  <c r="L73" i="3" l="1"/>
  <c r="L74" i="3" l="1"/>
  <c r="L75" i="3" l="1"/>
  <c r="L76" i="3" l="1"/>
  <c r="L77" i="3" l="1"/>
  <c r="L78" i="3" l="1"/>
  <c r="L79" i="3" l="1"/>
  <c r="L80" i="3" l="1"/>
  <c r="L81" i="3" l="1"/>
  <c r="L82" i="3" l="1"/>
  <c r="L83" i="3" l="1"/>
  <c r="L84" i="3" l="1"/>
  <c r="L85" i="3" l="1"/>
  <c r="L86" i="3" l="1"/>
  <c r="L87" i="3" l="1"/>
  <c r="L88" i="3" l="1"/>
  <c r="L89" i="3" l="1"/>
  <c r="L90" i="3" l="1"/>
  <c r="L91" i="3" l="1"/>
  <c r="L92" i="3" l="1"/>
  <c r="L93" i="3" l="1"/>
  <c r="L94" i="3" l="1"/>
  <c r="L95" i="3" l="1"/>
  <c r="L96" i="3" l="1"/>
  <c r="L97" i="3" l="1"/>
  <c r="L98" i="3" l="1"/>
  <c r="L99" i="3" l="1"/>
  <c r="L100" i="3" l="1"/>
  <c r="L101" i="3" l="1"/>
  <c r="L102" i="3" l="1"/>
  <c r="L103" i="3" l="1"/>
  <c r="L104" i="3" l="1"/>
  <c r="L105" i="3" l="1"/>
  <c r="L106" i="3" l="1"/>
  <c r="L107" i="3" l="1"/>
  <c r="L108" i="3" l="1"/>
  <c r="L109" i="3" l="1"/>
  <c r="L110" i="3" l="1"/>
  <c r="L111" i="3" l="1"/>
  <c r="L112" i="3" l="1"/>
  <c r="L113" i="3" l="1"/>
  <c r="L114" i="3" l="1"/>
  <c r="L115" i="3" l="1"/>
  <c r="L116" i="3" l="1"/>
  <c r="L117" i="3" l="1"/>
  <c r="L118" i="3" l="1"/>
  <c r="L119" i="3" l="1"/>
  <c r="L120" i="3" l="1"/>
  <c r="L121" i="3" l="1"/>
  <c r="L122" i="3" l="1"/>
  <c r="L123" i="3" l="1"/>
  <c r="L124" i="3" l="1"/>
  <c r="L125" i="3" l="1"/>
  <c r="L126" i="3" l="1"/>
  <c r="L127" i="3" l="1"/>
  <c r="L128" i="3" l="1"/>
  <c r="L129" i="3" l="1"/>
  <c r="L130" i="3" l="1"/>
  <c r="L131" i="3" l="1"/>
  <c r="L132" i="3" l="1"/>
  <c r="L133" i="3" l="1"/>
  <c r="L134" i="3" l="1"/>
  <c r="L135" i="3" l="1"/>
  <c r="L136" i="3" l="1"/>
  <c r="L137" i="3" l="1"/>
  <c r="L138" i="3" l="1"/>
  <c r="L139" i="3" l="1"/>
  <c r="L140" i="3" l="1"/>
  <c r="L141" i="3" l="1"/>
  <c r="L142" i="3" l="1"/>
  <c r="L143" i="3" l="1"/>
  <c r="L144" i="3" l="1"/>
  <c r="L145" i="3" l="1"/>
  <c r="L146" i="3" l="1"/>
  <c r="L147" i="3" l="1"/>
  <c r="L148" i="3" l="1"/>
  <c r="L149" i="3" l="1"/>
  <c r="L150" i="3" l="1"/>
  <c r="L151" i="3" l="1"/>
  <c r="L152" i="3" l="1"/>
  <c r="L153" i="3" l="1"/>
  <c r="L154" i="3" l="1"/>
  <c r="L155" i="3" l="1"/>
  <c r="L156" i="3" l="1"/>
  <c r="L157" i="3" l="1"/>
  <c r="L158" i="3" l="1"/>
  <c r="L159" i="3" l="1"/>
  <c r="L160" i="3" l="1"/>
  <c r="L161" i="3" l="1"/>
  <c r="L162" i="3" l="1"/>
  <c r="L163" i="3" l="1"/>
  <c r="L164" i="3" l="1"/>
  <c r="L165" i="3" l="1"/>
  <c r="L166" i="3" l="1"/>
  <c r="L167" i="3" l="1"/>
  <c r="L168" i="3" l="1"/>
  <c r="L169" i="3" l="1"/>
  <c r="L170" i="3" l="1"/>
  <c r="L171" i="3" l="1"/>
  <c r="L172" i="3" l="1"/>
  <c r="L173" i="3" l="1"/>
  <c r="L174" i="3" l="1"/>
  <c r="L175" i="3" l="1"/>
  <c r="L176" i="3" l="1"/>
  <c r="L177" i="3" l="1"/>
  <c r="L178" i="3" l="1"/>
  <c r="L179" i="3" l="1"/>
  <c r="L180" i="3" l="1"/>
  <c r="L181" i="3" l="1"/>
  <c r="L182" i="3" l="1"/>
  <c r="L183" i="3" l="1"/>
  <c r="L184" i="3" l="1"/>
  <c r="L185" i="3" l="1"/>
  <c r="L186" i="3" l="1"/>
  <c r="L187" i="3" l="1"/>
  <c r="L188" i="3" l="1"/>
  <c r="L189" i="3" l="1"/>
  <c r="L190" i="3" l="1"/>
  <c r="L191" i="3" l="1"/>
  <c r="L192" i="3" l="1"/>
  <c r="L193" i="3" l="1"/>
  <c r="L194" i="3" l="1"/>
  <c r="L195" i="3" l="1"/>
  <c r="L196" i="3" l="1"/>
  <c r="L197" i="3" l="1"/>
  <c r="L198" i="3" l="1"/>
  <c r="L199" i="3" l="1"/>
  <c r="L200" i="3" l="1"/>
  <c r="L201" i="3" l="1"/>
  <c r="L202" i="3" l="1"/>
  <c r="L203" i="3" l="1"/>
  <c r="L204" i="3" l="1"/>
  <c r="L205" i="3" l="1"/>
  <c r="L206" i="3" l="1"/>
  <c r="L207" i="3" l="1"/>
  <c r="L208" i="3" l="1"/>
  <c r="L209" i="3" l="1"/>
  <c r="L210" i="3" l="1"/>
  <c r="L211" i="3" l="1"/>
  <c r="L212" i="3" l="1"/>
  <c r="L213" i="3" l="1"/>
  <c r="L214" i="3" l="1"/>
  <c r="L215" i="3" l="1"/>
  <c r="L216" i="3" l="1"/>
  <c r="L217" i="3" l="1"/>
  <c r="L218" i="3" l="1"/>
  <c r="L219" i="3" l="1"/>
  <c r="L220" i="3" l="1"/>
  <c r="L221" i="3" l="1"/>
  <c r="L222" i="3" l="1"/>
  <c r="L223" i="3" l="1"/>
  <c r="L224" i="3" l="1"/>
  <c r="L225" i="3" l="1"/>
  <c r="L226" i="3" l="1"/>
  <c r="L227" i="3" l="1"/>
  <c r="L228" i="3" l="1"/>
  <c r="L229" i="3" l="1"/>
  <c r="L230" i="3" l="1"/>
  <c r="L231" i="3" l="1"/>
  <c r="L232" i="3" l="1"/>
  <c r="L233" i="3" l="1"/>
  <c r="L234" i="3" l="1"/>
  <c r="L235" i="3" l="1"/>
  <c r="L236" i="3" l="1"/>
  <c r="L237" i="3" l="1"/>
  <c r="L238" i="3" l="1"/>
  <c r="L239" i="3" l="1"/>
  <c r="L240" i="3" l="1"/>
  <c r="L241" i="3" l="1"/>
  <c r="L242" i="3" l="1"/>
  <c r="L243" i="3" l="1"/>
  <c r="L244" i="3" l="1"/>
  <c r="L245" i="3" l="1"/>
  <c r="L246" i="3" l="1"/>
  <c r="L247" i="3" l="1"/>
  <c r="L248" i="3" l="1"/>
  <c r="L249" i="3" l="1"/>
  <c r="L250" i="3" l="1"/>
  <c r="L251" i="3" l="1"/>
  <c r="L252" i="3" l="1"/>
  <c r="L253" i="3" l="1"/>
  <c r="L254" i="3" l="1"/>
  <c r="L255" i="3" l="1"/>
  <c r="L256" i="3" l="1"/>
  <c r="L257" i="3" l="1"/>
  <c r="L258" i="3" l="1"/>
  <c r="L259" i="3" l="1"/>
  <c r="L260" i="3" l="1"/>
  <c r="L261" i="3" l="1"/>
  <c r="L262" i="3" l="1"/>
  <c r="L263" i="3" l="1"/>
  <c r="L264" i="3" l="1"/>
  <c r="L265" i="3" l="1"/>
  <c r="L26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492CE-3630-4A1B-88FC-E03371CB74FE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2" xr16:uid="{1D97DA87-CE2C-44D1-A83A-2F4CF098A0EA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3" xr16:uid="{08BCE883-D5EF-4699-9464-506527863E9B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<sst xmlns="http://schemas.openxmlformats.org/spreadsheetml/2006/main" count="2596" uniqueCount="325">
  <si>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</si>
  <si>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</si>
  <si>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</si>
  <si>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</si>
  <si>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</si>
  <si>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</si>
  <si>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</si>
  <si>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</si>
  <si>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</si>
  <si>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</si>
  <si>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</si>
  <si>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</si>
  <si>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</si>
  <si>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</si>
  <si>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</si>
  <si>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</si>
  <si>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</si>
  <si>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</si>
  <si>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</si>
  <si>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</si>
  <si>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</si>
  <si>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</si>
  <si>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</si>
  <si>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</si>
  <si>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</si>
  <si>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</si>
  <si>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</si>
  <si>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</si>
  <si>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</si>
  <si>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</si>
  <si>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</si>
  <si>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</si>
  <si>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</si>
  <si>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</si>
  <si>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</si>
  <si>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</si>
  <si>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</si>
  <si>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</si>
  <si>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</si>
  <si>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</si>
  <si>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</si>
  <si>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</si>
  <si>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</si>
  <si>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</si>
  <si>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</si>
  <si>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</si>
  <si>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</si>
  <si>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</si>
  <si>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</si>
  <si>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</si>
  <si>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</si>
  <si>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</si>
  <si>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</si>
  <si>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</si>
  <si>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</si>
  <si>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</si>
  <si>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</si>
  <si>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</si>
  <si>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</si>
  <si>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</si>
  <si>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</si>
  <si>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</si>
  <si>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</si>
  <si>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</si>
  <si>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</si>
  <si>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</si>
  <si>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</si>
  <si>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</si>
  <si>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</si>
  <si>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</si>
  <si>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</si>
  <si>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</si>
  <si>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</si>
  <si>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</si>
  <si>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</si>
  <si>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</si>
  <si>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</si>
  <si>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</si>
  <si>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</si>
  <si>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</si>
  <si>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</si>
  <si>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</si>
  <si>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</si>
  <si>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</si>
  <si>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</si>
  <si>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</si>
  <si>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</si>
  <si>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</si>
  <si>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</si>
  <si>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</si>
  <si>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</si>
  <si>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</si>
  <si>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</si>
  <si>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</si>
  <si>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</si>
  <si>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</si>
  <si>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</si>
  <si>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</si>
  <si>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</si>
  <si>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</si>
  <si>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</si>
  <si>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</si>
  <si>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</si>
  <si>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</si>
  <si>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</si>
  <si>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</si>
  <si>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</si>
  <si>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</si>
  <si>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</si>
  <si>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</si>
  <si>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</si>
  <si>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</si>
  <si>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</si>
  <si>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</si>
  <si>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</si>
  <si>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</si>
  <si>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</si>
  <si>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</si>
  <si>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</si>
  <si>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</si>
  <si>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</si>
  <si>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</si>
  <si>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</si>
  <si>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</si>
  <si>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</si>
  <si>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</si>
  <si>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</si>
  <si>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</si>
  <si>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</si>
  <si>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</si>
  <si>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</si>
  <si>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</si>
  <si>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</si>
  <si>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</si>
  <si>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</si>
  <si>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</si>
  <si>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</si>
  <si>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</si>
  <si>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</si>
  <si>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</si>
  <si>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</si>
  <si>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</si>
  <si>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</si>
  <si>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</si>
  <si>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</si>
  <si>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</si>
  <si>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</si>
  <si>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</si>
  <si>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</si>
  <si>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</si>
  <si>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</si>
  <si>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</si>
  <si>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</si>
  <si>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</si>
  <si>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</si>
  <si>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</si>
  <si>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</si>
  <si>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</si>
  <si>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</si>
  <si>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</si>
  <si>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</si>
  <si>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</si>
  <si>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</si>
  <si>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</si>
  <si>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</si>
  <si>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</si>
  <si>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</si>
  <si>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</si>
  <si>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</si>
  <si>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</si>
  <si>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</si>
  <si>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</si>
  <si>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</si>
  <si>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</si>
  <si>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</si>
  <si>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</si>
  <si>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</si>
  <si>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</si>
  <si>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</si>
  <si>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</si>
  <si>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</si>
  <si>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</si>
  <si>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</si>
  <si>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</si>
  <si>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</si>
  <si>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</si>
  <si>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</si>
  <si>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</si>
  <si>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</si>
  <si>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</si>
  <si>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</si>
  <si>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</si>
  <si>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</si>
  <si>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</si>
  <si>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</si>
  <si>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</si>
  <si>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</si>
  <si>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</si>
  <si>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</si>
  <si>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</si>
  <si>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</si>
  <si>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</si>
  <si>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</si>
  <si>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</si>
  <si>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</si>
  <si>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</si>
  <si>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</si>
  <si>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</si>
  <si>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</si>
  <si>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</si>
  <si>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</si>
  <si>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</si>
  <si>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</si>
  <si>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</si>
  <si>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</si>
  <si>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</si>
  <si>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</si>
  <si>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</si>
  <si>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</si>
  <si>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</si>
  <si>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</si>
  <si>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</si>
  <si>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</si>
  <si>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</si>
  <si>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</si>
  <si>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</si>
  <si>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</si>
  <si>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</si>
  <si>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</si>
  <si>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</si>
  <si>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</si>
  <si>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</si>
  <si>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</si>
  <si>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</si>
  <si>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</si>
  <si>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</si>
  <si>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</si>
  <si>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</si>
  <si>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</si>
  <si>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</si>
  <si>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</si>
  <si>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</si>
  <si>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</si>
  <si>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</si>
  <si>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</si>
  <si>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</si>
  <si>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</si>
  <si>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</si>
  <si>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</si>
  <si>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</si>
  <si>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</si>
  <si>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</si>
  <si>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</si>
  <si>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SQL</t>
  </si>
  <si>
    <t>table_name</t>
  </si>
  <si>
    <t>Planta</t>
  </si>
  <si>
    <t>TipoArmazem</t>
  </si>
  <si>
    <t>✅</t>
  </si>
  <si>
    <t>idCalendario</t>
  </si>
  <si>
    <t>CalendarioFenologico</t>
  </si>
  <si>
    <t>SistemaDeRega</t>
  </si>
  <si>
    <t>Edificio</t>
  </si>
  <si>
    <t>Armazem</t>
  </si>
  <si>
    <t xml:space="preserve">E VER A CENA DO ID EDIFICIO VISTO </t>
  </si>
  <si>
    <t>TERMOS DOIS SISTEMAS DE REGA AGORA</t>
  </si>
  <si>
    <t>VER A PARTE DO EDIFICIO</t>
  </si>
  <si>
    <t>nome_tabela</t>
  </si>
  <si>
    <t>ID cultura</t>
  </si>
  <si>
    <t>NomeComum</t>
  </si>
  <si>
    <t>Produto</t>
  </si>
  <si>
    <t>Azeitona</t>
  </si>
  <si>
    <t>Maçã</t>
  </si>
  <si>
    <t>Cenoura Sugarsnax Hybrid</t>
  </si>
  <si>
    <t>Cenoura Danvers Half Long</t>
  </si>
  <si>
    <t>TipoUnidade</t>
  </si>
  <si>
    <t>NÃO MEXER</t>
  </si>
  <si>
    <t>TipoEdificio</t>
  </si>
  <si>
    <t>Uvas</t>
  </si>
  <si>
    <t>DONE!!</t>
  </si>
  <si>
    <t xml:space="preserve"> MAS ALGUEM VEJA A CENA DE PARCELA</t>
  </si>
  <si>
    <t>FatorProducao</t>
  </si>
  <si>
    <t>VER ID STOCK</t>
  </si>
  <si>
    <t>ID Ficha Tecnica</t>
  </si>
  <si>
    <t>FAZER INSERT DE STOCK, SENSOR, TIPOSENSOR, ESTACAOMETEOROLOGICA</t>
  </si>
  <si>
    <t>ConstituicaoQuimica</t>
  </si>
  <si>
    <t>PASSAR ISTO OUTRA VEZ NO SQL -</t>
  </si>
  <si>
    <t>CulturaInstalada</t>
  </si>
  <si>
    <t>idCultura</t>
  </si>
  <si>
    <t>DONE?</t>
  </si>
  <si>
    <t>Producao</t>
  </si>
  <si>
    <t>Stock</t>
  </si>
  <si>
    <t>idStock</t>
  </si>
  <si>
    <t>table_ name</t>
  </si>
  <si>
    <t>Classificacao</t>
  </si>
  <si>
    <t>ComponenteQuimico</t>
  </si>
  <si>
    <t>MetodoAplicacao</t>
  </si>
  <si>
    <t>PASSAR ISTO OUTRA VEZ NO SQL - PASSOU DE TIPOAPLICACAO PARA METODOAPLICACAO</t>
  </si>
  <si>
    <t>CHECK OS ULTIMOS 3</t>
  </si>
  <si>
    <t>VER SE O QUE TEM O MAIS NÃO DEVIA SER SEPARADO??? FAZER UM INSERT PARA CADA COISA</t>
  </si>
  <si>
    <t>Formulacao</t>
  </si>
  <si>
    <t>FichaTecnica</t>
  </si>
  <si>
    <t>VER AVISOS EM BAIXO PLEASE!!!!!</t>
  </si>
  <si>
    <t>idOperação</t>
  </si>
  <si>
    <t>VER CENA DO SENSOR, TIRAR SE SEMPRE FOR PARA TIRAR</t>
  </si>
  <si>
    <t>dataInicial</t>
  </si>
  <si>
    <t>TipoPermanencia</t>
  </si>
  <si>
    <t>TipoOperacaoAgricola</t>
  </si>
  <si>
    <t>AplicacaoFatorProducao</t>
  </si>
  <si>
    <t>VER A QUESTAO DO IDCULTURA</t>
  </si>
  <si>
    <t>INSERT INTO TipoUnidade(designacaoUnidade) VALUES ('un');</t>
  </si>
  <si>
    <t>INSERT INTO TipoUnidade(designacaoUnidade) VALUES ('kg');</t>
  </si>
  <si>
    <t>Maça</t>
  </si>
  <si>
    <t xml:space="preserve">colheita e cultura, nome comum e analisar se o nome comum é </t>
  </si>
  <si>
    <t>sum if</t>
  </si>
  <si>
    <t>range quantidades</t>
  </si>
  <si>
    <t>se nome comum operação for igual a nomeComum cultura do produto</t>
  </si>
  <si>
    <t>se tipoOperacao for igual a colheita</t>
  </si>
  <si>
    <t>Operacao</t>
  </si>
  <si>
    <t>OperacaoCultura</t>
  </si>
  <si>
    <t>OperacaoParcela</t>
  </si>
  <si>
    <t>NomeComun</t>
  </si>
  <si>
    <t>NÃO É NECESSÁRIO</t>
  </si>
  <si>
    <t xml:space="preserve"> </t>
  </si>
  <si>
    <t>Galega</t>
  </si>
  <si>
    <t>Fator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</si>
</sst>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"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5" borderId="2" applyNumberFormat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3" fillId="28" borderId="3" applyNumberFormat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9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15" borderId="0" xfId="0" applyFill="1"/>
    <xf numFmtId="0" fontId="1" fillId="15" borderId="0" xfId="0" applyFont="1" applyFill="1"/>
    <xf numFmtId="0" fontId="3" fillId="9" borderId="0" xfId="8"/>
    <xf numFmtId="0" fontId="3" fillId="8" borderId="0" xfId="7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1" borderId="0" xfId="10" applyFont="1"/>
    <xf numFmtId="0" fontId="0" fillId="20" borderId="0" xfId="0" applyFill="1"/>
    <xf numFmtId="0" fontId="0" fillId="21" borderId="0" xfId="0" applyFill="1"/>
    <xf numFmtId="0" fontId="3" fillId="9" borderId="0" xfId="8" applyAlignment="1">
      <alignment horizontal="center"/>
    </xf>
    <xf numFmtId="0" fontId="9" fillId="7" borderId="0" xfId="6" applyAlignment="1">
      <alignment horizontal="center"/>
    </xf>
    <xf numFmtId="0" fontId="8" fillId="0" borderId="0" xfId="0" applyFont="1"/>
    <xf numFmtId="0" fontId="0" fillId="12" borderId="0" xfId="11" applyFont="1"/>
    <xf numFmtId="0" fontId="3" fillId="14" borderId="0" xfId="13"/>
    <xf numFmtId="0" fontId="0" fillId="22" borderId="0" xfId="0" applyFill="1"/>
    <xf numFmtId="0" fontId="0" fillId="23" borderId="0" xfId="0" applyFill="1"/>
    <xf numFmtId="0" fontId="5" fillId="3" borderId="0" xfId="2"/>
    <xf numFmtId="0" fontId="4" fillId="2" borderId="0" xfId="1"/>
    <xf numFmtId="0" fontId="8" fillId="15" borderId="0" xfId="0" applyFont="1" applyFill="1"/>
    <xf numFmtId="0" fontId="3" fillId="12" borderId="0" xfId="11"/>
    <xf numFmtId="0" fontId="3" fillId="11" borderId="0" xfId="10"/>
    <xf numFmtId="0" fontId="0" fillId="24" borderId="0" xfId="0" applyFill="1"/>
    <xf numFmtId="0" fontId="8" fillId="24" borderId="0" xfId="0" applyFont="1" applyFill="1"/>
    <xf numFmtId="0" fontId="3" fillId="10" borderId="0" xfId="9"/>
    <xf numFmtId="0" fontId="7" fillId="5" borderId="2" xfId="4"/>
    <xf numFmtId="14" fontId="3" fillId="14" borderId="0" xfId="13" applyNumberFormat="1"/>
    <xf numFmtId="0" fontId="3" fillId="13" borderId="0" xfId="12"/>
    <xf numFmtId="14" fontId="3" fillId="13" borderId="0" xfId="12" applyNumberFormat="1"/>
    <xf numFmtId="0" fontId="0" fillId="25" borderId="0" xfId="0" applyFill="1"/>
    <xf numFmtId="0" fontId="0" fillId="26" borderId="0" xfId="0" applyFill="1"/>
    <xf numFmtId="14" fontId="5" fillId="3" borderId="0" xfId="2" applyNumberFormat="1"/>
    <xf numFmtId="0" fontId="10" fillId="0" borderId="0" xfId="0" applyFont="1"/>
    <xf numFmtId="0" fontId="9" fillId="6" borderId="0" xfId="5" applyBorder="1"/>
    <xf numFmtId="14" fontId="9" fillId="6" borderId="0" xfId="5" applyNumberFormat="1" applyBorder="1"/>
    <xf numFmtId="0" fontId="11" fillId="0" borderId="0" xfId="0" applyFont="1"/>
    <xf numFmtId="0" fontId="5" fillId="3" borderId="0" xfId="2" applyBorder="1"/>
    <xf numFmtId="0" fontId="9" fillId="6" borderId="0" xfId="5"/>
    <xf numFmtId="0" fontId="0" fillId="14" borderId="0" xfId="13" applyFont="1"/>
    <xf numFmtId="0" fontId="0" fillId="13" borderId="0" xfId="12" applyFont="1"/>
    <xf numFmtId="14" fontId="9" fillId="6" borderId="0" xfId="5" applyNumberFormat="1"/>
    <xf numFmtId="0" fontId="12" fillId="2" borderId="0" xfId="1" applyFont="1"/>
    <xf numFmtId="14" fontId="12" fillId="2" borderId="0" xfId="1" applyNumberFormat="1" applyFont="1"/>
    <xf numFmtId="0" fontId="0" fillId="27" borderId="0" xfId="0" applyFill="1"/>
    <xf numFmtId="0" fontId="8" fillId="16" borderId="0" xfId="0" applyFont="1" applyFill="1"/>
    <xf numFmtId="0" fontId="14" fillId="16" borderId="0" xfId="0" applyFont="1" applyFill="1"/>
    <xf numFmtId="0" fontId="9" fillId="6" borderId="4" xfId="5" applyBorder="1"/>
    <xf numFmtId="14" fontId="9" fillId="6" borderId="4" xfId="5" applyNumberFormat="1" applyBorder="1"/>
    <xf numFmtId="0" fontId="3" fillId="31" borderId="0" xfId="17"/>
    <xf numFmtId="14" fontId="3" fillId="31" borderId="0" xfId="17" applyNumberFormat="1"/>
    <xf numFmtId="14" fontId="1" fillId="31" borderId="0" xfId="17" applyNumberFormat="1" applyFont="1"/>
    <xf numFmtId="14" fontId="13" fillId="6" borderId="0" xfId="5" applyNumberFormat="1" applyFont="1"/>
    <xf numFmtId="14" fontId="13" fillId="6" borderId="0" xfId="5" applyNumberFormat="1" applyFont="1" applyBorder="1"/>
    <xf numFmtId="0" fontId="3" fillId="32" borderId="0" xfId="18"/>
    <xf numFmtId="14" fontId="3" fillId="32" borderId="0" xfId="18" applyNumberFormat="1"/>
    <xf numFmtId="0" fontId="13" fillId="35" borderId="1" xfId="3" applyFont="1" applyFill="1"/>
    <xf numFmtId="14" fontId="13" fillId="35" borderId="1" xfId="3" applyNumberFormat="1" applyFont="1" applyFill="1"/>
    <xf numFmtId="0" fontId="13" fillId="35" borderId="0" xfId="2" applyFont="1" applyFill="1"/>
    <xf numFmtId="14" fontId="13" fillId="35" borderId="0" xfId="2" applyNumberFormat="1" applyFont="1" applyFill="1"/>
    <xf numFmtId="0" fontId="3" fillId="34" borderId="0" xfId="20"/>
    <xf numFmtId="14" fontId="3" fillId="34" borderId="0" xfId="20" applyNumberFormat="1"/>
    <xf numFmtId="0" fontId="9" fillId="33" borderId="0" xfId="19"/>
    <xf numFmtId="14" fontId="9" fillId="33" borderId="0" xfId="19" applyNumberFormat="1"/>
    <xf numFmtId="0" fontId="15" fillId="29" borderId="0" xfId="15" applyFont="1" applyBorder="1"/>
    <xf numFmtId="0" fontId="1" fillId="29" borderId="0" xfId="15" applyFont="1" applyBorder="1"/>
    <xf numFmtId="14" fontId="1" fillId="29" borderId="0" xfId="15" applyNumberFormat="1" applyFont="1" applyBorder="1"/>
    <xf numFmtId="0" fontId="3" fillId="30" borderId="0" xfId="16"/>
    <xf numFmtId="14" fontId="3" fillId="30" borderId="0" xfId="16" applyNumberFormat="1"/>
    <xf numFmtId="0" fontId="13" fillId="28" borderId="3" xfId="14"/>
    <xf numFmtId="0" fontId="16" fillId="0" borderId="0" xfId="0" applyFont="1"/>
    <xf numFmtId="0" fontId="17" fillId="0" borderId="0" xfId="0" applyFont="1"/>
    <xf numFmtId="0" fontId="18" fillId="5" borderId="2" xfId="4" applyFont="1"/>
    <xf numFmtId="14" fontId="3" fillId="10" borderId="0" xfId="9" applyNumberFormat="1"/>
    <xf numFmtId="0" fontId="17" fillId="10" borderId="0" xfId="9" applyFont="1"/>
    <xf numFmtId="0" fontId="1" fillId="10" borderId="0" xfId="9" applyFont="1"/>
    <xf numFmtId="0" fontId="15" fillId="10" borderId="0" xfId="9" applyFont="1"/>
    <xf numFmtId="14" fontId="1" fillId="10" borderId="0" xfId="9" applyNumberFormat="1" applyFont="1"/>
    <xf numFmtId="0" fontId="1" fillId="10" borderId="2" xfId="9" applyFont="1" applyBorder="1"/>
    <xf numFmtId="0" fontId="16" fillId="10" borderId="2" xfId="9" applyFont="1" applyBorder="1"/>
    <xf numFmtId="0" fontId="19" fillId="5" borderId="2" xfId="4" applyFont="1"/>
    <xf numFmtId="0" fontId="9" fillId="7" borderId="0" xfId="6" applyBorder="1"/>
    <xf numFmtId="0" fontId="9" fillId="7" borderId="0" xfId="6"/>
    <xf numFmtId="14" fontId="9" fillId="7" borderId="0" xfId="6" applyNumberFormat="1" applyBorder="1"/>
    <xf numFmtId="14" fontId="9" fillId="7" borderId="0" xfId="6" applyNumberFormat="1"/>
    <xf numFmtId="0" fontId="6" fillId="4" borderId="1" xfId="3"/>
    <xf numFmtId="0" fontId="3" fillId="36" borderId="0" xfId="21"/>
    <xf numFmtId="0" fontId="9" fillId="35" borderId="0" xfId="2" applyFont="1" applyFill="1"/>
    <xf numFmtId="0" fontId="13" fillId="35" borderId="3" xfId="14" applyFill="1"/>
    <xf numFmtId="0" fontId="9" fillId="35" borderId="0" xfId="0" applyFont="1" applyFill="1"/>
    <xf numFmtId="0" fontId="9" fillId="35" borderId="0" xfId="7" applyFont="1" applyFill="1"/>
    <xf numFmtId="0" fontId="0" fillId="8" borderId="0" xfId="7" applyFont="1"/>
    <xf numFmtId="0" fontId="0" fillId="35" borderId="0" xfId="7" applyFont="1" applyFill="1"/>
    <xf numFmtId="14" fontId="0" fillId="0" borderId="0" xfId="0" quotePrefix="1" applyNumberFormat="1"/>
    <xf numFmtId="0" fontId="0" fillId="0" borderId="0" xfId="0" quotePrefix="1"/>
    <xf numFmtId="0" fontId="0" fillId="9" borderId="0" xfId="8" applyFont="1"/>
    <xf numFmtId="0" fontId="0" fillId="19" borderId="0" xfId="10" applyFont="1" applyFill="1"/>
    <xf numFmtId="0" fontId="0" fillId="18" borderId="0" xfId="11" applyFont="1" applyFill="1"/>
    <xf numFmtId="0" fontId="5" fillId="3" borderId="0" xfId="2" quotePrefix="1"/>
    <xf numFmtId="0" fontId="3" fillId="37" borderId="0" xfId="22"/>
    <xf numFmtId="0" fontId="3" fillId="38" borderId="0" xfId="23"/>
    <xf numFmtId="0" fontId="0" fillId="0" borderId="0" xfId="0" applyAlignment="1">
      <alignment horizontal="center" wrapText="1"/>
    </xf>
  </cellXfs>
  <cellStyles count="24">
    <cellStyle name="20% - Accent1" xfId="15" builtinId="30"/>
    <cellStyle name="20% - Accent2" xfId="18" builtinId="34"/>
    <cellStyle name="20% - Accent3" xfId="9" builtinId="38"/>
    <cellStyle name="20% - Accent4" xfId="21" builtinId="42"/>
    <cellStyle name="20% - Accent6" xfId="20" builtinId="50"/>
    <cellStyle name="40% - Accent1" xfId="16" builtinId="31"/>
    <cellStyle name="40% - Accent2" xfId="7" builtinId="35"/>
    <cellStyle name="40% - Accent3" xfId="22" builtinId="39"/>
    <cellStyle name="40% - Accent5" xfId="10" builtinId="47"/>
    <cellStyle name="40% - Accent6" xfId="12" builtinId="51"/>
    <cellStyle name="60% - Accent1" xfId="17" builtinId="32"/>
    <cellStyle name="60% - Accent2" xfId="8" builtinId="36"/>
    <cellStyle name="60% - Accent3" xfId="23" builtinId="40"/>
    <cellStyle name="60% - Accent5" xfId="11" builtinId="48"/>
    <cellStyle name="60% - Accent6" xfId="13" builtinId="52"/>
    <cellStyle name="Accent1" xfId="5" builtinId="29"/>
    <cellStyle name="Accent2" xfId="6" builtinId="33"/>
    <cellStyle name="Accent6" xfId="19" builtinId="49"/>
    <cellStyle name="Check Cell" xfId="14" builtinId="23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6CBF5F-D16C-4574-9ECA-849CF77F0936}" autoFormatId="16" applyNumberFormats="0" applyBorderFormats="0" applyFontFormats="0" applyPatternFormats="0" applyAlignmentFormats="0" applyWidthHeightFormats="0">
  <queryTableRefresh nextId="2">
    <queryTableFields count="1">
      <queryTableField id="1" name="Tip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A7B428-1EE0-43A3-8735-F2D05803B118}" autoFormatId="16" applyNumberFormats="0" applyBorderFormats="0" applyFontFormats="0" applyPatternFormats="0" applyAlignmentFormats="0" applyWidthHeightFormats="0">
  <queryTableRefresh nextId="2">
    <queryTableFields count="1">
      <queryTableField id="1" name="Cultura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483FA3A-4D9F-4ADA-B799-EB90753682D1}" autoFormatId="16" applyNumberFormats="0" applyBorderFormats="0" applyFontFormats="0" applyPatternFormats="0" applyAlignmentFormats="0" applyWidthHeightFormats="0">
  <queryTableRefresh nextId="2">
    <queryTableFields count="1">
      <queryTableField id="1" name="Parcel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CF4EE-DB28-4BA1-B0CC-EBD903CCB03F}" name="Table3_2" displayName="Table3_2" ref="A1:A28" tableType="queryTable" totalsRowShown="0">
  <autoFilter ref="A1:A28" xr:uid="{AC5CF4EE-DB28-4BA1-B0CC-EBD903CCB03F}"/>
  <tableColumns count="1">
    <tableColumn id="1" xr3:uid="{D1FEF7C6-DB40-4720-B011-E8752C3615B6}" uniqueName="1" name="Tipo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DBAA7-5727-4C9B-8E8D-CE1447905116}" name="Table5_2" displayName="Table5_2" ref="A1:A28" tableType="queryTable" totalsRowShown="0">
  <autoFilter ref="A1:A28" xr:uid="{F2CDBAA7-5727-4C9B-8E8D-CE1447905116}"/>
  <tableColumns count="1">
    <tableColumn id="1" xr3:uid="{3277E460-5D59-4503-92A3-DCB49CB1776B}" uniqueName="1" name="Cultura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180355-63D5-4B2F-8373-4B809E1F2DD7}" name="Table7_2" displayName="Table7_2" ref="A1:A28" tableType="queryTable" totalsRowShown="0">
  <autoFilter ref="A1:A28" xr:uid="{DF180355-63D5-4B2F-8373-4B809E1F2DD7}"/>
  <tableColumns count="1">
    <tableColumn id="1" xr3:uid="{CC508CC5-32A0-46A1-9AA7-319504AA3772}" uniqueName="1" name="Parcela" queryTableFieldId="1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9E49-73CA-4413-95B6-38C144070114}" name="Table3" displayName="Table3" ref="D1:D28" totalsRowShown="0">
  <autoFilter ref="D1:D28" xr:uid="{DEB39E49-73CA-4413-95B6-38C144070114}"/>
  <tableColumns count="1">
    <tableColumn id="1" xr3:uid="{FD716F07-39FF-4212-A1AF-6FDFCE7418EC}" name="Tipo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04503-6DDF-4B74-9090-C257EEBCB985}" name="Table5" displayName="Table5" ref="C1:C28" totalsRowShown="0" headerRowDxfId="1">
  <autoFilter ref="C1:C28" xr:uid="{5D304503-6DDF-4B74-9090-C257EEBCB985}">
    <filterColumn colId="0">
      <filters>
        <filter val="Tremoço Amarelo"/>
      </filters>
    </filterColumn>
  </autoFilter>
  <tableColumns count="1">
    <tableColumn id="1" xr3:uid="{B34CBE2B-0350-4FC8-A68A-A5EE42E0E278}" name="Cultur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B65FE0-6328-4D55-AC30-39C3243738E6}" name="Table7" displayName="Table7" ref="B1:B28" totalsRowShown="0" headerRowDxfId="0">
  <autoFilter ref="B1:B28" xr:uid="{61B65FE0-6328-4D55-AC30-39C3243738E6}"/>
  <tableColumns count="1">
    <tableColumn id="1" xr3:uid="{8C110D22-AA6D-404E-AD83-6D99489FC742}" name="Parcel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397C00-E2F5-455C-A03B-5936D3F962E6}">
  <we:reference id="81ae7f57-2760-4043-a9cb-e0d36209e808" version="1.3.0.0" store="EXCatalog" storeType="EXCatalog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AB193"/>
  <sheetViews>
    <sheetView topLeftCell="A65" zoomScale="71" zoomScaleNormal="50" workbookViewId="0">
      <selection activeCell="C94" sqref="C94"/>
    </sheetView>
  </sheetViews>
  <sheetFormatPr defaultRowHeight="14.25" x14ac:dyDescent="0.45"/>
  <cols>
    <col min="1" max="1" width="25.33203125" bestFit="1" customWidth="1"/>
    <col min="2" max="2" width="25.33203125" customWidth="1"/>
    <col min="3" max="3" width="29.86328125" bestFit="1" customWidth="1"/>
    <col min="4" max="4" width="13.1328125" bestFit="1" customWidth="1"/>
    <col min="5" max="5" width="19.33203125" bestFit="1" customWidth="1"/>
    <col min="6" max="6" width="20.33203125" bestFit="1" customWidth="1"/>
    <col min="7" max="7" width="15.86328125" bestFit="1" customWidth="1"/>
    <col min="8" max="8" width="19.86328125" bestFit="1" customWidth="1"/>
    <col min="9" max="9" width="10.53125" customWidth="1"/>
    <col min="10" max="10" width="15.46484375" customWidth="1"/>
  </cols>
  <sheetData>
    <row r="1" spans="1:2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7" t="s">
        <v>253</v>
      </c>
      <c r="K1" s="7" t="s">
        <v>254</v>
      </c>
      <c r="L1" s="8" t="s">
        <v>255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9"/>
      <c r="AB1" s="9"/>
    </row>
    <row r="2" spans="1:28" x14ac:dyDescent="0.45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  <c r="I2">
        <v>1</v>
      </c>
      <c r="J2" s="10" t="str">
        <f>"INSERT INTO " &amp;$L$1&amp; "(variedade, nomeComum, idCalendarioFenologico,designacaoTipoPermanencia, especie) VALUES ('"&amp;UPPER(TRIM(SUBSTITUTE(C2, "'", "")))&amp; "', '" &amp;B2&amp; "', "&amp;I2&amp;",'"&amp;D2&amp;"', '" &amp;A2&amp; "');"</f>
        <v>INSERT INTO Planta(variedade, nomeComum, idCalendarioFenologico,designacaoTipoPermanencia, especie) VALUES ('RAINHA CLAUDIA CARANGUEJEIRA', 'Ameixoeira', 1,'Permanente', 'Prunus domestica');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45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  <c r="I3">
        <v>1</v>
      </c>
      <c r="J3" s="10" t="str">
        <f t="shared" ref="J3:J66" si="0">"INSERT INTO " &amp;$L$1&amp; "(variedade, nomeComum, idCalendarioFenologico,designacaoTipoPermanencia, especie) VALUES ('"&amp;UPPER(TRIM(SUBSTITUTE(C3, "'", "")))&amp; "', '" &amp;B3&amp; "', "&amp;I3&amp;",'"&amp;D3&amp;"', '" &amp;A3&amp; "');"</f>
        <v>INSERT INTO Planta(variedade, nomeComum, idCalendarioFenologico,designacaoTipoPermanencia, especie) VALUES ('PRESIDENT', 'Ameixoeira', 1,'Permanente', 'Prunus domestica');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45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  <c r="I4">
        <v>1</v>
      </c>
      <c r="J4" s="10" t="str">
        <f t="shared" si="0"/>
        <v>INSERT INTO Planta(variedade, nomeComum, idCalendarioFenologico,designacaoTipoPermanencia, especie) VALUES ('STANLEY', 'Ameixoeira', 1,'Permanente', 'Prunus domestica');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45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  <c r="I5">
        <v>1</v>
      </c>
      <c r="J5" s="10" t="str">
        <f t="shared" si="0"/>
        <v>INSERT INTO Planta(variedade, nomeComum, idCalendarioFenologico,designacaoTipoPermanencia, especie) VALUES ('ANGELENO', 'Ameixoeira', 1,'Permanente', 'Prunus domestica');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x14ac:dyDescent="0.45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  <c r="I6">
        <v>1</v>
      </c>
      <c r="J6" s="10" t="str">
        <f t="shared" si="0"/>
        <v>INSERT INTO Planta(variedade, nomeComum, idCalendarioFenologico,designacaoTipoPermanencia, especie) VALUES ('BLACK BEAUTY', 'Ameixoeira', 1,'Permanente', 'Prunus domestica');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45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  <c r="I7">
        <v>1</v>
      </c>
      <c r="J7" s="10" t="str">
        <f t="shared" si="0"/>
        <v>INSERT INTO Planta(variedade, nomeComum, idCalendarioFenologico,designacaoTipoPermanencia, especie) VALUES ('BLACK STAR', 'Ameixoeira', 1,'Permanente', 'Prunus domestica');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45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  <c r="I8">
        <v>1</v>
      </c>
      <c r="J8" s="10" t="str">
        <f t="shared" si="0"/>
        <v>INSERT INTO Planta(variedade, nomeComum, idCalendarioFenologico,designacaoTipoPermanencia, especie) VALUES ('BLACK GOLD', 'Ameixoeira', 1,'Permanente', 'Prunus domestica');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45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  <c r="I9">
        <v>1</v>
      </c>
      <c r="J9" s="10" t="str">
        <f t="shared" si="0"/>
        <v>INSERT INTO Planta(variedade, nomeComum, idCalendarioFenologico,designacaoTipoPermanencia, especie) VALUES ('BLACK DIAMOND', 'Ameixoeira', 1,'Permanente', 'Prunus domestica');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45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  <c r="I10">
        <v>1</v>
      </c>
      <c r="J10" s="10" t="str">
        <f t="shared" si="0"/>
        <v>INSERT INTO Planta(variedade, nomeComum, idCalendarioFenologico,designacaoTipoPermanencia, especie) VALUES ('BLACK AMBER', 'Ameixoeira', 1,'Permanente', 'Prunus domestica');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45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  <c r="I11">
        <v>1</v>
      </c>
      <c r="J11" s="10" t="str">
        <f t="shared" si="0"/>
        <v>INSERT INTO Planta(variedade, nomeComum, idCalendarioFenologico,designacaoTipoPermanencia, especie) VALUES ('BLACK SPLENDOR', 'Ameixoeira', 1,'Permanente', 'Prunus domestica');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45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  <c r="I12">
        <v>1</v>
      </c>
      <c r="J12" s="10" t="str">
        <f t="shared" si="0"/>
        <v>INSERT INTO Planta(variedade, nomeComum, idCalendarioFenologico,designacaoTipoPermanencia, especie) VALUES ('FORTUNA', 'Ameixoeira', 1,'Permanente', 'Prunus domestica');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45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  <c r="I13">
        <v>1</v>
      </c>
      <c r="J13" s="10" t="str">
        <f t="shared" si="0"/>
        <v>INSERT INTO Planta(variedade, nomeComum, idCalendarioFenologico,designacaoTipoPermanencia, especie) VALUES ('FRIAR', 'Ameixoeira', 1,'Permanente', 'Prunus domestica');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45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  <c r="I14">
        <v>1</v>
      </c>
      <c r="J14" s="10" t="str">
        <f t="shared" si="0"/>
        <v>INSERT INTO Planta(variedade, nomeComum, idCalendarioFenologico,designacaoTipoPermanencia, especie) VALUES ('EL DORADO', 'Ameixoeira', 1,'Permanente', 'Prunus domestica');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45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  <c r="I15">
        <v>1</v>
      </c>
      <c r="J15" s="10" t="str">
        <f t="shared" si="0"/>
        <v>INSERT INTO Planta(variedade, nomeComum, idCalendarioFenologico,designacaoTipoPermanencia, especie) VALUES ('ELEPHANT HEART', 'Ameixoeira', 1,'Permanente', 'Prunus domestica');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45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  <c r="I16">
        <v>1</v>
      </c>
      <c r="J16" s="10" t="str">
        <f t="shared" si="0"/>
        <v>INSERT INTO Planta(variedade, nomeComum, idCalendarioFenologico,designacaoTipoPermanencia, especie) VALUES ('GOLDEN JAPAN', 'Ameixoeira', 1,'Permanente', 'Prunus domestica');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45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  <c r="I17">
        <v>1</v>
      </c>
      <c r="J17" s="10" t="str">
        <f t="shared" si="0"/>
        <v>INSERT INTO Planta(variedade, nomeComum, idCalendarioFenologico,designacaoTipoPermanencia, especie) VALUES ('HARRY PITCHON', 'Ameixoeira', 1,'Permanente', 'Prunus domestica');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45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  <c r="I18">
        <v>1</v>
      </c>
      <c r="J18" s="10" t="str">
        <f t="shared" si="0"/>
        <v>INSERT INTO Planta(variedade, nomeComum, idCalendarioFenologico,designacaoTipoPermanencia, especie) VALUES ('LAETITIA', 'Ameixoeira', 1,'Permanente', 'Prunus domestica');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45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  <c r="I19">
        <v>1</v>
      </c>
      <c r="J19" s="10" t="str">
        <f t="shared" si="0"/>
        <v>INSERT INTO Planta(variedade, nomeComum, idCalendarioFenologico,designacaoTipoPermanencia, especie) VALUES ('METLEY', 'Ameixoeira', 1,'Permanente', 'Prunus domestica');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45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  <c r="I20">
        <v>1</v>
      </c>
      <c r="J20" s="10" t="str">
        <f t="shared" si="0"/>
        <v>INSERT INTO Planta(variedade, nomeComum, idCalendarioFenologico,designacaoTipoPermanencia, especie) VALUES ('MIRABELLE DE NANCY', 'Ameixoeira', 1,'Permanente', 'Prunus domestica');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45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  <c r="I21">
        <v>1</v>
      </c>
      <c r="J21" s="10" t="str">
        <f t="shared" si="0"/>
        <v>INSERT INTO Planta(variedade, nomeComum, idCalendarioFenologico,designacaoTipoPermanencia, especie) VALUES ('QUEEN ROSE', 'Ameixoeira', 1,'Permanente', 'Prunus domestica');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45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  <c r="I22">
        <v>1</v>
      </c>
      <c r="J22" s="10" t="str">
        <f t="shared" si="0"/>
        <v>INSERT INTO Planta(variedade, nomeComum, idCalendarioFenologico,designacaoTipoPermanencia, especie) VALUES ('RED BEAUT', 'Ameixoeira', 1,'Permanente', 'Prunus domestica');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45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  <c r="I23">
        <v>1</v>
      </c>
      <c r="J23" s="10" t="str">
        <f t="shared" si="0"/>
        <v>INSERT INTO Planta(variedade, nomeComum, idCalendarioFenologico,designacaoTipoPermanencia, especie) VALUES ('SANTA ROSA', 'Ameixoeira', 1,'Permanente', 'Prunus domestica');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45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  <c r="I24">
        <v>1</v>
      </c>
      <c r="J24" s="10" t="str">
        <f t="shared" si="0"/>
        <v>INSERT INTO Planta(variedade, nomeComum, idCalendarioFenologico,designacaoTipoPermanencia, especie) VALUES ('SHIRO', 'Ameixoeira', 1,'Permanente', 'Prunus domestica');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45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  <c r="I25">
        <v>1</v>
      </c>
      <c r="J25" s="10" t="str">
        <f t="shared" si="0"/>
        <v>INSERT INTO Planta(variedade, nomeComum, idCalendarioFenologico,designacaoTipoPermanencia, especie) VALUES ('SUNGOLD', 'Ameixoeira', 1,'Permanente', 'Prunus domestica');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45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  <c r="I26">
        <v>1</v>
      </c>
      <c r="J26" s="10" t="str">
        <f t="shared" si="0"/>
        <v>INSERT INTO Planta(variedade, nomeComum, idCalendarioFenologico,designacaoTipoPermanencia, especie) VALUES ('WILSON PERFECTION', 'Ameixoeira', 1,'Permanente', 'Prunus domestica');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45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  <c r="I27">
        <v>1</v>
      </c>
      <c r="J27" s="10" t="str">
        <f t="shared" si="0"/>
        <v>INSERT INTO Planta(variedade, nomeComum, idCalendarioFenologico,designacaoTipoPermanencia, especie) VALUES ('AUTUMN GIANT', 'Ameixoeira', 1,'Permanente', 'Prunus domestica');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45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  <c r="I28">
        <v>1</v>
      </c>
      <c r="J28" s="10" t="str">
        <f t="shared" si="0"/>
        <v>INSERT INTO Planta(variedade, nomeComum, idCalendarioFenologico,designacaoTipoPermanencia, especie) VALUES ('BULIDA', 'Damasqueiro', 1,'Permanente', 'Prunus armeniaca');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45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  <c r="I29">
        <v>1</v>
      </c>
      <c r="J29" s="10" t="str">
        <f t="shared" si="0"/>
        <v>INSERT INTO Planta(variedade, nomeComum, idCalendarioFenologico,designacaoTipoPermanencia, especie) VALUES ('CANINO', 'Damasqueiro', 1,'Permanente', 'Prunus armeniaca');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45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  <c r="I30">
        <v>1</v>
      </c>
      <c r="J30" s="10" t="str">
        <f t="shared" si="0"/>
        <v>INSERT INTO Planta(variedade, nomeComum, idCalendarioFenologico,designacaoTipoPermanencia, especie) VALUES ('LIABAUD', 'Damasqueiro', 1,'Permanente', 'Prunus armeniaca');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45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  <c r="I31">
        <v>1</v>
      </c>
      <c r="J31" s="10" t="str">
        <f t="shared" si="0"/>
        <v>INSERT INTO Planta(variedade, nomeComum, idCalendarioFenologico,designacaoTipoPermanencia, especie) VALUES ('MAILLOT JAUNE', 'Damasqueiro', 1,'Permanente', 'Prunus armeniaca');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45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  <c r="I32">
        <v>1</v>
      </c>
      <c r="J32" s="10" t="str">
        <f t="shared" si="0"/>
        <v>INSERT INTO Planta(variedade, nomeComum, idCalendarioFenologico,designacaoTipoPermanencia, especie) VALUES ('POLONAIS', 'Damasqueiro', 1,'Permanente', 'Prunus armeniaca');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45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  <c r="I33">
        <v>2</v>
      </c>
      <c r="J33" s="10" t="str">
        <f t="shared" si="0"/>
        <v>INSERT INTO Planta(variedade, nomeComum, idCalendarioFenologico,designacaoTipoPermanencia, especie) VALUES ('AKANE', 'Macieira', 2,'Permanente', 'Malus domestica');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45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  <c r="I34">
        <v>2</v>
      </c>
      <c r="J34" s="10" t="str">
        <f t="shared" si="0"/>
        <v>INSERT INTO Planta(variedade, nomeComum, idCalendarioFenologico,designacaoTipoPermanencia, especie) VALUES ('BELGOLDEN', 'Macieira', 2,'Permanente', 'Malus domestica');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45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  <c r="I35">
        <v>2</v>
      </c>
      <c r="J35" s="10" t="str">
        <f t="shared" si="0"/>
        <v>INSERT INTO Planta(variedade, nomeComum, idCalendarioFenologico,designacaoTipoPermanencia, especie) VALUES ('BRAVO DE ESMOLFE', 'Macieira', 2,'Permanente', 'Malus domestica');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45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  <c r="I36">
        <v>2</v>
      </c>
      <c r="J36" s="10" t="str">
        <f t="shared" si="0"/>
        <v>INSERT INTO Planta(variedade, nomeComum, idCalendarioFenologico,designacaoTipoPermanencia, especie) VALUES ('CASA NOVA DE ALCOBAÇA', 'Macieira', 2,'Permanente', 'Malus domestica');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45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  <c r="I37">
        <v>2</v>
      </c>
      <c r="J37" s="10" t="str">
        <f t="shared" si="0"/>
        <v>INSERT INTO Planta(variedade, nomeComum, idCalendarioFenologico,designacaoTipoPermanencia, especie) VALUES ('EROVAN', 'Macieira', 2,'Permanente', 'Malus domestica');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45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  <c r="I38">
        <v>2</v>
      </c>
      <c r="J38" s="10" t="str">
        <f t="shared" si="0"/>
        <v>INSERT INTO Planta(variedade, nomeComum, idCalendarioFenologico,designacaoTipoPermanencia, especie) VALUES ('FUJI', 'Macieira', 2,'Permanente', 'Malus domestica');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45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  <c r="I39">
        <v>2</v>
      </c>
      <c r="J39" s="10" t="str">
        <f t="shared" si="0"/>
        <v>INSERT INTO Planta(variedade, nomeComum, idCalendarioFenologico,designacaoTipoPermanencia, especie) VALUES ('GRANNY SMITH', 'Macieira', 2,'Permanente', 'Malus domestica');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45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  <c r="I40">
        <v>2</v>
      </c>
      <c r="J40" s="10" t="str">
        <f t="shared" si="0"/>
        <v>INSERT INTO Planta(variedade, nomeComum, idCalendarioFenologico,designacaoTipoPermanencia, especie) VALUES ('GOLDEN DELICIOUS', 'Macieira', 2,'Permanente', 'Malus domestica');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45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  <c r="I41">
        <v>2</v>
      </c>
      <c r="J41" s="10" t="str">
        <f t="shared" si="0"/>
        <v>INSERT INTO Planta(variedade, nomeComum, idCalendarioFenologico,designacaoTipoPermanencia, especie) VALUES ('HI-EARLY', 'Macieira', 2,'Permanente', 'Malus domestica');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45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  <c r="I42">
        <v>2</v>
      </c>
      <c r="J42" s="10" t="str">
        <f t="shared" si="0"/>
        <v>INSERT INTO Planta(variedade, nomeComum, idCalendarioFenologico,designacaoTipoPermanencia, especie) VALUES ('JONAGORED', 'Macieira', 2,'Permanente', 'Malus domestica');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45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  <c r="I43">
        <v>2</v>
      </c>
      <c r="J43" s="10" t="str">
        <f t="shared" si="0"/>
        <v>INSERT INTO Planta(variedade, nomeComum, idCalendarioFenologico,designacaoTipoPermanencia, especie) VALUES ('LYSGOLDEN', 'Macieira', 2,'Permanente', 'Malus domestica');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45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  <c r="I44">
        <v>2</v>
      </c>
      <c r="J44" s="10" t="str">
        <f t="shared" si="0"/>
        <v>INSERT INTO Planta(variedade, nomeComum, idCalendarioFenologico,designacaoTipoPermanencia, especie) VALUES ('MUTSU', 'Macieira', 2,'Permanente', 'Malus domestica');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45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  <c r="I45">
        <v>3</v>
      </c>
      <c r="J45" s="10" t="str">
        <f t="shared" si="0"/>
        <v>INSERT INTO Planta(variedade, nomeComum, idCalendarioFenologico,designacaoTipoPermanencia, especie) VALUES ('PORTA DA LOJA', 'Macieira', 3,'Permanente', 'Malus domestica');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45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  <c r="I46">
        <v>2</v>
      </c>
      <c r="J46" s="10" t="str">
        <f t="shared" si="0"/>
        <v>INSERT INTO Planta(variedade, nomeComum, idCalendarioFenologico,designacaoTipoPermanencia, especie) VALUES ('REINETTE OU CANADA', 'Macieira', 2,'Permanente', 'Malus domestica');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x14ac:dyDescent="0.45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  <c r="I47">
        <v>2</v>
      </c>
      <c r="J47" s="10" t="str">
        <f t="shared" si="0"/>
        <v>INSERT INTO Planta(variedade, nomeComum, idCalendarioFenologico,designacaoTipoPermanencia, especie) VALUES ('REINETTE OU GRAND FAY', 'Macieira', 2,'Permanente', 'Malus domestica');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x14ac:dyDescent="0.45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  <c r="I48">
        <v>2</v>
      </c>
      <c r="J48" s="10" t="str">
        <f t="shared" si="0"/>
        <v>INSERT INTO Planta(variedade, nomeComum, idCalendarioFenologico,designacaoTipoPermanencia, especie) VALUES ('RISCADINHA DE PALMELA', 'Macieira', 2,'Permanente', 'Malus domestica');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45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  <c r="I49">
        <v>2</v>
      </c>
      <c r="J49" s="10" t="str">
        <f t="shared" si="0"/>
        <v>INSERT INTO Planta(variedade, nomeComum, idCalendarioFenologico,designacaoTipoPermanencia, especie) VALUES ('ROYAL GALA', 'Macieira', 2,'Permanente', 'Malus domestica');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45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  <c r="I50">
        <v>2</v>
      </c>
      <c r="J50" s="10" t="str">
        <f t="shared" si="0"/>
        <v>INSERT INTO Planta(variedade, nomeComum, idCalendarioFenologico,designacaoTipoPermanencia, especie) VALUES ('REDCHIEF', 'Macieira', 2,'Permanente', 'Malus domestica');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45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  <c r="I51">
        <v>2</v>
      </c>
      <c r="J51" s="10" t="str">
        <f t="shared" si="0"/>
        <v>INSERT INTO Planta(variedade, nomeComum, idCalendarioFenologico,designacaoTipoPermanencia, especie) VALUES ('STARKING', 'Macieira', 2,'Permanente', 'Malus domestica');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45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  <c r="I52">
        <v>2</v>
      </c>
      <c r="J52" s="10" t="str">
        <f t="shared" si="0"/>
        <v>INSERT INTO Planta(variedade, nomeComum, idCalendarioFenologico,designacaoTipoPermanencia, especie) VALUES ('SUMMER RED', 'Macieira', 2,'Permanente', 'Malus domestica');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45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  <c r="I53">
        <v>2</v>
      </c>
      <c r="J53" s="10" t="str">
        <f t="shared" si="0"/>
        <v>INSERT INTO Planta(variedade, nomeComum, idCalendarioFenologico,designacaoTipoPermanencia, especie) VALUES ('WELLSPUR DELICIOUS', 'Macieira', 2,'Permanente', 'Malus domestica');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45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  <c r="I54">
        <v>2</v>
      </c>
      <c r="J54" s="10" t="str">
        <f t="shared" si="0"/>
        <v>INSERT INTO Planta(variedade, nomeComum, idCalendarioFenologico,designacaoTipoPermanencia, especie) VALUES ('NOIVA', 'Macieira', 2,'Permanente', 'Malus domestica');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45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  <c r="I55">
        <v>2</v>
      </c>
      <c r="J55" s="10" t="str">
        <f t="shared" si="0"/>
        <v>INSERT INTO Planta(variedade, nomeComum, idCalendarioFenologico,designacaoTipoPermanencia, especie) VALUES ('OLHO ABERTO', 'Macieira', 2,'Permanente', 'Malus domestica');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45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  <c r="I56">
        <v>2</v>
      </c>
      <c r="J56" s="10" t="str">
        <f t="shared" si="0"/>
        <v>INSERT INTO Planta(variedade, nomeComum, idCalendarioFenologico,designacaoTipoPermanencia, especie) VALUES ('CAMOESA ROSA', 'Macieira', 2,'Permanente', 'Malus domestica');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45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  <c r="I57">
        <v>2</v>
      </c>
      <c r="J57" s="10" t="str">
        <f t="shared" si="0"/>
        <v>INSERT INTO Planta(variedade, nomeComum, idCalendarioFenologico,designacaoTipoPermanencia, especie) VALUES ('MALÁPIO', 'Macieira', 2,'Permanente', 'Malus domestica');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45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  <c r="I58">
        <v>2</v>
      </c>
      <c r="J58" s="10" t="str">
        <f t="shared" si="0"/>
        <v>INSERT INTO Planta(variedade, nomeComum, idCalendarioFenologico,designacaoTipoPermanencia, especie) VALUES ('GRONHO DOCE', 'Macieira', 2,'Permanente', 'Malus domestica');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45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  <c r="I59">
        <v>2</v>
      </c>
      <c r="J59" s="10" t="str">
        <f t="shared" si="0"/>
        <v>INSERT INTO Planta(variedade, nomeComum, idCalendarioFenologico,designacaoTipoPermanencia, especie) VALUES ('PÉ DE BOI ', 'Macieira', 2,'Permanente', 'Malus domestica');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45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  <c r="I60">
        <v>2</v>
      </c>
      <c r="J60" s="10" t="str">
        <f t="shared" si="0"/>
        <v>INSERT INTO Planta(variedade, nomeComum, idCalendarioFenologico,designacaoTipoPermanencia, especie) VALUES ('PINOVA', 'Macieira', 2,'Permanente', 'Malus domestica');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x14ac:dyDescent="0.45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  <c r="I61">
        <v>2</v>
      </c>
      <c r="J61" s="10" t="str">
        <f t="shared" si="0"/>
        <v>INSERT INTO Planta(variedade, nomeComum, idCalendarioFenologico,designacaoTipoPermanencia, especie) VALUES ('PARDO LINDO', 'Macieira', 2,'Permanente', 'Malus domestica');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45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  <c r="I62">
        <v>2</v>
      </c>
      <c r="J62" s="10" t="str">
        <f t="shared" si="0"/>
        <v>INSERT INTO Planta(variedade, nomeComum, idCalendarioFenologico,designacaoTipoPermanencia, especie) VALUES ('PIPO DE BASTO', 'Macieira', 2,'Permanente', 'Malus domestica');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x14ac:dyDescent="0.45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  <c r="I63">
        <v>2</v>
      </c>
      <c r="J63" s="10" t="str">
        <f t="shared" si="0"/>
        <v>INSERT INTO Planta(variedade, nomeComum, idCalendarioFenologico,designacaoTipoPermanencia, especie) VALUES ('PRIMA', 'Macieira', 2,'Permanente', 'Malus domestica');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x14ac:dyDescent="0.45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  <c r="I64">
        <v>2</v>
      </c>
      <c r="J64" s="10" t="str">
        <f t="shared" si="0"/>
        <v>INSERT INTO Planta(variedade, nomeComum, idCalendarioFenologico,designacaoTipoPermanencia, especie) VALUES ('QUERINA', 'Macieira', 2,'Permanente', 'Malus domestica');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x14ac:dyDescent="0.45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  <c r="I65">
        <v>2</v>
      </c>
      <c r="J65" s="10" t="str">
        <f t="shared" si="0"/>
        <v>INSERT INTO Planta(variedade, nomeComum, idCalendarioFenologico,designacaoTipoPermanencia, especie) VALUES ('VISTA BELLA', 'Macieira', 2,'Permanente', 'Malus domestica');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x14ac:dyDescent="0.45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  <c r="I66">
        <v>2</v>
      </c>
      <c r="J66" s="10" t="str">
        <f t="shared" si="0"/>
        <v>INSERT INTO Planta(variedade, nomeComum, idCalendarioFenologico,designacaoTipoPermanencia, especie) VALUES ('GOLDEN SMOOTHEE', 'Macieira', 2,'Permanente', 'Malus domestica');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x14ac:dyDescent="0.45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  <c r="I67">
        <v>2</v>
      </c>
      <c r="J67" s="10" t="str">
        <f t="shared" ref="J67:J96" si="1">"INSERT INTO " &amp;$L$1&amp; "(variedade, nomeComum, idCalendarioFenologico,designacaoTipoPermanencia, especie) VALUES ('"&amp;UPPER(TRIM(SUBSTITUTE(C67, "'", "")))&amp; "', '" &amp;B67&amp; "', "&amp;I67&amp;",'"&amp;D67&amp;"', '" &amp;A67&amp; "');"</f>
        <v>INSERT INTO Planta(variedade, nomeComum, idCalendarioFenologico,designacaoTipoPermanencia, especie) VALUES ('GOLDEN SUPREMA', 'Macieira', 2,'Permanente', 'Malus domestica');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45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  <c r="I68">
        <v>2</v>
      </c>
      <c r="J68" s="10" t="str">
        <f t="shared" si="1"/>
        <v>INSERT INTO Planta(variedade, nomeComum, idCalendarioFenologico,designacaoTipoPermanencia, especie) VALUES ('GLOSTER 69', 'Macieira', 2,'Permanente', 'Malus domestica');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x14ac:dyDescent="0.45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  <c r="I69">
        <v>2</v>
      </c>
      <c r="J69" s="10" t="str">
        <f t="shared" si="1"/>
        <v>INSERT INTO Planta(variedade, nomeComum, idCalendarioFenologico,designacaoTipoPermanencia, especie) VALUES ('FREEDOM', 'Macieira', 2,'Permanente', 'Malus domestica');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x14ac:dyDescent="0.45">
      <c r="A70" t="s">
        <v>90</v>
      </c>
      <c r="B70" t="s">
        <v>91</v>
      </c>
      <c r="C70" t="s">
        <v>92</v>
      </c>
      <c r="D70" t="s">
        <v>11</v>
      </c>
      <c r="I70">
        <v>4</v>
      </c>
      <c r="J70" s="10" t="str">
        <f t="shared" si="1"/>
        <v>INSERT INTO Planta(variedade, nomeComum, idCalendarioFenologico,designacaoTipoPermanencia, especie) VALUES ('SNINSEIKI', 'Pera Nashi', 4,'Permanente', 'Pyrus pyrifolia');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x14ac:dyDescent="0.45">
      <c r="A71" t="s">
        <v>90</v>
      </c>
      <c r="B71" t="s">
        <v>91</v>
      </c>
      <c r="C71" t="s">
        <v>93</v>
      </c>
      <c r="D71" t="s">
        <v>11</v>
      </c>
      <c r="I71">
        <v>4</v>
      </c>
      <c r="J71" s="10" t="str">
        <f t="shared" si="1"/>
        <v>INSERT INTO Planta(variedade, nomeComum, idCalendarioFenologico,designacaoTipoPermanencia, especie) VALUES ('KUMOI', 'Pera Nashi', 4,'Permanente', 'Pyrus pyrifolia');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x14ac:dyDescent="0.45">
      <c r="A72" t="s">
        <v>90</v>
      </c>
      <c r="B72" t="s">
        <v>91</v>
      </c>
      <c r="C72" t="s">
        <v>94</v>
      </c>
      <c r="D72" t="s">
        <v>11</v>
      </c>
      <c r="I72">
        <v>4</v>
      </c>
      <c r="J72" s="10" t="str">
        <f t="shared" si="1"/>
        <v>INSERT INTO Planta(variedade, nomeComum, idCalendarioFenologico,designacaoTipoPermanencia, especie) VALUES ('HOSUI', 'Pera Nashi', 4,'Permanente', 'Pyrus pyrifolia');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x14ac:dyDescent="0.45">
      <c r="A73" t="s">
        <v>90</v>
      </c>
      <c r="B73" t="s">
        <v>91</v>
      </c>
      <c r="C73" t="s">
        <v>95</v>
      </c>
      <c r="D73" t="s">
        <v>11</v>
      </c>
      <c r="I73">
        <v>4</v>
      </c>
      <c r="J73" s="10" t="str">
        <f t="shared" si="1"/>
        <v>INSERT INTO Planta(variedade, nomeComum, idCalendarioFenologico,designacaoTipoPermanencia, especie) VALUES ('NIJISSEIKI', 'Pera Nashi', 4,'Permanente', 'Pyrus pyrifolia');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x14ac:dyDescent="0.45">
      <c r="A74" t="s">
        <v>96</v>
      </c>
      <c r="B74" t="s">
        <v>97</v>
      </c>
      <c r="C74" t="s">
        <v>98</v>
      </c>
      <c r="D74" t="s">
        <v>99</v>
      </c>
      <c r="H74" t="s">
        <v>100</v>
      </c>
      <c r="I74">
        <v>5</v>
      </c>
      <c r="J74" s="10" t="str">
        <f t="shared" si="1"/>
        <v>INSERT INTO Planta(variedade, nomeComum, idCalendarioFenologico,designacaoTipoPermanencia, especie) VALUES ('CARSON HYBRID', 'Cenoura', 5,'Temporária', 'Daucus carota subsp. Sativus');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x14ac:dyDescent="0.45">
      <c r="A75" t="s">
        <v>96</v>
      </c>
      <c r="B75" t="s">
        <v>97</v>
      </c>
      <c r="C75" t="s">
        <v>101</v>
      </c>
      <c r="D75" t="s">
        <v>99</v>
      </c>
      <c r="H75" t="s">
        <v>100</v>
      </c>
      <c r="I75">
        <v>5</v>
      </c>
      <c r="J75" s="10" t="str">
        <f t="shared" si="1"/>
        <v>INSERT INTO Planta(variedade, nomeComum, idCalendarioFenologico,designacaoTipoPermanencia, especie) VALUES ('RED CORED CHANTENAY', 'Cenoura', 5,'Temporária', 'Daucus carota subsp. Sativus');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x14ac:dyDescent="0.45">
      <c r="A76" t="s">
        <v>96</v>
      </c>
      <c r="B76" t="s">
        <v>97</v>
      </c>
      <c r="C76" t="s">
        <v>102</v>
      </c>
      <c r="D76" t="s">
        <v>99</v>
      </c>
      <c r="H76" t="s">
        <v>100</v>
      </c>
      <c r="I76">
        <v>5</v>
      </c>
      <c r="J76" s="10" t="str">
        <f t="shared" si="1"/>
        <v>INSERT INTO Planta(variedade, nomeComum, idCalendarioFenologico,designacaoTipoPermanencia, especie) VALUES ('DANVERS HALF LONG', 'Cenoura', 5,'Temporária', 'Daucus carota subsp. Sativus');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x14ac:dyDescent="0.45">
      <c r="A77" t="s">
        <v>96</v>
      </c>
      <c r="B77" t="s">
        <v>97</v>
      </c>
      <c r="C77" t="s">
        <v>103</v>
      </c>
      <c r="D77" t="s">
        <v>99</v>
      </c>
      <c r="H77" t="s">
        <v>100</v>
      </c>
      <c r="I77">
        <v>5</v>
      </c>
      <c r="J77" s="10" t="str">
        <f t="shared" si="1"/>
        <v>INSERT INTO Planta(variedade, nomeComum, idCalendarioFenologico,designacaoTipoPermanencia, especie) VALUES ('IMPERATOR 58', 'Cenoura', 5,'Temporária', 'Daucus carota subsp. Sativus');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x14ac:dyDescent="0.45">
      <c r="A78" t="s">
        <v>96</v>
      </c>
      <c r="B78" t="s">
        <v>97</v>
      </c>
      <c r="C78" t="s">
        <v>104</v>
      </c>
      <c r="D78" t="s">
        <v>99</v>
      </c>
      <c r="H78" t="s">
        <v>100</v>
      </c>
      <c r="I78">
        <v>5</v>
      </c>
      <c r="J78" s="10" t="str">
        <f t="shared" si="1"/>
        <v>INSERT INTO Planta(variedade, nomeComum, idCalendarioFenologico,designacaoTipoPermanencia, especie) VALUES ('SUGARSNAX HYBRID', 'Cenoura', 5,'Temporária', 'Daucus carota subsp. Sativus');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x14ac:dyDescent="0.45">
      <c r="A79" t="s">
        <v>96</v>
      </c>
      <c r="B79" t="s">
        <v>97</v>
      </c>
      <c r="C79" t="s">
        <v>105</v>
      </c>
      <c r="D79" t="s">
        <v>99</v>
      </c>
      <c r="H79" t="s">
        <v>100</v>
      </c>
      <c r="I79">
        <v>5</v>
      </c>
      <c r="J79" s="10" t="str">
        <f t="shared" si="1"/>
        <v>INSERT INTO Planta(variedade, nomeComum, idCalendarioFenologico,designacaoTipoPermanencia, especie) VALUES ('NELSON HYBRID', 'Cenoura', 5,'Temporária', 'Daucus carota subsp. Sativus');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x14ac:dyDescent="0.45">
      <c r="A80" t="s">
        <v>96</v>
      </c>
      <c r="B80" t="s">
        <v>97</v>
      </c>
      <c r="C80" t="s">
        <v>106</v>
      </c>
      <c r="D80" t="s">
        <v>99</v>
      </c>
      <c r="H80" t="s">
        <v>100</v>
      </c>
      <c r="I80">
        <v>5</v>
      </c>
      <c r="J80" s="10" t="str">
        <f t="shared" si="1"/>
        <v>INSERT INTO Planta(variedade, nomeComum, idCalendarioFenologico,designacaoTipoPermanencia, especie) VALUES ('SCARLET NANTES', 'Cenoura', 5,'Temporária', 'Daucus carota subsp. Sativus');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x14ac:dyDescent="0.45">
      <c r="A81" t="s">
        <v>107</v>
      </c>
      <c r="B81" t="s">
        <v>108</v>
      </c>
      <c r="C81" t="s">
        <v>109</v>
      </c>
      <c r="D81" t="s">
        <v>99</v>
      </c>
      <c r="I81">
        <v>4</v>
      </c>
      <c r="J81" s="10" t="str">
        <f t="shared" si="1"/>
        <v>INSERT INTO Planta(variedade, nomeComum, idCalendarioFenologico,designacaoTipoPermanencia, especie) VALUES ('AMARELO', 'Tremoço', 4,'Temporária', 'Lupinus luteus');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x14ac:dyDescent="0.45">
      <c r="A82" t="s">
        <v>110</v>
      </c>
      <c r="B82" t="s">
        <v>108</v>
      </c>
      <c r="C82" t="s">
        <v>111</v>
      </c>
      <c r="D82" t="s">
        <v>99</v>
      </c>
      <c r="I82">
        <v>4</v>
      </c>
      <c r="J82" s="10" t="str">
        <f t="shared" si="1"/>
        <v>INSERT INTO Planta(variedade, nomeComum, idCalendarioFenologico,designacaoTipoPermanencia, especie) VALUES ('BRANCO', 'Tremoço', 4,'Temporária', 'Lupinus albus');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x14ac:dyDescent="0.45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  <c r="I83">
        <v>6</v>
      </c>
      <c r="J83" s="10" t="str">
        <f t="shared" si="1"/>
        <v>INSERT INTO Planta(variedade, nomeComum, idCalendarioFenologico,designacaoTipoPermanencia, especie) VALUES ('MAS 24.C', 'Milho', 6,'Temporária', 'Zea mays');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x14ac:dyDescent="0.45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  <c r="I84">
        <v>6</v>
      </c>
      <c r="J84" s="10" t="str">
        <f t="shared" si="1"/>
        <v>INSERT INTO Planta(variedade, nomeComum, idCalendarioFenologico,designacaoTipoPermanencia, especie) VALUES ('DOCE GOLDEN BANTAM', 'Milho', 6,'Temporária', 'Zea mays');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45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  <c r="I85">
        <v>7</v>
      </c>
      <c r="J85" s="10" t="str">
        <f t="shared" si="1"/>
        <v>INSERT INTO Planta(variedade, nomeComum, idCalendarioFenologico,designacaoTipoPermanencia, especie) VALUES ('SENHORA CONCEIÇÃO', 'Nabo greleiro', 7,'Temporária', 'Brassica rapa');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45">
      <c r="A86" t="s">
        <v>123</v>
      </c>
      <c r="B86" t="s">
        <v>124</v>
      </c>
      <c r="C86" t="s">
        <v>125</v>
      </c>
      <c r="D86" t="s">
        <v>11</v>
      </c>
      <c r="H86" t="s">
        <v>126</v>
      </c>
      <c r="I86">
        <v>8</v>
      </c>
      <c r="J86" s="10" t="str">
        <f t="shared" si="1"/>
        <v>INSERT INTO Planta(variedade, nomeComum, idCalendarioFenologico,designacaoTipoPermanencia, especie) VALUES ('COBRANÇOSA', 'Oliveira', 8,'Permanente', 'Olea europaea');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45">
      <c r="A87" t="s">
        <v>123</v>
      </c>
      <c r="B87" t="s">
        <v>124</v>
      </c>
      <c r="C87" t="s">
        <v>127</v>
      </c>
      <c r="D87" t="s">
        <v>11</v>
      </c>
      <c r="H87" t="s">
        <v>126</v>
      </c>
      <c r="I87">
        <v>8</v>
      </c>
      <c r="J87" s="10" t="str">
        <f t="shared" si="1"/>
        <v>INSERT INTO Planta(variedade, nomeComum, idCalendarioFenologico,designacaoTipoPermanencia, especie) VALUES ('ARBEQUINA', 'Oliveira', 8,'Permanente', 'Olea europaea');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x14ac:dyDescent="0.45">
      <c r="A88" t="s">
        <v>123</v>
      </c>
      <c r="B88" t="s">
        <v>124</v>
      </c>
      <c r="C88" t="s">
        <v>128</v>
      </c>
      <c r="D88" t="s">
        <v>11</v>
      </c>
      <c r="H88" t="s">
        <v>126</v>
      </c>
      <c r="I88">
        <v>8</v>
      </c>
      <c r="J88" s="10" t="str">
        <f t="shared" si="1"/>
        <v>INSERT INTO Planta(variedade, nomeComum, idCalendarioFenologico,designacaoTipoPermanencia, especie) VALUES ('HOJIBLANCA', 'Oliveira', 8,'Permanente', 'Olea europaea');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45">
      <c r="A89" t="s">
        <v>123</v>
      </c>
      <c r="B89" t="s">
        <v>124</v>
      </c>
      <c r="C89" t="s">
        <v>129</v>
      </c>
      <c r="D89" t="s">
        <v>11</v>
      </c>
      <c r="H89" t="s">
        <v>126</v>
      </c>
      <c r="I89">
        <v>8</v>
      </c>
      <c r="J89" s="10" t="str">
        <f t="shared" si="1"/>
        <v>INSERT INTO Planta(variedade, nomeComum, idCalendarioFenologico,designacaoTipoPermanencia, especie) VALUES ('NEGRINHA DO FREIXO', 'Oliveira', 8,'Permanente', 'Olea europaea');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x14ac:dyDescent="0.45">
      <c r="A90" t="s">
        <v>123</v>
      </c>
      <c r="B90" t="s">
        <v>124</v>
      </c>
      <c r="C90" t="s">
        <v>130</v>
      </c>
      <c r="D90" t="s">
        <v>11</v>
      </c>
      <c r="H90" t="s">
        <v>126</v>
      </c>
      <c r="I90">
        <v>8</v>
      </c>
      <c r="J90" s="10" t="str">
        <f t="shared" si="1"/>
        <v>INSERT INTO Planta(variedade, nomeComum, idCalendarioFenologico,designacaoTipoPermanencia, especie) VALUES ('PICUAL', 'Oliveira', 8,'Permanente', 'Olea europaea');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x14ac:dyDescent="0.45">
      <c r="A91" t="s">
        <v>123</v>
      </c>
      <c r="B91" t="s">
        <v>124</v>
      </c>
      <c r="C91" t="s">
        <v>131</v>
      </c>
      <c r="D91" t="s">
        <v>11</v>
      </c>
      <c r="H91" t="s">
        <v>126</v>
      </c>
      <c r="I91">
        <v>8</v>
      </c>
      <c r="J91" s="10" t="str">
        <f t="shared" si="1"/>
        <v>INSERT INTO Planta(variedade, nomeComum, idCalendarioFenologico,designacaoTipoPermanencia, especie) VALUES ('MAÇANILHA', 'Oliveira', 8,'Permanente', 'Olea europaea');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x14ac:dyDescent="0.45">
      <c r="A92" t="s">
        <v>123</v>
      </c>
      <c r="B92" t="s">
        <v>124</v>
      </c>
      <c r="C92" t="s">
        <v>132</v>
      </c>
      <c r="D92" t="s">
        <v>11</v>
      </c>
      <c r="H92" t="s">
        <v>126</v>
      </c>
      <c r="I92">
        <v>8</v>
      </c>
      <c r="J92" s="10" t="str">
        <f t="shared" si="1"/>
        <v>INSERT INTO Planta(variedade, nomeComum, idCalendarioFenologico,designacaoTipoPermanencia, especie) VALUES ('CONSERVA DE ELVAS', 'Oliveira', 8,'Permanente', 'Olea europaea');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x14ac:dyDescent="0.45">
      <c r="A93" t="s">
        <v>123</v>
      </c>
      <c r="B93" t="s">
        <v>124</v>
      </c>
      <c r="C93" t="s">
        <v>323</v>
      </c>
      <c r="D93" t="s">
        <v>11</v>
      </c>
      <c r="H93" t="s">
        <v>126</v>
      </c>
      <c r="I93">
        <v>8</v>
      </c>
      <c r="J93" s="10" t="str">
        <f t="shared" si="1"/>
        <v>INSERT INTO Planta(variedade, nomeComum, idCalendarioFenologico,designacaoTipoPermanencia, especie) VALUES ('GALEGA', 'Oliveira', 8,'Permanente', 'Olea europaea');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x14ac:dyDescent="0.45">
      <c r="A94" t="s">
        <v>118</v>
      </c>
      <c r="B94" t="s">
        <v>223</v>
      </c>
      <c r="C94" t="s">
        <v>224</v>
      </c>
      <c r="D94" t="s">
        <v>99</v>
      </c>
      <c r="E94" t="s">
        <v>225</v>
      </c>
      <c r="H94" t="s">
        <v>226</v>
      </c>
      <c r="I94">
        <v>9</v>
      </c>
      <c r="J94" s="10" t="str">
        <f t="shared" si="1"/>
        <v>INSERT INTO Planta(variedade, nomeComum, idCalendarioFenologico,designacaoTipoPermanencia, especie) VALUES ('S. COSME', 'Nabo', 9,'Temporária', 'Brassica rapa');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x14ac:dyDescent="0.45">
      <c r="A95" t="s">
        <v>240</v>
      </c>
      <c r="B95" t="s">
        <v>241</v>
      </c>
      <c r="C95" t="s">
        <v>242</v>
      </c>
      <c r="D95" t="s">
        <v>11</v>
      </c>
      <c r="F95" t="s">
        <v>244</v>
      </c>
      <c r="G95" t="s">
        <v>243</v>
      </c>
      <c r="H95" t="s">
        <v>245</v>
      </c>
      <c r="I95">
        <v>10</v>
      </c>
      <c r="J95" s="10" t="str">
        <f t="shared" si="1"/>
        <v>INSERT INTO Planta(variedade, nomeComum, idCalendarioFenologico,designacaoTipoPermanencia, especie) VALUES ('DONA MARIA', 'Videira', 10,'Permanente', 'Vitis vinifera');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45">
      <c r="A96" t="s">
        <v>240</v>
      </c>
      <c r="B96" t="s">
        <v>241</v>
      </c>
      <c r="C96" t="s">
        <v>248</v>
      </c>
      <c r="D96" t="s">
        <v>11</v>
      </c>
      <c r="F96" t="s">
        <v>244</v>
      </c>
      <c r="G96" t="s">
        <v>243</v>
      </c>
      <c r="H96" t="s">
        <v>245</v>
      </c>
      <c r="I96">
        <v>10</v>
      </c>
      <c r="J96" s="10" t="str">
        <f>"INSERT INTO " &amp;$L$1&amp; "(variedade, nomeComum, idCalendarioFenologico,designacaoTipoPermanencia, especie) VALUES ('"&amp;UPPER(TRIM(SUBSTITUTE(C96, "'", "")))&amp; "', '" &amp;B96&amp; "', "&amp;I96&amp;",'"&amp;D96&amp;"', '" &amp;A96&amp; "');"</f>
        <v>INSERT INTO Planta(variedade, nomeComum, idCalendarioFenologico,designacaoTipoPermanencia, especie) VALUES ('CARDINAL', 'Videira', 10,'Permanente', 'Vitis vinifera');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8" spans="1:28" x14ac:dyDescent="0.45">
      <c r="J98" s="19" t="s">
        <v>258</v>
      </c>
      <c r="K98" s="9" t="s">
        <v>253</v>
      </c>
      <c r="L98" s="9" t="s">
        <v>254</v>
      </c>
      <c r="M98" s="9" t="s">
        <v>259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45">
      <c r="J99" s="18">
        <v>1</v>
      </c>
      <c r="K99" s="10" t="str">
        <f xml:space="preserve"> "INSERT INTO " &amp;$M$98&amp; "(idCalendarioFenologico,sementeira, poda, colheita, floracao) VALUES ("&amp;J99&amp;"," &amp; IF(ISBLANK($E$2), "' - '", "'" &amp;$E$2&amp; "'") &amp; ", "  &amp;IF(ISBLANK($F$2), "' - '", "'" &amp;$F$2&amp; "'")&amp; ", " &amp;IF(ISBLANK($H$2), "' - '", "'" &amp;$H$2&amp;  "'")&amp; ", " &amp;IF(ISBLANK($G$2), "' - '", "'" &amp;$G$2&amp; "'")&amp; "); "</f>
        <v xml:space="preserve">INSERT INTO CalendarioFenologico(idCalendarioFenologico,sementeira, poda, colheita, floracao) VALUES (1,' - ', 'Novembro a dezembro', 'Julho a agosto', 'Fevereiro a março'); 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x14ac:dyDescent="0.45">
      <c r="J100" s="18">
        <f>J99+1</f>
        <v>2</v>
      </c>
      <c r="K100" s="10" t="str">
        <f xml:space="preserve"> "INSERT INTO " &amp;$M$98&amp; "(idCalendarioFenologico,sementeira, poda, colheita, floracao) VALUES ("&amp;J100&amp;"," &amp; IF(ISBLANK($E$33), "' - '", "'" &amp;$E$33&amp; "'") &amp; ", "  &amp;IF(ISBLANK($F$33), "' - '", "'" &amp;$F$33&amp; "'")&amp; ", " &amp;IF(ISBLANK($H$33), "' - '", "'" &amp;$H$33&amp;  "'")&amp; ", " &amp;IF(ISBLANK($G$33), "' - '", "'" &amp;$G$33&amp; "'")&amp; "); "</f>
        <v xml:space="preserve">INSERT INTO CalendarioFenologico(idCalendarioFenologico,sementeira, poda, colheita, floracao) VALUES (2,' - ', 'Novembro a dezembro', 'Agosto a setembro', 'Março a abril'); 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45">
      <c r="J101" s="18">
        <f>J100+1</f>
        <v>3</v>
      </c>
      <c r="K101" s="10" t="str">
        <f xml:space="preserve"> "INSERT INTO " &amp;$M$98&amp; "(idCalendarioFenologico,sementeira, poda, colheita, floracao) VALUES ("&amp;J101&amp;"," &amp; IF(ISBLANK($E$45), "' - '", "'" &amp;$E$45&amp; "'") &amp; ", "  &amp;IF(ISBLANK($F$45), "' - '", "'" &amp;$F$45&amp; "'")&amp; ", " &amp;IF(ISBLANK($H$45), "' - '", "'" &amp;$H$45&amp;  "'")&amp; ", " &amp;IF(ISBLANK($G$45), "' - '", "'" &amp;$G$45&amp; "'")&amp; "); "</f>
        <v xml:space="preserve">INSERT INTO CalendarioFenologico(idCalendarioFenologico,sementeira, poda, colheita, floracao) VALUES (3,' - ', 'Janeiro', 'Novembro a dezembro', 'Abril a maio'); 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45">
      <c r="A102" s="7" t="s">
        <v>253</v>
      </c>
      <c r="B102" s="7" t="s">
        <v>254</v>
      </c>
      <c r="C102" s="7" t="s">
        <v>259</v>
      </c>
      <c r="D102" s="7"/>
      <c r="E102" s="7"/>
      <c r="F102" s="7"/>
      <c r="G102" t="s">
        <v>257</v>
      </c>
      <c r="J102" s="18">
        <f>J101+1</f>
        <v>4</v>
      </c>
      <c r="K102" s="10" t="str">
        <f xml:space="preserve"> "INSERT INTO " &amp;$M$98&amp; "(idCalendarioFenologico,sementeira, poda, colheita, floracao) VALUES ("&amp;J102&amp;"," &amp; IF(ISBLANK($E$70), "' - '", "'" &amp;$E$70&amp; "'") &amp; ", "  &amp;IF(ISBLANK($F$70), "' - '", "'" &amp;$F$70&amp; "'")&amp; ", " &amp;IF(ISBLANK($H$70), "' - '", "'" &amp;$H$70&amp;  "'")&amp; ", " &amp;IF(ISBLANK($G$70), "' - '", "'" &amp;$G$70&amp; "'")&amp; "); "</f>
        <v xml:space="preserve">INSERT INTO CalendarioFenologico(idCalendarioFenologico,sementeira, poda, colheita, floracao) VALUES (4,' - ', ' - ', ' - ', ' - '); 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45">
      <c r="A103" s="12" t="str">
        <f t="shared" ref="A103:A134" si="2" xml:space="preserve"> "INSERT INTO " &amp;$C$102&amp; "(sementeira, poda, colheita, floracao) VALUES (" &amp;IF(ISBLANK(E7), "null", "'" &amp;E7&amp; "'")&amp; ", "  &amp;IF(ISBLANK(F7), "null", "'" &amp;F7&amp; "'")&amp; ", " &amp;IF(ISBLANK(H7), "null", "'" &amp;H7&amp;  "'")&amp; ", " &amp;IF(ISBLANK(G7), "null", "'" &amp;G7&amp; "'")&amp; "); "</f>
        <v xml:space="preserve">INSERT INTO CalendarioFenologico(sementeira, poda, colheita, floracao) VALUES (null, 'Novembro a dezembro', 'Julho a agosto', 'Fevereiro a março'); </v>
      </c>
      <c r="B103" s="12"/>
      <c r="C103" s="12"/>
      <c r="D103" s="12"/>
      <c r="E103" s="12"/>
      <c r="F103" s="12"/>
      <c r="J103" s="18">
        <f t="shared" ref="J103:J107" si="3">J102+1</f>
        <v>5</v>
      </c>
      <c r="K103" s="10" t="str">
        <f xml:space="preserve"> "INSERT INTO " &amp;$M$98&amp; "(idCalendarioFenologico,sementeira, poda, colheita, floracao) VALUES ("&amp;J103&amp;"," &amp; IF(ISBLANK($E$74), "' - '", "'" &amp;$E$74&amp; "'") &amp; ", "  &amp;IF(ISBLANK($F$74), "' - '", "'" &amp;$F$74&amp; "'")&amp; ", " &amp;IF(ISBLANK($H$74), "' - '", "'" &amp;$H$74&amp;  "'")&amp; ", " &amp;IF(ISBLANK($G$74), "' - '", "'" &amp;$G$74&amp; "'")&amp; "); "</f>
        <v xml:space="preserve">INSERT INTO CalendarioFenologico(idCalendarioFenologico,sementeira, poda, colheita, floracao) VALUES (5,' - ', ' - ', '80 dias', ' - '); 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45">
      <c r="A104" s="12" t="str">
        <f t="shared" si="2"/>
        <v xml:space="preserve">INSERT INTO CalendarioFenologico(sementeira, poda, colheita, floracao) VALUES (null, 'Novembro a dezembro', 'Julho a agosto', 'Fevereiro a março'); </v>
      </c>
      <c r="B104" s="12"/>
      <c r="C104" s="12"/>
      <c r="D104" s="12"/>
      <c r="E104" s="12"/>
      <c r="F104" s="12"/>
      <c r="J104" s="18">
        <f t="shared" si="3"/>
        <v>6</v>
      </c>
      <c r="K104" s="10" t="str">
        <f xml:space="preserve"> "INSERT INTO " &amp;$M$98&amp; "(idCalendarioFenologico,sementeira, poda, colheita, floracao) VALUES ("&amp;J104&amp;"," &amp; IF(ISBLANK($E$83), "' - '", "'" &amp;$E$83&amp; "'") &amp; ", "  &amp;IF(ISBLANK($F$83), "' - '", "'" &amp;$F$83&amp; "'")&amp; ", " &amp;IF(ISBLANK($H$83), "' - '", "'" &amp;$H$83&amp;  "'")&amp; ", " &amp;IF(ISBLANK($G$83), "' - '", "'" &amp;$G$83&amp; "'")&amp; "); "</f>
        <v xml:space="preserve">INSERT INTO CalendarioFenologico(idCalendarioFenologico,sementeira, poda, colheita, floracao) VALUES (6,'Abril a junho', ' - ', 'Julho a setembro', ' - '); 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45">
      <c r="A105" s="12" t="str">
        <f t="shared" si="2"/>
        <v xml:space="preserve">INSERT INTO CalendarioFenologico(sementeira, poda, colheita, floracao) VALUES (null, 'Novembro a dezembro', 'Julho a agosto', 'Fevereiro a março'); </v>
      </c>
      <c r="B105" s="12"/>
      <c r="C105" s="12"/>
      <c r="D105" s="12"/>
      <c r="E105" s="12"/>
      <c r="F105" s="12"/>
      <c r="J105" s="18">
        <f t="shared" si="3"/>
        <v>7</v>
      </c>
      <c r="K105" s="10" t="str">
        <f xml:space="preserve"> "INSERT INTO " &amp;$M$98&amp; "(idCalendarioFenologico,sementeira, poda, colheita, floracao) VALUES ("&amp;J105&amp;"," &amp; IF(ISBLANK($E$85), "' - '", "'" &amp;$E$85&amp; "'") &amp; ", "  &amp;IF(ISBLANK($F$85), "' - '", "'" &amp;$F$85&amp; "'")&amp; ", " &amp;IF(ISBLANK($H$85), "' - '", "'" &amp;$H$85&amp;  "'")&amp; ", " &amp;IF(ISBLANK($G$85), "' - '", "'" &amp;$G$85&amp; "'")&amp; "); "</f>
        <v xml:space="preserve">INSERT INTO CalendarioFenologico(idCalendarioFenologico,sementeira, poda, colheita, floracao) VALUES (7,'Março a setembro', ' - ', 'Junho a fevereiro', ' - '); 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45">
      <c r="A106" s="12" t="str">
        <f t="shared" si="2"/>
        <v xml:space="preserve">INSERT INTO CalendarioFenologico(sementeira, poda, colheita, floracao) VALUES (null, 'Novembro a dezembro', 'Julho a agosto', 'Fevereiro a março'); </v>
      </c>
      <c r="B106" s="12"/>
      <c r="C106" s="12"/>
      <c r="D106" s="12"/>
      <c r="E106" s="12"/>
      <c r="F106" s="12"/>
      <c r="J106" s="18">
        <f t="shared" si="3"/>
        <v>8</v>
      </c>
      <c r="K106" s="10" t="str">
        <f xml:space="preserve"> "INSERT INTO " &amp;$M$98&amp; "(idCalendarioFenologico,sementeira, poda, colheita, floracao) VALUES ("&amp;J106&amp;"," &amp; IF(ISBLANK($E$86), "' - '", "'" &amp;$E$86&amp; "'") &amp; ", "  &amp;IF(ISBLANK($F$86), "' - '", "'" &amp;$F$86&amp; "'")&amp; ", " &amp;IF(ISBLANK($H$86), "' - '", "'" &amp;$H$86&amp;  "'")&amp; ", " &amp;IF(ISBLANK($G$86), "' - '", "'" &amp;$G$86&amp; "'")&amp; "); "</f>
        <v xml:space="preserve">INSERT INTO CalendarioFenologico(idCalendarioFenologico,sementeira, poda, colheita, floracao) VALUES (8,' - ', ' - ', 'Outubro a novembro', ' - '); 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45">
      <c r="A107" s="12" t="str">
        <f t="shared" si="2"/>
        <v xml:space="preserve">INSERT INTO CalendarioFenologico(sementeira, poda, colheita, floracao) VALUES (null, 'Novembro a dezembro', 'Julho a agosto', 'Fevereiro a março'); </v>
      </c>
      <c r="B107" s="12"/>
      <c r="C107" s="12"/>
      <c r="D107" s="12"/>
      <c r="E107" s="12"/>
      <c r="F107" s="12"/>
      <c r="J107" s="18">
        <f t="shared" si="3"/>
        <v>9</v>
      </c>
      <c r="K107" s="10" t="str">
        <f xml:space="preserve"> "INSERT INTO " &amp;$M$98&amp; "(idCalendarioFenologico,sementeira, poda, colheita, floracao) VALUES ("&amp;J107&amp;"," &amp; IF(ISBLANK($E$94), "' - '", "'" &amp;$E$94&amp; "'") &amp; ", "  &amp;IF(ISBLANK($F$94), "' - '", "'" &amp;$F$94&amp; "'")&amp; ", " &amp;IF(ISBLANK($H$94), "' - '", "'" &amp;$H$94&amp;  "'")&amp; ", " &amp;IF(ISBLANK($G$94), "' - '", "'" &amp;$G$94&amp; "'")&amp; "); "</f>
        <v xml:space="preserve">INSERT INTO CalendarioFenologico(idCalendarioFenologico,sementeira, poda, colheita, floracao) VALUES (9,'Fevereiro a abril, agosto a outubro', ' - ', '90 dias', ' - '); 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45">
      <c r="A108" s="12" t="str">
        <f t="shared" si="2"/>
        <v xml:space="preserve">INSERT INTO CalendarioFenologico(sementeira, poda, colheita, floracao) VALUES (null, 'Novembro a dezembro', 'Julho a agosto', 'Fevereiro a março'); </v>
      </c>
      <c r="B108" s="12"/>
      <c r="C108" s="12"/>
      <c r="D108" s="12"/>
      <c r="E108" s="12"/>
      <c r="F108" s="12"/>
      <c r="J108" s="18">
        <f>J107+1</f>
        <v>10</v>
      </c>
      <c r="K108" s="10" t="str">
        <f xml:space="preserve"> "INSERT INTO " &amp;$M$98&amp; "(idCalendarioFenologico,sementeira, poda, colheita, floracao) VALUES ("&amp;J108&amp;"," &amp; IF(ISBLANK($E$95), "' - '", "'" &amp;$E$95&amp; "'") &amp; ", "  &amp;IF(ISBLANK($F$95), "' - '", "'" &amp;$F$95&amp; "'")&amp; ", " &amp;IF(ISBLANK($H$95), "' - '", "'" &amp;$H$95&amp;  "'")&amp; ", " &amp;IF(ISBLANK($G$95), "' - '", "'" &amp;$G$95&amp; "'")&amp; "); "</f>
        <v xml:space="preserve">INSERT INTO CalendarioFenologico(idCalendarioFenologico,sementeira, poda, colheita, floracao) VALUES (10,' - ', 'Dezembro a janeiro', 'Junho a agosto', 'Maio'); 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45">
      <c r="A109" s="12" t="str">
        <f t="shared" si="2"/>
        <v xml:space="preserve">INSERT INTO CalendarioFenologico(sementeira, poda, colheita, floracao) VALUES (null, 'Novembro a dezembro', 'Julho a agosto', 'Fevereiro a março'); </v>
      </c>
      <c r="B109" s="12"/>
      <c r="C109" s="12"/>
      <c r="D109" s="12"/>
      <c r="E109" s="12"/>
      <c r="F109" s="12"/>
    </row>
    <row r="110" spans="1:28" x14ac:dyDescent="0.45">
      <c r="A110" s="12" t="str">
        <f t="shared" si="2"/>
        <v xml:space="preserve">INSERT INTO CalendarioFenologico(sementeira, poda, colheita, floracao) VALUES (null, 'Novembro a dezembro', 'Julho a agosto', 'Fevereiro a março'); </v>
      </c>
      <c r="B110" s="12"/>
      <c r="C110" s="12"/>
      <c r="D110" s="12"/>
      <c r="E110" s="12"/>
      <c r="F110" s="12"/>
    </row>
    <row r="111" spans="1:28" x14ac:dyDescent="0.45">
      <c r="A111" s="12" t="str">
        <f t="shared" si="2"/>
        <v xml:space="preserve">INSERT INTO CalendarioFenologico(sementeira, poda, colheita, floracao) VALUES (null, 'Novembro a dezembro', 'Julho a agosto', 'Fevereiro a março'); </v>
      </c>
      <c r="B111" s="12"/>
      <c r="C111" s="12"/>
      <c r="D111" s="12"/>
      <c r="E111" s="12"/>
      <c r="F111" s="12"/>
    </row>
    <row r="112" spans="1:28" x14ac:dyDescent="0.45">
      <c r="A112" s="12" t="str">
        <f t="shared" si="2"/>
        <v xml:space="preserve">INSERT INTO CalendarioFenologico(sementeira, poda, colheita, floracao) VALUES (null, 'Novembro a dezembro', 'Julho a agosto', 'Fevereiro a março'); </v>
      </c>
      <c r="B112" s="12"/>
      <c r="C112" s="12"/>
      <c r="D112" s="12"/>
      <c r="E112" s="12"/>
      <c r="F112" s="12"/>
    </row>
    <row r="113" spans="1:26" x14ac:dyDescent="0.45">
      <c r="A113" s="12" t="str">
        <f t="shared" si="2"/>
        <v xml:space="preserve">INSERT INTO CalendarioFenologico(sementeira, poda, colheita, floracao) VALUES (null, 'Novembro a dezembro', 'Julho a agosto', 'Fevereiro a março'); </v>
      </c>
      <c r="B113" s="12"/>
      <c r="C113" s="12"/>
      <c r="D113" s="12"/>
      <c r="E113" s="12"/>
      <c r="F113" s="12"/>
    </row>
    <row r="114" spans="1:26" x14ac:dyDescent="0.45">
      <c r="A114" s="12" t="str">
        <f t="shared" si="2"/>
        <v xml:space="preserve">INSERT INTO CalendarioFenologico(sementeira, poda, colheita, floracao) VALUES (null, 'Novembro a dezembro', 'Julho a agosto', 'Fevereiro a março'); </v>
      </c>
      <c r="B114" s="12"/>
      <c r="C114" s="12"/>
      <c r="D114" s="12"/>
      <c r="E114" s="12"/>
      <c r="F114" s="12"/>
    </row>
    <row r="115" spans="1:26" x14ac:dyDescent="0.45">
      <c r="A115" s="12" t="str">
        <f t="shared" si="2"/>
        <v xml:space="preserve">INSERT INTO CalendarioFenologico(sementeira, poda, colheita, floracao) VALUES (null, 'Novembro a dezembro', 'Julho a agosto', 'Fevereiro a março'); </v>
      </c>
      <c r="B115" s="12"/>
      <c r="C115" s="12"/>
      <c r="D115" s="12"/>
      <c r="E115" s="12"/>
      <c r="F115" s="12"/>
    </row>
    <row r="116" spans="1:26" x14ac:dyDescent="0.45">
      <c r="A116" s="12" t="str">
        <f t="shared" si="2"/>
        <v xml:space="preserve">INSERT INTO CalendarioFenologico(sementeira, poda, colheita, floracao) VALUES (null, 'Novembro a dezembro', 'Julho a agosto', 'Fevereiro a março'); </v>
      </c>
      <c r="B116" s="12"/>
      <c r="C116" s="12"/>
      <c r="D116" s="12"/>
      <c r="E116" s="12"/>
      <c r="F116" s="12"/>
    </row>
    <row r="117" spans="1:26" x14ac:dyDescent="0.45">
      <c r="A117" s="12" t="str">
        <f t="shared" si="2"/>
        <v xml:space="preserve">INSERT INTO CalendarioFenologico(sementeira, poda, colheita, floracao) VALUES (null, 'Novembro a dezembro', 'Julho a agosto', 'Fevereiro a março'); </v>
      </c>
      <c r="B117" s="12"/>
      <c r="C117" s="12"/>
      <c r="D117" s="12"/>
      <c r="E117" s="12"/>
      <c r="F117" s="12"/>
    </row>
    <row r="118" spans="1:26" x14ac:dyDescent="0.45">
      <c r="A118" s="12" t="str">
        <f t="shared" si="2"/>
        <v xml:space="preserve">INSERT INTO CalendarioFenologico(sementeira, poda, colheita, floracao) VALUES (null, 'Novembro a dezembro', 'Julho a agosto', 'Fevereiro a março'); </v>
      </c>
      <c r="B118" s="12"/>
      <c r="C118" s="12"/>
      <c r="D118" s="12"/>
      <c r="E118" s="12"/>
      <c r="F118" s="12"/>
    </row>
    <row r="119" spans="1:26" x14ac:dyDescent="0.45">
      <c r="A119" s="12" t="str">
        <f t="shared" si="2"/>
        <v xml:space="preserve">INSERT INTO CalendarioFenologico(sementeira, poda, colheita, floracao) VALUES (null, 'Novembro a dezembro', 'Julho a agosto', 'Fevereiro a março'); </v>
      </c>
      <c r="B119" s="12"/>
      <c r="C119" s="12"/>
      <c r="D119" s="12"/>
      <c r="E119" s="12"/>
      <c r="F119" s="12"/>
      <c r="J119" s="46" t="s">
        <v>253</v>
      </c>
      <c r="K119" s="46" t="s">
        <v>254</v>
      </c>
      <c r="L119" s="46" t="s">
        <v>305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t="s">
        <v>257</v>
      </c>
    </row>
    <row r="120" spans="1:26" x14ac:dyDescent="0.45">
      <c r="A120" s="12" t="str">
        <f t="shared" si="2"/>
        <v xml:space="preserve">INSERT INTO CalendarioFenologico(sementeira, poda, colheita, floracao) VALUES (null, 'Novembro a dezembro', 'Julho a agosto', 'Fevereiro a março'); </v>
      </c>
      <c r="B120" s="12"/>
      <c r="C120" s="12"/>
      <c r="D120" s="12"/>
      <c r="E120" s="12"/>
      <c r="F120" s="12"/>
      <c r="J120" s="47" t="str">
        <f xml:space="preserve"> "INSERT INTO " &amp;$L$119&amp; "(designacaoTipoPermanencia) VALUES ('"&amp;D2&amp;"'); "</f>
        <v xml:space="preserve">INSERT INTO TipoPermanencia(designacaoTipoPermanencia) VALUES ('Permanente'); </v>
      </c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6" x14ac:dyDescent="0.45">
      <c r="A121" s="12" t="str">
        <f t="shared" si="2"/>
        <v xml:space="preserve">INSERT INTO CalendarioFenologico(sementeira, poda, colheita, floracao) VALUES (null, 'Novembro a dezembro', 'Julho a agosto', 'Fevereiro a março'); </v>
      </c>
      <c r="B121" s="12"/>
      <c r="C121" s="12"/>
      <c r="D121" s="12"/>
      <c r="E121" s="12"/>
      <c r="F121" s="12"/>
      <c r="J121" s="47" t="str">
        <f xml:space="preserve"> "INSERT INTO " &amp;$L$119&amp; "(designacaoTipoPermanencia) VALUES ('"&amp;D74&amp;"'); "</f>
        <v xml:space="preserve">INSERT INTO TipoPermanencia(designacaoTipoPermanencia) VALUES ('Temporária'); </v>
      </c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6" x14ac:dyDescent="0.45">
      <c r="A122" s="12" t="str">
        <f t="shared" si="2"/>
        <v xml:space="preserve">INSERT INTO CalendarioFenologico(sementeira, poda, colheita, floracao) VALUES (null, 'Novembro a dezembro', 'Julho a agosto', 'Fevereiro a março'); </v>
      </c>
      <c r="B122" s="12"/>
      <c r="C122" s="12"/>
      <c r="D122" s="12"/>
      <c r="E122" s="12"/>
      <c r="F122" s="12"/>
    </row>
    <row r="123" spans="1:26" x14ac:dyDescent="0.45">
      <c r="A123" s="12" t="str">
        <f t="shared" si="2"/>
        <v xml:space="preserve">INSERT INTO CalendarioFenologico(sementeira, poda, colheita, floracao) VALUES (null, 'Novembro a dezembro', 'Julho a agosto', 'Fevereiro a março'); </v>
      </c>
      <c r="B123" s="12"/>
      <c r="C123" s="12"/>
      <c r="D123" s="12"/>
      <c r="E123" s="12"/>
      <c r="F123" s="12"/>
    </row>
    <row r="124" spans="1:26" x14ac:dyDescent="0.45">
      <c r="A124" s="12" t="str">
        <f t="shared" si="2"/>
        <v xml:space="preserve">INSERT INTO CalendarioFenologico(sementeira, poda, colheita, floracao) VALUES (null, 'Novembro a dezembro', 'Julho a agosto', 'Fevereiro a março'); </v>
      </c>
      <c r="B124" s="12"/>
      <c r="C124" s="12"/>
      <c r="D124" s="12"/>
      <c r="E124" s="12"/>
      <c r="F124" s="12"/>
    </row>
    <row r="125" spans="1:26" x14ac:dyDescent="0.45">
      <c r="A125" s="12" t="str">
        <f t="shared" si="2"/>
        <v xml:space="preserve">INSERT INTO CalendarioFenologico(sementeira, poda, colheita, floracao) VALUES (null, 'Novembro a dezembro', 'Julho a agosto', 'Fevereiro a março'); </v>
      </c>
      <c r="B125" s="12"/>
      <c r="C125" s="12"/>
      <c r="D125" s="12"/>
      <c r="E125" s="12"/>
      <c r="F125" s="12"/>
    </row>
    <row r="126" spans="1:26" x14ac:dyDescent="0.45">
      <c r="A126" s="12" t="str">
        <f t="shared" si="2"/>
        <v xml:space="preserve">INSERT INTO CalendarioFenologico(sementeira, poda, colheita, floracao) VALUES (null, 'Novembro a dezembro', 'Julho a agosto', 'Fevereiro a março'); </v>
      </c>
      <c r="B126" s="12"/>
      <c r="C126" s="12"/>
      <c r="D126" s="12"/>
      <c r="E126" s="12"/>
      <c r="F126" s="12"/>
    </row>
    <row r="127" spans="1:26" x14ac:dyDescent="0.45">
      <c r="A127" s="12" t="str">
        <f t="shared" si="2"/>
        <v xml:space="preserve">INSERT INTO CalendarioFenologico(sementeira, poda, colheita, floracao) VALUES (null, 'Novembro a dezembro', 'Julho a agosto', 'Fevereiro a março'); </v>
      </c>
      <c r="B127" s="12"/>
      <c r="C127" s="12"/>
      <c r="D127" s="12"/>
      <c r="E127" s="12"/>
      <c r="F127" s="12"/>
    </row>
    <row r="128" spans="1:26" x14ac:dyDescent="0.45">
      <c r="A128" s="12" t="str">
        <f t="shared" si="2"/>
        <v xml:space="preserve">INSERT INTO CalendarioFenologico(sementeira, poda, colheita, floracao) VALUES (null, 'Novembro a dezembro', 'Julho a agosto', 'Fevereiro a março'); </v>
      </c>
      <c r="B128" s="12"/>
      <c r="C128" s="12"/>
      <c r="D128" s="12"/>
      <c r="E128" s="12"/>
      <c r="F128" s="12"/>
    </row>
    <row r="129" spans="1:6" x14ac:dyDescent="0.45">
      <c r="A129" s="12" t="str">
        <f t="shared" si="2"/>
        <v xml:space="preserve">INSERT INTO CalendarioFenologico(sementeira, poda, colheita, floracao) VALUES (null, 'Novembro a dezembro', 'Agosto a setembro', 'Março a abril'); </v>
      </c>
      <c r="B129" s="12"/>
      <c r="C129" s="12"/>
      <c r="D129" s="12"/>
      <c r="E129" s="12"/>
      <c r="F129" s="12"/>
    </row>
    <row r="130" spans="1:6" x14ac:dyDescent="0.45">
      <c r="A130" s="12" t="str">
        <f t="shared" si="2"/>
        <v xml:space="preserve">INSERT INTO CalendarioFenologico(sementeira, poda, colheita, floracao) VALUES (null, 'Novembro a dezembro', 'Agosto a setembro', 'Março a abril'); </v>
      </c>
      <c r="B130" s="12"/>
      <c r="C130" s="12"/>
      <c r="D130" s="12"/>
      <c r="E130" s="12"/>
      <c r="F130" s="12"/>
    </row>
    <row r="131" spans="1:6" x14ac:dyDescent="0.45">
      <c r="A131" s="12" t="str">
        <f t="shared" si="2"/>
        <v xml:space="preserve">INSERT INTO CalendarioFenologico(sementeira, poda, colheita, floracao) VALUES (null, 'Novembro a dezembro', 'Agosto a setembro', 'Março a abril'); </v>
      </c>
      <c r="B131" s="12"/>
      <c r="C131" s="12"/>
      <c r="D131" s="12"/>
      <c r="E131" s="12"/>
      <c r="F131" s="12"/>
    </row>
    <row r="132" spans="1:6" x14ac:dyDescent="0.45">
      <c r="A132" s="12" t="str">
        <f t="shared" si="2"/>
        <v xml:space="preserve">INSERT INTO CalendarioFenologico(sementeira, poda, colheita, floracao) VALUES (null, 'Novembro a dezembro', 'Agosto a setembro', 'Março a abril'); </v>
      </c>
      <c r="B132" s="12"/>
      <c r="C132" s="12"/>
      <c r="D132" s="12"/>
      <c r="E132" s="12"/>
      <c r="F132" s="12"/>
    </row>
    <row r="133" spans="1:6" x14ac:dyDescent="0.45">
      <c r="A133" s="12" t="str">
        <f t="shared" si="2"/>
        <v xml:space="preserve">INSERT INTO CalendarioFenologico(sementeira, poda, colheita, floracao) VALUES (null, 'Novembro a dezembro', 'Agosto a setembro', 'Março a abril'); </v>
      </c>
      <c r="B133" s="12"/>
      <c r="C133" s="12"/>
      <c r="D133" s="12"/>
      <c r="E133" s="12"/>
      <c r="F133" s="12"/>
    </row>
    <row r="134" spans="1:6" x14ac:dyDescent="0.45">
      <c r="A134" s="12" t="str">
        <f t="shared" si="2"/>
        <v xml:space="preserve">INSERT INTO CalendarioFenologico(sementeira, poda, colheita, floracao) VALUES (null, 'Novembro a dezembro', 'Agosto a setembro', 'Março a abril'); </v>
      </c>
      <c r="B134" s="12"/>
      <c r="C134" s="12"/>
      <c r="D134" s="12"/>
      <c r="E134" s="12"/>
      <c r="F134" s="12"/>
    </row>
    <row r="135" spans="1:6" x14ac:dyDescent="0.45">
      <c r="A135" s="12" t="str">
        <f t="shared" ref="A135:A166" si="4" xml:space="preserve"> "INSERT INTO " &amp;$C$102&amp; "(sementeira, poda, colheita, floracao) VALUES (" &amp;IF(ISBLANK(E39), "null", "'" &amp;E39&amp; "'")&amp; ", "  &amp;IF(ISBLANK(F39), "null", "'" &amp;F39&amp; "'")&amp; ", " &amp;IF(ISBLANK(H39), "null", "'" &amp;H39&amp;  "'")&amp; ", " &amp;IF(ISBLANK(G39), "null", "'" &amp;G39&amp; "'")&amp; "); "</f>
        <v xml:space="preserve">INSERT INTO CalendarioFenologico(sementeira, poda, colheita, floracao) VALUES (null, 'Novembro a dezembro', 'Agosto a setembro', 'Março a abril'); </v>
      </c>
      <c r="B135" s="12"/>
      <c r="C135" s="12"/>
      <c r="D135" s="12"/>
      <c r="E135" s="12"/>
      <c r="F135" s="12"/>
    </row>
    <row r="136" spans="1:6" x14ac:dyDescent="0.45">
      <c r="A136" s="12" t="str">
        <f t="shared" si="4"/>
        <v xml:space="preserve">INSERT INTO CalendarioFenologico(sementeira, poda, colheita, floracao) VALUES (null, 'Novembro a dezembro', 'Agosto a setembro', 'Março a abril'); </v>
      </c>
      <c r="B136" s="12"/>
      <c r="C136" s="12"/>
      <c r="D136" s="12"/>
      <c r="E136" s="12"/>
      <c r="F136" s="12"/>
    </row>
    <row r="137" spans="1:6" x14ac:dyDescent="0.45">
      <c r="A137" s="12" t="str">
        <f t="shared" si="4"/>
        <v xml:space="preserve">INSERT INTO CalendarioFenologico(sementeira, poda, colheita, floracao) VALUES (null, 'Novembro a dezembro', 'Agosto a setembro', 'Março a abril'); </v>
      </c>
      <c r="B137" s="12"/>
      <c r="C137" s="12"/>
      <c r="D137" s="12"/>
      <c r="E137" s="12"/>
      <c r="F137" s="12"/>
    </row>
    <row r="138" spans="1:6" x14ac:dyDescent="0.45">
      <c r="A138" s="12" t="str">
        <f t="shared" si="4"/>
        <v xml:space="preserve">INSERT INTO CalendarioFenologico(sementeira, poda, colheita, floracao) VALUES (null, 'Novembro a dezembro', 'Agosto a setembro', 'Março a abril'); </v>
      </c>
      <c r="B138" s="12"/>
      <c r="C138" s="12"/>
      <c r="D138" s="12"/>
      <c r="E138" s="12"/>
      <c r="F138" s="12"/>
    </row>
    <row r="139" spans="1:6" x14ac:dyDescent="0.45">
      <c r="A139" s="12" t="str">
        <f t="shared" si="4"/>
        <v xml:space="preserve">INSERT INTO CalendarioFenologico(sementeira, poda, colheita, floracao) VALUES (null, 'Novembro a dezembro', 'Agosto a setembro', 'Março a abril'); </v>
      </c>
      <c r="B139" s="12"/>
      <c r="C139" s="12"/>
      <c r="D139" s="12"/>
      <c r="E139" s="12"/>
      <c r="F139" s="12"/>
    </row>
    <row r="140" spans="1:6" x14ac:dyDescent="0.45">
      <c r="A140" s="12" t="str">
        <f t="shared" si="4"/>
        <v xml:space="preserve">INSERT INTO CalendarioFenologico(sementeira, poda, colheita, floracao) VALUES (null, 'Novembro a dezembro', 'Agosto a setembro', 'Março a abril'); </v>
      </c>
      <c r="B140" s="12"/>
      <c r="C140" s="12"/>
      <c r="D140" s="12"/>
      <c r="E140" s="12"/>
      <c r="F140" s="12"/>
    </row>
    <row r="141" spans="1:6" x14ac:dyDescent="0.45">
      <c r="A141" s="12" t="str">
        <f t="shared" si="4"/>
        <v xml:space="preserve">INSERT INTO CalendarioFenologico(sementeira, poda, colheita, floracao) VALUES (null, 'Janeiro', 'Novembro a dezembro', 'Abril a maio'); </v>
      </c>
      <c r="B141" s="12"/>
      <c r="C141" s="12"/>
      <c r="D141" s="12"/>
      <c r="E141" s="12"/>
      <c r="F141" s="12"/>
    </row>
    <row r="142" spans="1:6" x14ac:dyDescent="0.45">
      <c r="A142" s="12" t="str">
        <f t="shared" si="4"/>
        <v xml:space="preserve">INSERT INTO CalendarioFenologico(sementeira, poda, colheita, floracao) VALUES (null, 'Novembro a dezembro', 'Agosto a setembro', 'Março a abril'); </v>
      </c>
      <c r="B142" s="12"/>
      <c r="C142" s="12"/>
      <c r="D142" s="12"/>
      <c r="E142" s="12"/>
      <c r="F142" s="12"/>
    </row>
    <row r="143" spans="1:6" x14ac:dyDescent="0.45">
      <c r="A143" s="12" t="str">
        <f t="shared" si="4"/>
        <v xml:space="preserve">INSERT INTO CalendarioFenologico(sementeira, poda, colheita, floracao) VALUES (null, 'Novembro a dezembro', 'Agosto a setembro', 'Março a abril'); </v>
      </c>
      <c r="B143" s="12"/>
      <c r="C143" s="12"/>
      <c r="D143" s="12"/>
      <c r="E143" s="12"/>
      <c r="F143" s="12"/>
    </row>
    <row r="144" spans="1:6" x14ac:dyDescent="0.45">
      <c r="A144" s="12" t="str">
        <f t="shared" si="4"/>
        <v xml:space="preserve">INSERT INTO CalendarioFenologico(sementeira, poda, colheita, floracao) VALUES (null, 'Novembro a dezembro', 'Agosto a setembro', 'Março a abril'); </v>
      </c>
      <c r="B144" s="12"/>
      <c r="C144" s="12"/>
      <c r="D144" s="12"/>
      <c r="E144" s="12"/>
      <c r="F144" s="12"/>
    </row>
    <row r="145" spans="1:6" x14ac:dyDescent="0.45">
      <c r="A145" s="12" t="str">
        <f t="shared" si="4"/>
        <v xml:space="preserve">INSERT INTO CalendarioFenologico(sementeira, poda, colheita, floracao) VALUES (null, 'Novembro a dezembro', 'Agosto a setembro', 'Março a abril'); </v>
      </c>
      <c r="B145" s="12"/>
      <c r="C145" s="12"/>
      <c r="D145" s="12"/>
      <c r="E145" s="12"/>
      <c r="F145" s="12"/>
    </row>
    <row r="146" spans="1:6" x14ac:dyDescent="0.45">
      <c r="A146" s="12" t="str">
        <f t="shared" si="4"/>
        <v xml:space="preserve">INSERT INTO CalendarioFenologico(sementeira, poda, colheita, floracao) VALUES (null, 'Novembro a dezembro', 'Agosto a setembro', 'Março a abril'); </v>
      </c>
      <c r="B146" s="12"/>
      <c r="C146" s="12"/>
      <c r="D146" s="12"/>
      <c r="E146" s="12"/>
      <c r="F146" s="12"/>
    </row>
    <row r="147" spans="1:6" x14ac:dyDescent="0.45">
      <c r="A147" s="12" t="str">
        <f t="shared" si="4"/>
        <v xml:space="preserve">INSERT INTO CalendarioFenologico(sementeira, poda, colheita, floracao) VALUES (null, 'Novembro a dezembro', 'Agosto a setembro', 'Março a abril'); </v>
      </c>
      <c r="B147" s="12"/>
      <c r="C147" s="12"/>
      <c r="D147" s="12"/>
      <c r="E147" s="12"/>
      <c r="F147" s="12"/>
    </row>
    <row r="148" spans="1:6" x14ac:dyDescent="0.45">
      <c r="A148" s="12" t="str">
        <f t="shared" si="4"/>
        <v xml:space="preserve">INSERT INTO CalendarioFenologico(sementeira, poda, colheita, floracao) VALUES (null, 'Novembro a dezembro', 'Agosto a setembro', 'Março a abril'); </v>
      </c>
      <c r="B148" s="12"/>
      <c r="C148" s="12"/>
      <c r="D148" s="12"/>
      <c r="E148" s="12"/>
      <c r="F148" s="12"/>
    </row>
    <row r="149" spans="1:6" x14ac:dyDescent="0.45">
      <c r="A149" s="12" t="str">
        <f t="shared" si="4"/>
        <v xml:space="preserve">INSERT INTO CalendarioFenologico(sementeira, poda, colheita, floracao) VALUES (null, 'Novembro a dezembro', 'Agosto a setembro', 'Março a abril'); </v>
      </c>
      <c r="B149" s="12"/>
      <c r="C149" s="12"/>
      <c r="D149" s="12"/>
      <c r="E149" s="12"/>
      <c r="F149" s="12"/>
    </row>
    <row r="150" spans="1:6" x14ac:dyDescent="0.45">
      <c r="A150" s="12" t="str">
        <f t="shared" si="4"/>
        <v xml:space="preserve">INSERT INTO CalendarioFenologico(sementeira, poda, colheita, floracao) VALUES (null, 'Novembro a dezembro', 'Agosto a setembro', 'Março a abril'); </v>
      </c>
      <c r="B150" s="12"/>
      <c r="C150" s="12"/>
      <c r="D150" s="12"/>
      <c r="E150" s="12"/>
      <c r="F150" s="12"/>
    </row>
    <row r="151" spans="1:6" x14ac:dyDescent="0.45">
      <c r="A151" s="12" t="str">
        <f t="shared" si="4"/>
        <v xml:space="preserve">INSERT INTO CalendarioFenologico(sementeira, poda, colheita, floracao) VALUES (null, 'Novembro a dezembro', 'Agosto a setembro', 'Março a abril'); </v>
      </c>
      <c r="B151" s="12"/>
      <c r="C151" s="12"/>
      <c r="D151" s="12"/>
      <c r="E151" s="12"/>
      <c r="F151" s="12"/>
    </row>
    <row r="152" spans="1:6" x14ac:dyDescent="0.45">
      <c r="A152" s="12" t="str">
        <f t="shared" si="4"/>
        <v xml:space="preserve">INSERT INTO CalendarioFenologico(sementeira, poda, colheita, floracao) VALUES (null, 'Novembro a dezembro', 'Agosto a setembro', 'Março a abril'); </v>
      </c>
      <c r="B152" s="12"/>
      <c r="C152" s="12"/>
      <c r="D152" s="12"/>
      <c r="E152" s="12"/>
      <c r="F152" s="12"/>
    </row>
    <row r="153" spans="1:6" x14ac:dyDescent="0.45">
      <c r="A153" s="12" t="str">
        <f t="shared" si="4"/>
        <v xml:space="preserve">INSERT INTO CalendarioFenologico(sementeira, poda, colheita, floracao) VALUES (null, 'Novembro a dezembro', 'Agosto a setembro', 'Março a abril'); </v>
      </c>
      <c r="B153" s="12"/>
      <c r="C153" s="12"/>
      <c r="D153" s="12"/>
      <c r="E153" s="12"/>
      <c r="F153" s="12"/>
    </row>
    <row r="154" spans="1:6" x14ac:dyDescent="0.45">
      <c r="A154" s="12" t="str">
        <f t="shared" si="4"/>
        <v xml:space="preserve">INSERT INTO CalendarioFenologico(sementeira, poda, colheita, floracao) VALUES (null, 'Novembro a dezembro', 'Agosto a setembro', 'Março a abril'); </v>
      </c>
      <c r="B154" s="12"/>
      <c r="C154" s="12"/>
      <c r="D154" s="12"/>
      <c r="E154" s="12"/>
      <c r="F154" s="12"/>
    </row>
    <row r="155" spans="1:6" x14ac:dyDescent="0.45">
      <c r="A155" s="12" t="str">
        <f t="shared" si="4"/>
        <v xml:space="preserve">INSERT INTO CalendarioFenologico(sementeira, poda, colheita, floracao) VALUES (null, 'Novembro a dezembro', 'Agosto a setembro', 'Março a abril'); </v>
      </c>
      <c r="B155" s="12"/>
      <c r="C155" s="12"/>
      <c r="D155" s="12"/>
      <c r="E155" s="12"/>
      <c r="F155" s="12"/>
    </row>
    <row r="156" spans="1:6" x14ac:dyDescent="0.45">
      <c r="A156" s="12" t="str">
        <f t="shared" si="4"/>
        <v xml:space="preserve">INSERT INTO CalendarioFenologico(sementeira, poda, colheita, floracao) VALUES (null, 'Novembro a dezembro', 'Agosto a setembro', 'Março a abril'); </v>
      </c>
      <c r="B156" s="12"/>
      <c r="C156" s="12"/>
      <c r="D156" s="12"/>
      <c r="E156" s="12"/>
      <c r="F156" s="12"/>
    </row>
    <row r="157" spans="1:6" x14ac:dyDescent="0.45">
      <c r="A157" s="12" t="str">
        <f t="shared" si="4"/>
        <v xml:space="preserve">INSERT INTO CalendarioFenologico(sementeira, poda, colheita, floracao) VALUES (null, 'Novembro a dezembro', 'Agosto a setembro', 'Março a abril'); </v>
      </c>
      <c r="B157" s="12"/>
      <c r="C157" s="12"/>
      <c r="D157" s="12"/>
      <c r="E157" s="12"/>
      <c r="F157" s="12"/>
    </row>
    <row r="158" spans="1:6" x14ac:dyDescent="0.45">
      <c r="A158" s="12" t="str">
        <f t="shared" si="4"/>
        <v xml:space="preserve">INSERT INTO CalendarioFenologico(sementeira, poda, colheita, floracao) VALUES (null, 'Novembro a dezembro', 'Agosto a setembro', 'Março a abril'); </v>
      </c>
      <c r="B158" s="12"/>
      <c r="C158" s="12"/>
      <c r="D158" s="12"/>
      <c r="E158" s="12"/>
      <c r="F158" s="12"/>
    </row>
    <row r="159" spans="1:6" x14ac:dyDescent="0.45">
      <c r="A159" s="12" t="str">
        <f t="shared" si="4"/>
        <v xml:space="preserve">INSERT INTO CalendarioFenologico(sementeira, poda, colheita, floracao) VALUES (null, 'Novembro a dezembro', 'Agosto a setembro', 'Março a abril'); </v>
      </c>
      <c r="B159" s="12"/>
      <c r="C159" s="12"/>
      <c r="D159" s="12"/>
      <c r="E159" s="12"/>
      <c r="F159" s="12"/>
    </row>
    <row r="160" spans="1:6" x14ac:dyDescent="0.45">
      <c r="A160" s="12" t="str">
        <f t="shared" si="4"/>
        <v xml:space="preserve">INSERT INTO CalendarioFenologico(sementeira, poda, colheita, floracao) VALUES (null, 'Novembro a dezembro', 'Agosto a setembro', 'Março a abril'); </v>
      </c>
      <c r="B160" s="12"/>
      <c r="C160" s="12"/>
      <c r="D160" s="12"/>
      <c r="E160" s="12"/>
      <c r="F160" s="12"/>
    </row>
    <row r="161" spans="1:6" x14ac:dyDescent="0.45">
      <c r="A161" s="12" t="str">
        <f t="shared" si="4"/>
        <v xml:space="preserve">INSERT INTO CalendarioFenologico(sementeira, poda, colheita, floracao) VALUES (null, 'Novembro a dezembro', 'Agosto a setembro', 'Março a abril'); </v>
      </c>
      <c r="B161" s="12"/>
      <c r="C161" s="12"/>
      <c r="D161" s="12"/>
      <c r="E161" s="12"/>
      <c r="F161" s="12"/>
    </row>
    <row r="162" spans="1:6" x14ac:dyDescent="0.45">
      <c r="A162" s="12" t="str">
        <f t="shared" si="4"/>
        <v xml:space="preserve">INSERT INTO CalendarioFenologico(sementeira, poda, colheita, floracao) VALUES (null, 'Novembro a dezembro', 'Agosto a setembro', 'Março a abril'); </v>
      </c>
      <c r="B162" s="12"/>
      <c r="C162" s="12"/>
      <c r="D162" s="12"/>
      <c r="E162" s="12"/>
      <c r="F162" s="12"/>
    </row>
    <row r="163" spans="1:6" x14ac:dyDescent="0.45">
      <c r="A163" s="12" t="str">
        <f t="shared" si="4"/>
        <v xml:space="preserve">INSERT INTO CalendarioFenologico(sementeira, poda, colheita, floracao) VALUES (null, 'Novembro a dezembro', 'Agosto a setembro', 'Março a abril'); </v>
      </c>
      <c r="B163" s="12"/>
      <c r="C163" s="12"/>
      <c r="D163" s="12"/>
      <c r="E163" s="12"/>
      <c r="F163" s="12"/>
    </row>
    <row r="164" spans="1:6" x14ac:dyDescent="0.45">
      <c r="A164" s="12" t="str">
        <f t="shared" si="4"/>
        <v xml:space="preserve">INSERT INTO CalendarioFenologico(sementeira, poda, colheita, floracao) VALUES (null, 'Novembro a dezembro', 'Agosto a setembro', 'Março a abril'); </v>
      </c>
      <c r="B164" s="12"/>
      <c r="C164" s="12"/>
      <c r="D164" s="12"/>
      <c r="E164" s="12"/>
      <c r="F164" s="12"/>
    </row>
    <row r="165" spans="1:6" x14ac:dyDescent="0.45">
      <c r="A165" s="12" t="str">
        <f t="shared" si="4"/>
        <v xml:space="preserve">INSERT INTO CalendarioFenologico(sementeira, poda, colheita, floracao) VALUES (null, 'Novembro a dezembro', 'Agosto a setembro', 'Março a abril'); </v>
      </c>
      <c r="B165" s="12"/>
      <c r="C165" s="12"/>
      <c r="D165" s="12"/>
      <c r="E165" s="12"/>
      <c r="F165" s="12"/>
    </row>
    <row r="166" spans="1:6" x14ac:dyDescent="0.45">
      <c r="A166" s="12" t="str">
        <f t="shared" si="4"/>
        <v xml:space="preserve">INSERT INTO CalendarioFenologico(sementeira, poda, colheita, floracao) VALUES (null, null, null, null); </v>
      </c>
      <c r="B166" s="12"/>
      <c r="C166" s="12"/>
      <c r="D166" s="12"/>
      <c r="E166" s="12"/>
      <c r="F166" s="12"/>
    </row>
    <row r="167" spans="1:6" x14ac:dyDescent="0.45">
      <c r="A167" s="12" t="str">
        <f t="shared" ref="A167:A192" si="5" xml:space="preserve"> "INSERT INTO " &amp;$C$102&amp; "(sementeira, poda, colheita, floracao) VALUES (" &amp;IF(ISBLANK(E71), "null", "'" &amp;E71&amp; "'")&amp; ", "  &amp;IF(ISBLANK(F71), "null", "'" &amp;F71&amp; "'")&amp; ", " &amp;IF(ISBLANK(H71), "null", "'" &amp;H71&amp;  "'")&amp; ", " &amp;IF(ISBLANK(G71), "null", "'" &amp;G71&amp; "'")&amp; "); "</f>
        <v xml:space="preserve">INSERT INTO CalendarioFenologico(sementeira, poda, colheita, floracao) VALUES (null, null, null, null); </v>
      </c>
      <c r="B167" s="12"/>
      <c r="C167" s="12"/>
      <c r="D167" s="12"/>
      <c r="E167" s="12"/>
      <c r="F167" s="12"/>
    </row>
    <row r="168" spans="1:6" x14ac:dyDescent="0.45">
      <c r="A168" s="12" t="str">
        <f t="shared" si="5"/>
        <v xml:space="preserve">INSERT INTO CalendarioFenologico(sementeira, poda, colheita, floracao) VALUES (null, null, null, null); </v>
      </c>
      <c r="B168" s="12"/>
      <c r="C168" s="12"/>
      <c r="D168" s="12"/>
      <c r="E168" s="12"/>
      <c r="F168" s="12"/>
    </row>
    <row r="169" spans="1:6" x14ac:dyDescent="0.45">
      <c r="A169" s="12" t="str">
        <f t="shared" si="5"/>
        <v xml:space="preserve">INSERT INTO CalendarioFenologico(sementeira, poda, colheita, floracao) VALUES (null, null, null, null); </v>
      </c>
      <c r="B169" s="12"/>
      <c r="C169" s="12"/>
      <c r="D169" s="12"/>
      <c r="E169" s="12"/>
      <c r="F169" s="12"/>
    </row>
    <row r="170" spans="1:6" x14ac:dyDescent="0.45">
      <c r="A170" s="12" t="str">
        <f t="shared" si="5"/>
        <v xml:space="preserve">INSERT INTO CalendarioFenologico(sementeira, poda, colheita, floracao) VALUES (null, null, '80 dias', null); </v>
      </c>
      <c r="B170" s="12"/>
      <c r="C170" s="12"/>
      <c r="D170" s="12"/>
      <c r="E170" s="12"/>
      <c r="F170" s="12"/>
    </row>
    <row r="171" spans="1:6" x14ac:dyDescent="0.45">
      <c r="A171" s="12" t="str">
        <f t="shared" si="5"/>
        <v xml:space="preserve">INSERT INTO CalendarioFenologico(sementeira, poda, colheita, floracao) VALUES (null, null, '80 dias', null); </v>
      </c>
      <c r="B171" s="12"/>
      <c r="C171" s="12"/>
      <c r="D171" s="12"/>
      <c r="E171" s="12"/>
      <c r="F171" s="12"/>
    </row>
    <row r="172" spans="1:6" x14ac:dyDescent="0.45">
      <c r="A172" s="12" t="str">
        <f t="shared" si="5"/>
        <v xml:space="preserve">INSERT INTO CalendarioFenologico(sementeira, poda, colheita, floracao) VALUES (null, null, '80 dias', null); </v>
      </c>
      <c r="B172" s="12"/>
      <c r="C172" s="12"/>
      <c r="D172" s="12"/>
      <c r="E172" s="12"/>
      <c r="F172" s="12"/>
    </row>
    <row r="173" spans="1:6" x14ac:dyDescent="0.45">
      <c r="A173" s="12" t="str">
        <f t="shared" si="5"/>
        <v xml:space="preserve">INSERT INTO CalendarioFenologico(sementeira, poda, colheita, floracao) VALUES (null, null, '80 dias', null); </v>
      </c>
      <c r="B173" s="12"/>
      <c r="C173" s="12"/>
      <c r="D173" s="12"/>
      <c r="E173" s="12"/>
      <c r="F173" s="12"/>
    </row>
    <row r="174" spans="1:6" x14ac:dyDescent="0.45">
      <c r="A174" s="12" t="str">
        <f t="shared" si="5"/>
        <v xml:space="preserve">INSERT INTO CalendarioFenologico(sementeira, poda, colheita, floracao) VALUES (null, null, '80 dias', null); </v>
      </c>
      <c r="B174" s="12"/>
      <c r="C174" s="12"/>
      <c r="D174" s="12"/>
      <c r="E174" s="12"/>
      <c r="F174" s="12"/>
    </row>
    <row r="175" spans="1:6" x14ac:dyDescent="0.45">
      <c r="A175" s="12" t="str">
        <f t="shared" si="5"/>
        <v xml:space="preserve">INSERT INTO CalendarioFenologico(sementeira, poda, colheita, floracao) VALUES (null, null, '80 dias', null); </v>
      </c>
      <c r="B175" s="12"/>
      <c r="C175" s="12"/>
      <c r="D175" s="12"/>
      <c r="E175" s="12"/>
      <c r="F175" s="12"/>
    </row>
    <row r="176" spans="1:6" x14ac:dyDescent="0.45">
      <c r="A176" s="12" t="str">
        <f t="shared" si="5"/>
        <v xml:space="preserve">INSERT INTO CalendarioFenologico(sementeira, poda, colheita, floracao) VALUES (null, null, '80 dias', null); </v>
      </c>
      <c r="B176" s="12"/>
      <c r="C176" s="12"/>
      <c r="D176" s="12"/>
      <c r="E176" s="12"/>
      <c r="F176" s="12"/>
    </row>
    <row r="177" spans="1:6" x14ac:dyDescent="0.45">
      <c r="A177" s="12" t="str">
        <f t="shared" si="5"/>
        <v xml:space="preserve">INSERT INTO CalendarioFenologico(sementeira, poda, colheita, floracao) VALUES (null, null, null, null); </v>
      </c>
      <c r="B177" s="12"/>
      <c r="C177" s="12"/>
      <c r="D177" s="12"/>
      <c r="E177" s="12"/>
      <c r="F177" s="12"/>
    </row>
    <row r="178" spans="1:6" x14ac:dyDescent="0.45">
      <c r="A178" s="12" t="str">
        <f t="shared" si="5"/>
        <v xml:space="preserve">INSERT INTO CalendarioFenologico(sementeira, poda, colheita, floracao) VALUES (null, null, null, null); </v>
      </c>
      <c r="B178" s="12"/>
      <c r="C178" s="12"/>
      <c r="D178" s="12"/>
      <c r="E178" s="12"/>
      <c r="F178" s="12"/>
    </row>
    <row r="179" spans="1:6" x14ac:dyDescent="0.45">
      <c r="A179" s="12" t="str">
        <f t="shared" si="5"/>
        <v xml:space="preserve">INSERT INTO CalendarioFenologico(sementeira, poda, colheita, floracao) VALUES ('Abril a junho', null, 'Julho a setembro', null); </v>
      </c>
      <c r="B179" s="12"/>
      <c r="C179" s="12"/>
      <c r="D179" s="12"/>
      <c r="E179" s="12"/>
      <c r="F179" s="12"/>
    </row>
    <row r="180" spans="1:6" x14ac:dyDescent="0.45">
      <c r="A180" s="12" t="str">
        <f t="shared" si="5"/>
        <v xml:space="preserve">INSERT INTO CalendarioFenologico(sementeira, poda, colheita, floracao) VALUES ('Abril a junho', null, 'Julho a setembro', null); </v>
      </c>
      <c r="B180" s="12"/>
      <c r="C180" s="12"/>
      <c r="D180" s="12"/>
      <c r="E180" s="12"/>
      <c r="F180" s="12"/>
    </row>
    <row r="181" spans="1:6" x14ac:dyDescent="0.45">
      <c r="A181" s="12" t="str">
        <f t="shared" si="5"/>
        <v xml:space="preserve">INSERT INTO CalendarioFenologico(sementeira, poda, colheita, floracao) VALUES ('Março a setembro', null, 'Junho a fevereiro', null); </v>
      </c>
      <c r="B181" s="12"/>
      <c r="C181" s="12"/>
      <c r="D181" s="12"/>
      <c r="E181" s="12"/>
      <c r="F181" s="12"/>
    </row>
    <row r="182" spans="1:6" x14ac:dyDescent="0.45">
      <c r="A182" s="12" t="str">
        <f t="shared" si="5"/>
        <v xml:space="preserve">INSERT INTO CalendarioFenologico(sementeira, poda, colheita, floracao) VALUES (null, null, 'Outubro a novembro', null); </v>
      </c>
      <c r="B182" s="12"/>
      <c r="C182" s="12"/>
      <c r="D182" s="12"/>
      <c r="E182" s="12"/>
      <c r="F182" s="12"/>
    </row>
    <row r="183" spans="1:6" x14ac:dyDescent="0.45">
      <c r="A183" s="12" t="str">
        <f t="shared" si="5"/>
        <v xml:space="preserve">INSERT INTO CalendarioFenologico(sementeira, poda, colheita, floracao) VALUES (null, null, 'Outubro a novembro', null); </v>
      </c>
      <c r="B183" s="12"/>
      <c r="C183" s="12"/>
      <c r="D183" s="12"/>
      <c r="E183" s="12"/>
      <c r="F183" s="12"/>
    </row>
    <row r="184" spans="1:6" x14ac:dyDescent="0.45">
      <c r="A184" s="12" t="str">
        <f t="shared" si="5"/>
        <v xml:space="preserve">INSERT INTO CalendarioFenologico(sementeira, poda, colheita, floracao) VALUES (null, null, 'Outubro a novembro', null); </v>
      </c>
      <c r="B184" s="12"/>
      <c r="C184" s="12"/>
      <c r="D184" s="12"/>
      <c r="E184" s="12"/>
      <c r="F184" s="12"/>
    </row>
    <row r="185" spans="1:6" x14ac:dyDescent="0.45">
      <c r="A185" s="12" t="str">
        <f t="shared" si="5"/>
        <v xml:space="preserve">INSERT INTO CalendarioFenologico(sementeira, poda, colheita, floracao) VALUES (null, null, 'Outubro a novembro', null); </v>
      </c>
      <c r="B185" s="12"/>
      <c r="C185" s="12"/>
      <c r="D185" s="12"/>
      <c r="E185" s="12"/>
      <c r="F185" s="12"/>
    </row>
    <row r="186" spans="1:6" x14ac:dyDescent="0.45">
      <c r="A186" s="12" t="str">
        <f t="shared" si="5"/>
        <v xml:space="preserve">INSERT INTO CalendarioFenologico(sementeira, poda, colheita, floracao) VALUES (null, null, 'Outubro a novembro', null); </v>
      </c>
      <c r="B186" s="12"/>
      <c r="C186" s="12"/>
      <c r="D186" s="12"/>
      <c r="E186" s="12"/>
      <c r="F186" s="12"/>
    </row>
    <row r="187" spans="1:6" x14ac:dyDescent="0.45">
      <c r="A187" s="12" t="str">
        <f t="shared" si="5"/>
        <v xml:space="preserve">INSERT INTO CalendarioFenologico(sementeira, poda, colheita, floracao) VALUES (null, null, 'Outubro a novembro', null); </v>
      </c>
      <c r="B187" s="12"/>
      <c r="C187" s="12"/>
      <c r="D187" s="12"/>
      <c r="E187" s="12"/>
      <c r="F187" s="12"/>
    </row>
    <row r="188" spans="1:6" x14ac:dyDescent="0.45">
      <c r="A188" s="12" t="str">
        <f t="shared" si="5"/>
        <v xml:space="preserve">INSERT INTO CalendarioFenologico(sementeira, poda, colheita, floracao) VALUES (null, null, 'Outubro a novembro', null); </v>
      </c>
      <c r="B188" s="12"/>
      <c r="C188" s="12"/>
      <c r="D188" s="12"/>
      <c r="E188" s="12"/>
      <c r="F188" s="12"/>
    </row>
    <row r="189" spans="1:6" x14ac:dyDescent="0.45">
      <c r="A189" s="12" t="str">
        <f t="shared" si="5"/>
        <v xml:space="preserve">INSERT INTO CalendarioFenologico(sementeira, poda, colheita, floracao) VALUES (null, null, 'Outubro a novembro', null); </v>
      </c>
      <c r="B189" s="12"/>
      <c r="C189" s="12"/>
      <c r="D189" s="12"/>
      <c r="E189" s="12"/>
      <c r="F189" s="12"/>
    </row>
    <row r="190" spans="1:6" x14ac:dyDescent="0.45">
      <c r="A190" s="12" t="str">
        <f t="shared" si="5"/>
        <v xml:space="preserve">INSERT INTO CalendarioFenologico(sementeira, poda, colheita, floracao) VALUES ('Fevereiro a abril, agosto a outubro', null, '90 dias', null); </v>
      </c>
      <c r="B190" s="12"/>
      <c r="C190" s="12"/>
      <c r="D190" s="12"/>
      <c r="E190" s="12"/>
      <c r="F190" s="12"/>
    </row>
    <row r="191" spans="1:6" x14ac:dyDescent="0.45">
      <c r="A191" s="12" t="str">
        <f t="shared" si="5"/>
        <v xml:space="preserve">INSERT INTO CalendarioFenologico(sementeira, poda, colheita, floracao) VALUES (null, 'Dezembro a janeiro', 'Junho a agosto', 'Maio'); </v>
      </c>
      <c r="B191" s="12"/>
      <c r="C191" s="12"/>
      <c r="D191" s="12"/>
      <c r="E191" s="12"/>
      <c r="F191" s="12"/>
    </row>
    <row r="192" spans="1:6" x14ac:dyDescent="0.45">
      <c r="A192" s="12" t="str">
        <f t="shared" si="5"/>
        <v xml:space="preserve">INSERT INTO CalendarioFenologico(sementeira, poda, colheita, floracao) VALUES (null, 'Dezembro a janeiro', 'Junho a agosto', 'Maio'); </v>
      </c>
      <c r="B192" s="12"/>
      <c r="C192" s="12"/>
      <c r="D192" s="12"/>
      <c r="E192" s="12"/>
      <c r="F192" s="12"/>
    </row>
    <row r="193" spans="1:6" x14ac:dyDescent="0.45">
      <c r="A193" s="12"/>
      <c r="B193" s="12"/>
      <c r="C193" s="12"/>
      <c r="D193" s="12"/>
      <c r="E193" s="12"/>
      <c r="F193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Y101"/>
  <sheetViews>
    <sheetView tabSelected="1" topLeftCell="A8" zoomScale="79" zoomScaleNormal="100" workbookViewId="0">
      <selection activeCell="A18" sqref="A18:A28"/>
    </sheetView>
  </sheetViews>
  <sheetFormatPr defaultRowHeight="14.25" x14ac:dyDescent="0.45"/>
  <cols>
    <col min="1" max="1" width="22.86328125" bestFit="1" customWidth="1"/>
    <col min="2" max="2" width="9.6640625" bestFit="1" customWidth="1"/>
    <col min="3" max="3" width="22.1328125" bestFit="1" customWidth="1"/>
    <col min="4" max="4" width="14.33203125" customWidth="1"/>
    <col min="5" max="5" width="20.86328125" bestFit="1" customWidth="1"/>
    <col min="6" max="6" width="37.53125" bestFit="1" customWidth="1"/>
    <col min="7" max="9" width="7" bestFit="1" customWidth="1"/>
    <col min="10" max="10" width="4.86328125" bestFit="1" customWidth="1"/>
    <col min="11" max="11" width="7" bestFit="1" customWidth="1"/>
    <col min="12" max="12" width="3.6640625" bestFit="1" customWidth="1"/>
    <col min="13" max="13" width="5.1328125" bestFit="1" customWidth="1"/>
  </cols>
  <sheetData>
    <row r="1" spans="1:25" x14ac:dyDescent="0.45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139</v>
      </c>
      <c r="J1" s="2" t="s">
        <v>141</v>
      </c>
      <c r="K1" s="2" t="s">
        <v>139</v>
      </c>
      <c r="L1" s="2" t="s">
        <v>142</v>
      </c>
      <c r="M1" s="2" t="s">
        <v>139</v>
      </c>
      <c r="P1" t="s">
        <v>282</v>
      </c>
      <c r="S1" s="13" t="s">
        <v>253</v>
      </c>
      <c r="T1" s="13" t="s">
        <v>254</v>
      </c>
      <c r="U1" s="13" t="s">
        <v>300</v>
      </c>
      <c r="V1" s="13"/>
      <c r="W1" s="13"/>
      <c r="X1" s="13"/>
      <c r="Y1" t="s">
        <v>257</v>
      </c>
    </row>
    <row r="2" spans="1:25" x14ac:dyDescent="0.45">
      <c r="A2" t="s">
        <v>143</v>
      </c>
      <c r="B2" t="s">
        <v>144</v>
      </c>
      <c r="C2" t="s">
        <v>145</v>
      </c>
      <c r="D2" t="s">
        <v>146</v>
      </c>
      <c r="E2" t="s">
        <v>147</v>
      </c>
      <c r="F2" t="s">
        <v>148</v>
      </c>
      <c r="G2" s="5">
        <v>0.2</v>
      </c>
      <c r="P2">
        <v>1</v>
      </c>
      <c r="S2" s="14" t="str">
        <f t="shared" ref="S2:S12" si="0">"INSERT INTO "&amp;$U$1&amp;"(idFichaTecnica) VALUES ("&amp;P2&amp;");"</f>
        <v>INSERT INTO FichaTecnica(idFichaTecnica) VALUES (1);</v>
      </c>
      <c r="T2" s="14"/>
      <c r="U2" s="14"/>
      <c r="V2" s="14"/>
      <c r="W2" s="14"/>
      <c r="X2" s="14"/>
    </row>
    <row r="3" spans="1:25" x14ac:dyDescent="0.45">
      <c r="A3" t="s">
        <v>149</v>
      </c>
      <c r="B3" t="s">
        <v>150</v>
      </c>
      <c r="C3" t="s">
        <v>145</v>
      </c>
      <c r="D3" t="s">
        <v>146</v>
      </c>
      <c r="E3" t="s">
        <v>147</v>
      </c>
      <c r="F3" t="s">
        <v>151</v>
      </c>
      <c r="G3" s="5">
        <v>0.8</v>
      </c>
      <c r="P3">
        <f t="shared" ref="P3:P12" si="1">P2 + 1</f>
        <v>2</v>
      </c>
      <c r="S3" s="14" t="str">
        <f t="shared" si="0"/>
        <v>INSERT INTO FichaTecnica(idFichaTecnica) VALUES (2);</v>
      </c>
      <c r="T3" s="14"/>
      <c r="U3" s="14"/>
      <c r="V3" s="14"/>
      <c r="W3" s="14"/>
      <c r="X3" s="14"/>
    </row>
    <row r="4" spans="1:25" x14ac:dyDescent="0.45">
      <c r="A4" t="s">
        <v>152</v>
      </c>
      <c r="B4" t="s">
        <v>153</v>
      </c>
      <c r="C4" t="s">
        <v>154</v>
      </c>
      <c r="D4" t="s">
        <v>155</v>
      </c>
      <c r="E4" t="s">
        <v>156</v>
      </c>
      <c r="F4" t="s">
        <v>157</v>
      </c>
      <c r="G4" s="5">
        <v>0.249</v>
      </c>
      <c r="H4" t="s">
        <v>158</v>
      </c>
      <c r="I4" s="3">
        <v>0.06</v>
      </c>
      <c r="J4" t="s">
        <v>151</v>
      </c>
      <c r="K4" s="4">
        <v>0.17599999999999999</v>
      </c>
      <c r="P4">
        <f t="shared" si="1"/>
        <v>3</v>
      </c>
      <c r="S4" s="14" t="str">
        <f t="shared" si="0"/>
        <v>INSERT INTO FichaTecnica(idFichaTecnica) VALUES (3);</v>
      </c>
      <c r="T4" s="14"/>
      <c r="U4" s="14"/>
      <c r="V4" s="14"/>
      <c r="W4" s="14"/>
      <c r="X4" s="14"/>
    </row>
    <row r="5" spans="1:25" x14ac:dyDescent="0.45">
      <c r="A5" t="s">
        <v>159</v>
      </c>
      <c r="B5" t="s">
        <v>153</v>
      </c>
      <c r="C5" t="s">
        <v>154</v>
      </c>
      <c r="D5" t="s">
        <v>155</v>
      </c>
      <c r="E5" t="s">
        <v>156</v>
      </c>
      <c r="F5" t="s">
        <v>158</v>
      </c>
      <c r="G5" s="5">
        <v>0.151</v>
      </c>
      <c r="H5" t="s">
        <v>151</v>
      </c>
      <c r="I5" s="4">
        <v>0.20799999999999999</v>
      </c>
      <c r="P5">
        <f t="shared" si="1"/>
        <v>4</v>
      </c>
      <c r="S5" s="14" t="str">
        <f t="shared" si="0"/>
        <v>INSERT INTO FichaTecnica(idFichaTecnica) VALUES (4);</v>
      </c>
      <c r="T5" s="14"/>
      <c r="U5" s="14"/>
      <c r="V5" s="14"/>
      <c r="W5" s="14"/>
      <c r="X5" s="14"/>
    </row>
    <row r="6" spans="1:25" x14ac:dyDescent="0.45">
      <c r="A6" t="s">
        <v>160</v>
      </c>
      <c r="B6" t="s">
        <v>153</v>
      </c>
      <c r="C6" t="s">
        <v>154</v>
      </c>
      <c r="D6" t="s">
        <v>155</v>
      </c>
      <c r="E6" t="s">
        <v>161</v>
      </c>
      <c r="F6" t="s">
        <v>158</v>
      </c>
      <c r="G6" s="5">
        <v>0.09</v>
      </c>
      <c r="H6" t="s">
        <v>151</v>
      </c>
      <c r="I6" s="4">
        <v>0.124</v>
      </c>
      <c r="J6" t="s">
        <v>162</v>
      </c>
      <c r="K6" s="4">
        <v>8.9999999999999993E-3</v>
      </c>
      <c r="L6" t="s">
        <v>163</v>
      </c>
      <c r="M6" s="3">
        <v>0.01</v>
      </c>
      <c r="P6">
        <f t="shared" si="1"/>
        <v>5</v>
      </c>
      <c r="S6" s="14" t="str">
        <f t="shared" si="0"/>
        <v>INSERT INTO FichaTecnica(idFichaTecnica) VALUES (5);</v>
      </c>
      <c r="T6" s="14"/>
      <c r="U6" s="14"/>
      <c r="V6" s="14"/>
      <c r="W6" s="14"/>
      <c r="X6" s="14"/>
    </row>
    <row r="7" spans="1:25" x14ac:dyDescent="0.45">
      <c r="A7" t="s">
        <v>164</v>
      </c>
      <c r="B7" t="s">
        <v>153</v>
      </c>
      <c r="C7" t="s">
        <v>154</v>
      </c>
      <c r="D7" t="s">
        <v>155</v>
      </c>
      <c r="E7" t="s">
        <v>165</v>
      </c>
      <c r="F7" t="s">
        <v>158</v>
      </c>
      <c r="G7" s="5">
        <v>9.6000000000000002E-2</v>
      </c>
      <c r="H7" t="s">
        <v>151</v>
      </c>
      <c r="I7" s="3">
        <v>0.13</v>
      </c>
      <c r="P7">
        <f t="shared" si="1"/>
        <v>6</v>
      </c>
      <c r="S7" s="14" t="str">
        <f t="shared" si="0"/>
        <v>INSERT INTO FichaTecnica(idFichaTecnica) VALUES (6);</v>
      </c>
      <c r="T7" s="14"/>
      <c r="U7" s="14"/>
      <c r="V7" s="14"/>
      <c r="W7" s="14"/>
      <c r="X7" s="14"/>
    </row>
    <row r="8" spans="1:25" x14ac:dyDescent="0.45">
      <c r="A8" t="s">
        <v>166</v>
      </c>
      <c r="B8" t="s">
        <v>167</v>
      </c>
      <c r="C8" t="s">
        <v>154</v>
      </c>
      <c r="D8" t="s">
        <v>168</v>
      </c>
      <c r="E8" t="s">
        <v>169</v>
      </c>
      <c r="F8" t="s">
        <v>170</v>
      </c>
      <c r="G8" s="5">
        <v>0.88200000000000001</v>
      </c>
      <c r="H8" t="s">
        <v>171</v>
      </c>
      <c r="I8" s="4">
        <v>1.9E-2</v>
      </c>
      <c r="P8">
        <f t="shared" si="1"/>
        <v>7</v>
      </c>
      <c r="S8" s="14" t="str">
        <f t="shared" si="0"/>
        <v>INSERT INTO FichaTecnica(idFichaTecnica) VALUES (7);</v>
      </c>
      <c r="T8" s="14"/>
      <c r="U8" s="14"/>
      <c r="V8" s="14"/>
      <c r="W8" s="14"/>
      <c r="X8" s="14"/>
    </row>
    <row r="9" spans="1:25" x14ac:dyDescent="0.45">
      <c r="A9" t="s">
        <v>172</v>
      </c>
      <c r="B9" t="s">
        <v>167</v>
      </c>
      <c r="C9" t="s">
        <v>173</v>
      </c>
      <c r="D9" t="s">
        <v>168</v>
      </c>
      <c r="E9" t="s">
        <v>169</v>
      </c>
      <c r="F9" t="s">
        <v>170</v>
      </c>
      <c r="G9" s="5">
        <v>0.71699999999999997</v>
      </c>
      <c r="H9" t="s">
        <v>171</v>
      </c>
      <c r="I9" s="4">
        <v>0.14799999999999999</v>
      </c>
      <c r="J9" t="s">
        <v>174</v>
      </c>
      <c r="K9" s="4">
        <v>7.9000000000000001E-2</v>
      </c>
      <c r="P9">
        <f t="shared" si="1"/>
        <v>8</v>
      </c>
      <c r="S9" s="14" t="str">
        <f t="shared" si="0"/>
        <v>INSERT INTO FichaTecnica(idFichaTecnica) VALUES (8);</v>
      </c>
      <c r="T9" s="14"/>
      <c r="U9" s="14"/>
      <c r="V9" s="14"/>
      <c r="W9" s="14"/>
      <c r="X9" s="14"/>
    </row>
    <row r="10" spans="1:25" x14ac:dyDescent="0.45">
      <c r="A10" t="s">
        <v>229</v>
      </c>
      <c r="B10" t="s">
        <v>150</v>
      </c>
      <c r="C10" t="s">
        <v>230</v>
      </c>
      <c r="D10" t="s">
        <v>146</v>
      </c>
      <c r="E10" t="s">
        <v>147</v>
      </c>
      <c r="F10" t="s">
        <v>231</v>
      </c>
      <c r="G10" s="4">
        <v>0.97740000000000005</v>
      </c>
      <c r="P10">
        <f t="shared" si="1"/>
        <v>9</v>
      </c>
      <c r="S10" s="14" t="str">
        <f t="shared" si="0"/>
        <v>INSERT INTO FichaTecnica(idFichaTecnica) VALUES (9);</v>
      </c>
      <c r="T10" s="14"/>
      <c r="U10" s="14"/>
      <c r="V10" s="14"/>
      <c r="W10" s="14"/>
      <c r="X10" s="14"/>
    </row>
    <row r="11" spans="1:25" x14ac:dyDescent="0.45">
      <c r="A11" t="s">
        <v>232</v>
      </c>
      <c r="B11" t="s">
        <v>150</v>
      </c>
      <c r="C11" t="s">
        <v>234</v>
      </c>
      <c r="D11" t="s">
        <v>146</v>
      </c>
      <c r="E11" t="s">
        <v>233</v>
      </c>
      <c r="F11" t="s">
        <v>235</v>
      </c>
      <c r="G11" s="4">
        <v>0.47799999999999998</v>
      </c>
      <c r="P11">
        <f t="shared" si="1"/>
        <v>10</v>
      </c>
      <c r="S11" s="14" t="str">
        <f t="shared" si="0"/>
        <v>INSERT INTO FichaTecnica(idFichaTecnica) VALUES (10);</v>
      </c>
      <c r="T11" s="14"/>
      <c r="U11" s="14"/>
      <c r="V11" s="14"/>
      <c r="W11" s="14"/>
      <c r="X11" s="14"/>
    </row>
    <row r="12" spans="1:25" x14ac:dyDescent="0.45">
      <c r="A12" t="s">
        <v>237</v>
      </c>
      <c r="B12" t="s">
        <v>150</v>
      </c>
      <c r="C12" t="s">
        <v>230</v>
      </c>
      <c r="D12" t="s">
        <v>146</v>
      </c>
      <c r="E12" t="s">
        <v>233</v>
      </c>
      <c r="F12" t="s">
        <v>236</v>
      </c>
      <c r="G12" s="4">
        <v>0.14419999999999999</v>
      </c>
      <c r="P12">
        <f t="shared" si="1"/>
        <v>11</v>
      </c>
      <c r="S12" s="14" t="str">
        <f t="shared" si="0"/>
        <v>INSERT INTO FichaTecnica(idFichaTecnica) VALUES (11);</v>
      </c>
      <c r="T12" s="14"/>
      <c r="U12" s="14"/>
      <c r="V12" s="14"/>
      <c r="W12" s="14"/>
      <c r="X12" s="14"/>
    </row>
    <row r="14" spans="1:25" x14ac:dyDescent="0.45">
      <c r="Q14" s="40" t="s">
        <v>278</v>
      </c>
    </row>
    <row r="15" spans="1:25" x14ac:dyDescent="0.45">
      <c r="Q15" s="40" t="s">
        <v>301</v>
      </c>
    </row>
    <row r="17" spans="1:21" x14ac:dyDescent="0.45">
      <c r="A17" s="7" t="s">
        <v>253</v>
      </c>
      <c r="B17" s="7" t="s">
        <v>254</v>
      </c>
      <c r="C17" s="7" t="s">
        <v>280</v>
      </c>
      <c r="D17" s="7"/>
      <c r="E17" s="27"/>
      <c r="F17" s="7"/>
      <c r="G17" s="7"/>
      <c r="H17" s="7"/>
      <c r="I17" s="7"/>
      <c r="J17" s="7"/>
      <c r="K17" s="7"/>
      <c r="L17" s="7"/>
      <c r="M17" s="7"/>
      <c r="N17" s="7"/>
      <c r="O17" s="7"/>
      <c r="P17" s="27" t="s">
        <v>281</v>
      </c>
      <c r="Q17" s="7"/>
      <c r="R17" s="7"/>
      <c r="S17" s="7"/>
      <c r="T17" s="7"/>
      <c r="U17" t="s">
        <v>257</v>
      </c>
    </row>
    <row r="18" spans="1:21" x14ac:dyDescent="0.45">
      <c r="A18" s="12" t="str">
        <f>"INSERT INTO " &amp;$C$17&amp; "(nomeComercial, idFichaTecnica, idStock, classificacao, estadoMateria, metodoAplicacao, fabricante) VALUES ('" &amp;A2&amp; "', " &amp;P2&amp; ", 8, '" &amp;D2&amp; "', '" &amp;C2&amp; "', '" &amp;E2&amp; "', '" &amp;B2&amp; "');"</f>
        <v>INSERT INTO FatorProducao(nomeComercial, idFichaTecnica, idStock, classificacao, estadoMateria, metodoAplicacao, fabricante) VALUES ('Calda Bordalesa ASCENZA', 1, 8, 'Fitofármaco', 'Pó molhável', 'Fungicida', 'ASCENZA');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1" x14ac:dyDescent="0.45">
      <c r="A19" s="12" t="str">
        <f t="shared" ref="A19:A28" si="2">"INSERT INTO " &amp;$C$17&amp; "(nomeComercial, idFichaTecnica, idStock, classificacao, estadoMateria, metodoAplicacao, fabricante) VALUES ('" &amp;A3&amp; "', " &amp;P3&amp; ", 8, '" &amp;D3&amp; "', '" &amp;C3&amp; "', '" &amp;E3&amp; "', '" &amp;B3&amp; "');"</f>
        <v>INSERT INTO FatorProducao(nomeComercial, idFichaTecnica, idStock, classificacao, estadoMateria, metodoAplicacao, fabricante) VALUES ('Enxofre Bayer 80 WG', 2, 8, 'Fitofármaco', 'Pó molhável', 'Fungicida', 'Bayer');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1" x14ac:dyDescent="0.45">
      <c r="A20" s="12" t="str">
        <f t="shared" si="2"/>
        <v>INSERT INTO FatorProducao(nomeComercial, idFichaTecnica, idStock, classificacao, estadoMateria, metodoAplicacao, fabricante) VALUES ('Patentkali', 3, 8, 'Adubo', 'Granulado', 'Adubo solo', 'K+S');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1" x14ac:dyDescent="0.45">
      <c r="A21" s="12" t="str">
        <f t="shared" si="2"/>
        <v>INSERT INTO FatorProducao(nomeComercial, idFichaTecnica, idStock, classificacao, estadoMateria, metodoAplicacao, fabricante) VALUES ('ESTA Kieserit', 4, 8, 'Adubo', 'Granulado', 'Adubo solo', 'K+S');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1" x14ac:dyDescent="0.45">
      <c r="A22" s="12" t="str">
        <f t="shared" si="2"/>
        <v>INSERT INTO FatorProducao(nomeComercial, idFichaTecnica, idStock, classificacao, estadoMateria, metodoAplicacao, fabricante) VALUES ('EPSO Microtop', 5, 8, 'Adubo', 'Granulado', 'Adubo foliar+Fertirrega', 'K+S');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1" x14ac:dyDescent="0.45">
      <c r="A23" s="12" t="str">
        <f t="shared" si="2"/>
        <v>INSERT INTO FatorProducao(nomeComercial, idFichaTecnica, idStock, classificacao, estadoMateria, metodoAplicacao, fabricante) VALUES ('EPSO Top', 6, 8, 'Adubo', 'Granulado', 'Adubo foliar', 'K+S');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1" x14ac:dyDescent="0.45">
      <c r="A24" s="12" t="str">
        <f t="shared" si="2"/>
        <v>INSERT INTO FatorProducao(nomeComercial, idFichaTecnica, idStock, classificacao, estadoMateria, metodoAplicacao, fabricante) VALUES ('Biocal CaCo3', 7, 8, 'Corretor', 'Granulado', 'Correção solo', 'Biocal');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1" x14ac:dyDescent="0.45">
      <c r="A25" s="12" t="str">
        <f t="shared" si="2"/>
        <v>INSERT INTO FatorProducao(nomeComercial, idFichaTecnica, idStock, classificacao, estadoMateria, metodoAplicacao, fabricante) VALUES ('Biocal Composto', 8, 8, 'Corretor', 'Pó', 'Correção solo', 'Biocal');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1" x14ac:dyDescent="0.45">
      <c r="A26" s="12" t="str">
        <f t="shared" si="2"/>
        <v>INSERT INTO FatorProducao(nomeComercial, idFichaTecnica, idStock, classificacao, estadoMateria, metodoAplicacao, fabricante) VALUES ('Sonata', 9, 8, 'Fitofármaco', 'Líquido', 'Fungicida', 'Bayer');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1" x14ac:dyDescent="0.45">
      <c r="A27" s="12" t="str">
        <f t="shared" si="2"/>
        <v>INSERT INTO FatorProducao(nomeComercial, idFichaTecnica, idStock, classificacao, estadoMateria, metodoAplicacao, fabricante) VALUES ('FLiPPER ', 10, 8, 'Fitofármaco', 'Emulsão de óleo em água', 'Insecticida', 'Bayer');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1" x14ac:dyDescent="0.45">
      <c r="A28" s="12" t="str">
        <f t="shared" si="2"/>
        <v>INSERT INTO FatorProducao(nomeComercial, idFichaTecnica, idStock, classificacao, estadoMateria, metodoAplicacao, fabricante) VALUES ('Requiem Prime', 11, 8, 'Fitofármaco', 'Líquido', 'Insecticida', 'Bayer');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31" spans="1:21" x14ac:dyDescent="0.45">
      <c r="O31" s="20" t="s">
        <v>283</v>
      </c>
    </row>
    <row r="33" spans="1:10" x14ac:dyDescent="0.45">
      <c r="A33" s="30" t="s">
        <v>253</v>
      </c>
      <c r="B33" s="30" t="s">
        <v>254</v>
      </c>
      <c r="C33" s="30" t="s">
        <v>284</v>
      </c>
      <c r="D33" s="30"/>
      <c r="E33" s="30"/>
      <c r="F33" s="31" t="s">
        <v>285</v>
      </c>
      <c r="G33" s="30"/>
      <c r="H33" s="30"/>
      <c r="I33" s="30"/>
      <c r="J33" s="30"/>
    </row>
    <row r="34" spans="1:10" x14ac:dyDescent="0.45">
      <c r="A34" s="23" t="str">
        <f xml:space="preserve"> "INSERT INTO " &amp;$C$33&amp; "(formulaQuimica, idFichaTecnica, designacaoUnidade, quantidade) VALUES ('" &amp;F2&amp; "', " &amp;P2&amp;", '%', " &amp;TEXT(SUBSTITUTE(G2, "%", "") * 1000, "0.0")&amp; ");"</f>
        <v>INSERT INTO ConstituicaoQuimica(formulaQuimica, idFichaTecnica, designacaoUnidade, quantidade) VALUES ('CU', 1, '%', 20.0);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0" x14ac:dyDescent="0.45">
      <c r="A35" s="23" t="str">
        <f xml:space="preserve"> "INSERT INTO " &amp;$C$33&amp; "(formulaQuimica, idFichaTecnica, designacaoUnidade, quantidade) VALUES ('" &amp;F3&amp; "', " &amp;P3&amp;", '%', " &amp;TEXT(SUBSTITUTE(G3, "%", "") * 1000, "0.0")&amp; ");"</f>
        <v>INSERT INTO ConstituicaoQuimica(formulaQuimica, idFichaTecnica, designacaoUnidade, quantidade) VALUES ('S', 2, '%', 80.0);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45">
      <c r="A36" s="23" t="str">
        <f xml:space="preserve"> "INSERT INTO " &amp;$C$33&amp; "(formulaQuimica, idFichaTecnica, designacaoUnidade, quantidade) VALUES ('" &amp;F4&amp; "', " &amp;P4&amp;", '%', " &amp;TEXT(SUBSTITUTE(G4, "%", "") * 1000, "0.0")&amp; ");"</f>
        <v>INSERT INTO ConstituicaoQuimica(formulaQuimica, idFichaTecnica, designacaoUnidade, quantidade) VALUES ('K', 3, '%', 24.9);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0" x14ac:dyDescent="0.45">
      <c r="A37" s="23" t="str">
        <f xml:space="preserve"> "INSERT INTO " &amp;$C$33&amp; "(formulaQuimica, idFichaTecnica, designacaoUnidade, quantidade) VALUES ('" &amp;H4&amp; "', " &amp;P4&amp;", '%', " &amp;TEXT(SUBSTITUTE(I4, "%", "") * 1000, "0.0")&amp; ");"</f>
        <v>INSERT INTO ConstituicaoQuimica(formulaQuimica, idFichaTecnica, designacaoUnidade, quantidade) VALUES ('Mg', 3, '%', 6.0);</v>
      </c>
      <c r="B37" s="23"/>
      <c r="C37" s="23"/>
      <c r="D37" s="23"/>
      <c r="E37" s="23"/>
      <c r="F37" s="23"/>
      <c r="G37" s="23"/>
      <c r="H37" s="23"/>
      <c r="I37" s="23"/>
      <c r="J37" s="23"/>
    </row>
    <row r="38" spans="1:10" x14ac:dyDescent="0.45">
      <c r="A38" s="23" t="str">
        <f xml:space="preserve"> "INSERT INTO " &amp;$C$33&amp; "(formulaQuimica, idFichaTecnica, designacaoUnidade, quantidade) VALUES ('" &amp;J4&amp; "', " &amp;P4&amp;", '%', " &amp;TEXT(SUBSTITUTE(K4, "%", "") * 1000, "0.0")&amp; ");"</f>
        <v>INSERT INTO ConstituicaoQuimica(formulaQuimica, idFichaTecnica, designacaoUnidade, quantidade) VALUES ('S', 3, '%', 17.6);</v>
      </c>
      <c r="B38" s="23"/>
      <c r="C38" s="23"/>
      <c r="D38" s="23"/>
      <c r="E38" s="23"/>
      <c r="F38" s="23"/>
      <c r="G38" s="23"/>
      <c r="H38" s="23"/>
      <c r="I38" s="23"/>
      <c r="J38" s="23"/>
    </row>
    <row r="39" spans="1:10" x14ac:dyDescent="0.45">
      <c r="A39" s="23" t="str">
        <f xml:space="preserve"> "INSERT INTO " &amp;$C$33&amp; "(formulaQuimica, idFichaTecnica, designacaoUnidade, quantidade) VALUES ('" &amp;F5&amp; "', " &amp;P5&amp;", '%', " &amp;TEXT(SUBSTITUTE(G5, "%", "") * 1000, "0.0")&amp; ");"</f>
        <v>INSERT INTO ConstituicaoQuimica(formulaQuimica, idFichaTecnica, designacaoUnidade, quantidade) VALUES ('Mg', 4, '%', 15.1);</v>
      </c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45">
      <c r="A40" s="23" t="str">
        <f xml:space="preserve"> "INSERT INTO " &amp;$C$33&amp; "(formulaQuimica, idFichaTecnica, designacaoUnidade, quantidade) VALUES ('" &amp;H5&amp; "', " &amp;P5&amp;", '%', " &amp;TEXT(SUBSTITUTE(I5, "%", "") * 1000, "0.0")&amp; ");"</f>
        <v>INSERT INTO ConstituicaoQuimica(formulaQuimica, idFichaTecnica, designacaoUnidade, quantidade) VALUES ('S', 4, '%', 20.8);</v>
      </c>
      <c r="B40" s="23"/>
      <c r="C40" s="23"/>
      <c r="D40" s="23"/>
      <c r="E40" s="23"/>
      <c r="F40" s="23"/>
      <c r="G40" s="23"/>
      <c r="H40" s="23"/>
      <c r="I40" s="23"/>
      <c r="J40" s="23"/>
    </row>
    <row r="41" spans="1:10" x14ac:dyDescent="0.45">
      <c r="A41" s="23" t="str">
        <f xml:space="preserve"> "INSERT INTO " &amp;$C$33&amp; "(formulaQuimica, idFichaTecnica, designacaoUnidade, quantidade) VALUES ('" &amp;F6&amp; "', " &amp;P6&amp;", '%', " &amp;TEXT(SUBSTITUTE(G6, "%", "") * 1000, "0.0")&amp; ");"</f>
        <v>INSERT INTO ConstituicaoQuimica(formulaQuimica, idFichaTecnica, designacaoUnidade, quantidade) VALUES ('Mg', 5, '%', 9.0);</v>
      </c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45">
      <c r="A42" s="23" t="str">
        <f xml:space="preserve"> "INSERT INTO " &amp;$C$33&amp; "(formulaQuimica, idFichaTecnica, designacaoUnidade, quantidade) VALUES ('" &amp;H6&amp; "', " &amp;P6&amp;", '%', " &amp;TEXT(SUBSTITUTE(I6, "%", "") * 1000, "0.0")&amp; ");"</f>
        <v>INSERT INTO ConstituicaoQuimica(formulaQuimica, idFichaTecnica, designacaoUnidade, quantidade) VALUES ('S', 5, '%', 12.4);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45">
      <c r="A43" s="23" t="str">
        <f xml:space="preserve"> "INSERT INTO " &amp;$C$33&amp; "(formulaQuimica, idFichaTecnica, designacaoUnidade, quantidade) VALUES ('" &amp;J6&amp; "', " &amp;P6&amp;", '%', " &amp;TEXT(SUBSTITUTE(K6, "%", "") * 1000, "0.0")&amp; ");"</f>
        <v>INSERT INTO ConstituicaoQuimica(formulaQuimica, idFichaTecnica, designacaoUnidade, quantidade) VALUES ('B', 5, '%', 0.9);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45">
      <c r="A44" s="23" t="str">
        <f xml:space="preserve"> "INSERT INTO " &amp;$C$33&amp; "(formulaQuimica, idFichaTecnica, designacaoUnidade, quantidade) VALUES ('" &amp;L6&amp; "', " &amp;P6&amp;", '%', " &amp;TEXT(SUBSTITUTE(M6, "%", "") * 1000, "0.0")&amp; ");"</f>
        <v>INSERT INTO ConstituicaoQuimica(formulaQuimica, idFichaTecnica, designacaoUnidade, quantidade) VALUES ('Mn', 5, '%', 1.0);</v>
      </c>
      <c r="B44" s="23"/>
      <c r="C44" s="23"/>
      <c r="D44" s="23"/>
      <c r="E44" s="23"/>
      <c r="F44" s="23"/>
      <c r="G44" s="23"/>
      <c r="H44" s="23"/>
      <c r="I44" s="23"/>
      <c r="J44" s="23"/>
    </row>
    <row r="45" spans="1:10" x14ac:dyDescent="0.45">
      <c r="A45" s="23" t="str">
        <f xml:space="preserve"> "INSERT INTO " &amp;$C$33&amp; "(formulaQuimica, idFichaTecnica, designacaoUnidade, quantidade) VALUES ('" &amp;F7&amp; "', " &amp;P7&amp;", '%', " &amp;TEXT(SUBSTITUTE(G7, "%", "") * 1000, "0.0")&amp; ");"</f>
        <v>INSERT INTO ConstituicaoQuimica(formulaQuimica, idFichaTecnica, designacaoUnidade, quantidade) VALUES ('Mg', 6, '%', 9.6);</v>
      </c>
      <c r="B45" s="23"/>
      <c r="C45" s="23"/>
      <c r="D45" s="23"/>
      <c r="E45" s="23"/>
      <c r="F45" s="23"/>
      <c r="G45" s="23"/>
      <c r="H45" s="23"/>
      <c r="I45" s="23"/>
      <c r="J45" s="23"/>
    </row>
    <row r="46" spans="1:10" x14ac:dyDescent="0.45">
      <c r="A46" s="23" t="str">
        <f xml:space="preserve"> "INSERT INTO " &amp;$C$33&amp; "(formulaQuimica, idFichaTecnica, designacaoUnidade, quantidade) VALUES ('" &amp;H7&amp; "', " &amp;P7&amp;", '%', " &amp;TEXT(SUBSTITUTE(I7, "%", "") * 1000, "0.0")&amp; ");"</f>
        <v>INSERT INTO ConstituicaoQuimica(formulaQuimica, idFichaTecnica, designacaoUnidade, quantidade) VALUES ('S', 6, '%', 13.0);</v>
      </c>
      <c r="B46" s="23"/>
      <c r="C46" s="23"/>
      <c r="D46" s="23"/>
      <c r="E46" s="23"/>
      <c r="F46" s="23"/>
      <c r="G46" s="23"/>
      <c r="H46" s="23"/>
      <c r="I46" s="23"/>
      <c r="J46" s="23"/>
    </row>
    <row r="47" spans="1:10" x14ac:dyDescent="0.45">
      <c r="A47" s="23" t="str">
        <f xml:space="preserve"> "INSERT INTO " &amp;$C$33&amp; "(formulaQuimica, idFichaTecnica, designacaoUnidade, quantidade) VALUES ('" &amp;F8&amp; "', " &amp;P8&amp;", '%', " &amp;TEXT(SUBSTITUTE(G8, "%", "") * 1000, "0.0")&amp; ");"</f>
        <v>INSERT INTO ConstituicaoQuimica(formulaQuimica, idFichaTecnica, designacaoUnidade, quantidade) VALUES ('CaCO3', 7, '%', 88.2);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45">
      <c r="A48" s="23" t="str">
        <f xml:space="preserve"> "INSERT INTO " &amp;$C$33&amp; "(formulaQuimica, idFichaTecnica, designacaoUnidade, quantidade) VALUES ('" &amp;H8&amp; "', " &amp;P8&amp;", '%', " &amp;TEXT(SUBSTITUTE(I8, "%", "") * 1000, "0.0")&amp; ");"</f>
        <v>INSERT INTO ConstituicaoQuimica(formulaQuimica, idFichaTecnica, designacaoUnidade, quantidade) VALUES ('MgCO3', 7, '%', 1.9);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45">
      <c r="A49" s="23" t="str">
        <f xml:space="preserve"> "INSERT INTO " &amp;$C$33&amp; "(formulaQuimica, idFichaTecnica, designacaoUnidade, quantidade) VALUES ('" &amp;F9&amp; "', " &amp;P9&amp;", '%', " &amp;TEXT(SUBSTITUTE(G9, "%", "") * 1000, "0.0")&amp; ");"</f>
        <v>INSERT INTO ConstituicaoQuimica(formulaQuimica, idFichaTecnica, designacaoUnidade, quantidade) VALUES ('CaCO3', 8, '%', 71.7);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x14ac:dyDescent="0.45">
      <c r="A50" s="23" t="str">
        <f xml:space="preserve"> "INSERT INTO " &amp;$C$33&amp; "(formulaQuimica, idFichaTecnica, designacaoUnidade, quantidade) VALUES ('" &amp;H9&amp; "', " &amp;P9&amp;", '%', " &amp;TEXT(SUBSTITUTE(I9, "%", "") * 1000, "0.0")&amp; ");"</f>
        <v>INSERT INTO ConstituicaoQuimica(formulaQuimica, idFichaTecnica, designacaoUnidade, quantidade) VALUES ('MgCO3', 8, '%', 14.8);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45">
      <c r="A51" s="23" t="str">
        <f xml:space="preserve"> "INSERT INTO " &amp;$C$33&amp; "(formulaQuimica, idFichaTecnica, designacaoUnidade, quantidade) VALUES ('" &amp;J9&amp; "', " &amp;P9&amp;", '%', " &amp;TEXT(SUBSTITUTE(K9, "%", "") * 1000, "0.0")&amp; ");"</f>
        <v>INSERT INTO ConstituicaoQuimica(formulaQuimica, idFichaTecnica, designacaoUnidade, quantidade) VALUES ('MgO', 8, '%', 7.9);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45">
      <c r="A52" s="23" t="str">
        <f xml:space="preserve"> "INSERT INTO " &amp;$C$33&amp; "(formulaQuimica, idFichaTecnica, designacaoUnidade, quantidade) VALUES ('" &amp;F10&amp; "', " &amp;P10&amp;", '%', " &amp;TEXT(SUBSTITUTE(G10, "%", "") * 1000, "0.0")&amp; ");"</f>
        <v>INSERT INTO ConstituicaoQuimica(formulaQuimica, idFichaTecnica, designacaoUnidade, quantidade) VALUES ('Bacillus pumilus', 9, '%', 97.7);</v>
      </c>
      <c r="B52" s="23"/>
      <c r="C52" s="23"/>
      <c r="D52" s="23"/>
      <c r="E52" s="23"/>
      <c r="F52" s="23"/>
      <c r="G52" s="23"/>
      <c r="H52" s="23"/>
      <c r="I52" s="23"/>
      <c r="J52" s="23"/>
    </row>
    <row r="53" spans="1:10" x14ac:dyDescent="0.45">
      <c r="A53" s="23" t="str">
        <f xml:space="preserve"> "INSERT INTO " &amp;$C$33&amp; "(formulaQuimica, idFichaTecnica, designacaoUnidade, quantidade) VALUES ('" &amp;F11&amp; "', " &amp;P11&amp;", '%', " &amp;TEXT(SUBSTITUTE(G11, "%", "") * 1000, "0.0")&amp; ");"</f>
        <v>INSERT INTO ConstituicaoQuimica(formulaQuimica, idFichaTecnica, designacaoUnidade, quantidade) VALUES ('Ácidos gordos (na forma de sais de potássio)', 10, '%', 47.8);</v>
      </c>
      <c r="B53" s="23"/>
      <c r="C53" s="23"/>
      <c r="D53" s="23"/>
      <c r="E53" s="23"/>
      <c r="F53" s="23"/>
      <c r="G53" s="23"/>
      <c r="H53" s="23"/>
      <c r="I53" s="23"/>
      <c r="J53" s="23"/>
    </row>
    <row r="54" spans="1:10" x14ac:dyDescent="0.45">
      <c r="A54" s="23" t="str">
        <f xml:space="preserve"> "INSERT INTO " &amp;$C$33&amp; "(formulaQuimica, idFichaTecnica, designacaoUnidade, quantidade) VALUES ('" &amp;F12&amp; "', " &amp;P12&amp;", '%', " &amp;TEXT(SUBSTITUTE(G12, "%", "") * 1000, "0.0")&amp; ");"</f>
        <v>INSERT INTO ConstituicaoQuimica(formulaQuimica, idFichaTecnica, designacaoUnidade, quantidade) VALUES ('Terpenóides', 11, '%', 14.4);</v>
      </c>
      <c r="B54" s="23"/>
      <c r="C54" s="23"/>
      <c r="D54" s="23"/>
      <c r="E54" s="23"/>
      <c r="F54" s="23"/>
      <c r="G54" s="23"/>
      <c r="H54" s="23"/>
      <c r="I54" s="23"/>
      <c r="J54" s="23"/>
    </row>
    <row r="55" spans="1:10" x14ac:dyDescent="0.45">
      <c r="A55" s="23"/>
      <c r="B55" s="23"/>
      <c r="C55" s="23"/>
      <c r="D55" s="23"/>
      <c r="E55" s="23"/>
      <c r="F55" s="23"/>
      <c r="G55" s="23"/>
      <c r="H55" s="23"/>
      <c r="I55" s="23"/>
      <c r="J55" s="23"/>
    </row>
    <row r="60" spans="1:10" x14ac:dyDescent="0.45">
      <c r="A60" s="37" t="s">
        <v>253</v>
      </c>
      <c r="B60" s="37" t="s">
        <v>292</v>
      </c>
      <c r="C60" s="37" t="s">
        <v>293</v>
      </c>
      <c r="D60" s="37"/>
      <c r="E60" s="37"/>
      <c r="F60" s="37"/>
      <c r="G60" s="37"/>
      <c r="H60" s="37"/>
      <c r="I60" s="37"/>
      <c r="J60" t="s">
        <v>257</v>
      </c>
    </row>
    <row r="61" spans="1:10" x14ac:dyDescent="0.45">
      <c r="A61" s="38" t="str">
        <f xml:space="preserve"> "INSERT INTO " &amp;$C$60&amp; "(classificacao) VALUES ('" &amp;D2&amp; "');"</f>
        <v>INSERT INTO Classificacao(classificacao) VALUES ('Fitofármaco');</v>
      </c>
      <c r="B61" s="38"/>
      <c r="C61" s="38"/>
      <c r="D61" s="38"/>
      <c r="E61" s="38"/>
      <c r="F61" s="38"/>
      <c r="G61" s="38"/>
      <c r="H61" s="38"/>
      <c r="I61" s="38"/>
    </row>
    <row r="62" spans="1:10" x14ac:dyDescent="0.45">
      <c r="A62" s="38" t="str">
        <f xml:space="preserve"> "INSERT INTO " &amp;$C$60&amp; "(classificacao) VALUES ('" &amp;D4&amp; "');"</f>
        <v>INSERT INTO Classificacao(classificacao) VALUES ('Adubo');</v>
      </c>
      <c r="B62" s="38"/>
      <c r="C62" s="38"/>
      <c r="D62" s="38"/>
      <c r="E62" s="38"/>
      <c r="F62" s="38"/>
      <c r="G62" s="38"/>
      <c r="H62" s="38"/>
      <c r="I62" s="38"/>
    </row>
    <row r="63" spans="1:10" x14ac:dyDescent="0.45">
      <c r="A63" s="38" t="str">
        <f xml:space="preserve"> "INSERT INTO " &amp;$C$60&amp; "(classificacao) VALUES ('" &amp;D8&amp; "');"</f>
        <v>INSERT INTO Classificacao(classificacao) VALUES ('Corretor');</v>
      </c>
      <c r="B63" s="38"/>
      <c r="C63" s="38"/>
      <c r="D63" s="38"/>
      <c r="E63" s="38"/>
      <c r="F63" s="38"/>
      <c r="G63" s="38"/>
      <c r="H63" s="38"/>
      <c r="I63" s="38"/>
    </row>
    <row r="68" spans="1:7" x14ac:dyDescent="0.45">
      <c r="A68" s="7" t="s">
        <v>253</v>
      </c>
      <c r="B68" s="7" t="s">
        <v>254</v>
      </c>
      <c r="C68" s="7" t="s">
        <v>294</v>
      </c>
      <c r="D68" s="7"/>
      <c r="E68" s="7"/>
      <c r="F68" s="7"/>
      <c r="G68" t="s">
        <v>257</v>
      </c>
    </row>
    <row r="69" spans="1:7" x14ac:dyDescent="0.45">
      <c r="A69" s="12" t="str">
        <f>"INSERT INTO "&amp;$C$68&amp;"(formulaQuimica) VALUES ('" &amp;F2&amp; "');"</f>
        <v>INSERT INTO ComponenteQuimico(formulaQuimica) VALUES ('CU');</v>
      </c>
      <c r="B69" s="12"/>
      <c r="C69" s="12"/>
      <c r="D69" s="12"/>
      <c r="E69" s="12"/>
      <c r="F69" s="12"/>
    </row>
    <row r="70" spans="1:7" x14ac:dyDescent="0.45">
      <c r="A70" s="12" t="str">
        <f>"INSERT INTO "&amp;$C$68&amp;"(formulaQuimica) VALUES ('" &amp;F3&amp; "');"</f>
        <v>INSERT INTO ComponenteQuimico(formulaQuimica) VALUES ('S');</v>
      </c>
      <c r="B70" s="12"/>
      <c r="C70" s="12"/>
      <c r="D70" s="12"/>
      <c r="E70" s="12"/>
      <c r="F70" s="12"/>
    </row>
    <row r="71" spans="1:7" x14ac:dyDescent="0.45">
      <c r="A71" s="12" t="str">
        <f>"INSERT INTO "&amp;$C$68&amp;"(formulaQuimica) VALUES ('" &amp;F4&amp; "');"</f>
        <v>INSERT INTO ComponenteQuimico(formulaQuimica) VALUES ('K');</v>
      </c>
      <c r="B71" s="12"/>
      <c r="C71" s="12"/>
      <c r="D71" s="12"/>
      <c r="E71" s="12"/>
      <c r="F71" s="12"/>
    </row>
    <row r="72" spans="1:7" x14ac:dyDescent="0.45">
      <c r="A72" s="12" t="str">
        <f>"INSERT INTO "&amp;$C$68&amp;"(formulaQuimica) VALUES ('" &amp;H4&amp; "');"</f>
        <v>INSERT INTO ComponenteQuimico(formulaQuimica) VALUES ('Mg');</v>
      </c>
      <c r="B72" s="12"/>
      <c r="C72" s="12"/>
      <c r="D72" s="12"/>
      <c r="E72" s="12"/>
      <c r="F72" s="12"/>
    </row>
    <row r="73" spans="1:7" x14ac:dyDescent="0.45">
      <c r="A73" s="12" t="str">
        <f>"INSERT INTO "&amp;$C$68&amp;"(formulaQuimica) VALUES ('" &amp;J6&amp; "');"</f>
        <v>INSERT INTO ComponenteQuimico(formulaQuimica) VALUES ('B');</v>
      </c>
      <c r="B73" s="12"/>
      <c r="C73" s="12"/>
      <c r="D73" s="12"/>
      <c r="E73" s="12"/>
      <c r="F73" s="12"/>
    </row>
    <row r="74" spans="1:7" x14ac:dyDescent="0.45">
      <c r="A74" s="12" t="str">
        <f>"INSERT INTO "&amp;$C$68&amp;"(formulaQuimica) VALUES ('" &amp;L6&amp; "');"</f>
        <v>INSERT INTO ComponenteQuimico(formulaQuimica) VALUES ('Mn');</v>
      </c>
      <c r="B74" s="12"/>
      <c r="C74" s="12"/>
      <c r="D74" s="12"/>
      <c r="E74" s="12"/>
      <c r="F74" s="12"/>
    </row>
    <row r="75" spans="1:7" x14ac:dyDescent="0.45">
      <c r="A75" s="12" t="str">
        <f>"INSERT INTO "&amp;$C$68&amp;"(formulaQuimica) VALUES ('" &amp;F8&amp; "');"</f>
        <v>INSERT INTO ComponenteQuimico(formulaQuimica) VALUES ('CaCO3');</v>
      </c>
      <c r="B75" s="12"/>
      <c r="C75" s="12"/>
      <c r="D75" s="12"/>
      <c r="E75" s="12"/>
      <c r="F75" s="12"/>
    </row>
    <row r="76" spans="1:7" x14ac:dyDescent="0.45">
      <c r="A76" s="12" t="str">
        <f>"INSERT INTO "&amp;$C$68&amp;"(formulaQuimica) VALUES ('" &amp;H8&amp; "');"</f>
        <v>INSERT INTO ComponenteQuimico(formulaQuimica) VALUES ('MgCO3');</v>
      </c>
      <c r="B76" s="12"/>
      <c r="C76" s="12"/>
      <c r="D76" s="12"/>
      <c r="E76" s="12"/>
      <c r="F76" s="12"/>
    </row>
    <row r="77" spans="1:7" x14ac:dyDescent="0.45">
      <c r="A77" s="12" t="str">
        <f>"INSERT INTO "&amp;$C$68&amp;"(formulaQuimica) VALUES ('" &amp;J9&amp; "');"</f>
        <v>INSERT INTO ComponenteQuimico(formulaQuimica) VALUES ('MgO');</v>
      </c>
      <c r="B77" s="12"/>
      <c r="C77" s="12"/>
      <c r="D77" s="12"/>
      <c r="E77" s="12"/>
      <c r="F77" s="12"/>
    </row>
    <row r="78" spans="1:7" x14ac:dyDescent="0.45">
      <c r="A78" s="12" t="str">
        <f>"INSERT INTO "&amp;$C$68&amp;"(formulaQuimica) VALUES ('" &amp;F10&amp; "');"</f>
        <v>INSERT INTO ComponenteQuimico(formulaQuimica) VALUES ('Bacillus pumilus');</v>
      </c>
      <c r="B78" s="12"/>
      <c r="C78" s="12"/>
      <c r="D78" s="12"/>
      <c r="E78" s="12"/>
      <c r="F78" s="12"/>
    </row>
    <row r="79" spans="1:7" x14ac:dyDescent="0.45">
      <c r="A79" s="12" t="str">
        <f>"INSERT INTO "&amp;$C$68&amp;"(formulaQuimica) VALUES ('" &amp;F11&amp; "');"</f>
        <v>INSERT INTO ComponenteQuimico(formulaQuimica) VALUES ('Ácidos gordos (na forma de sais de potássio)');</v>
      </c>
      <c r="B79" s="12"/>
      <c r="C79" s="12"/>
      <c r="D79" s="12"/>
      <c r="E79" s="12"/>
      <c r="F79" s="12"/>
    </row>
    <row r="80" spans="1:7" x14ac:dyDescent="0.45">
      <c r="A80" s="12" t="str">
        <f>"INSERT INTO "&amp;$C$68&amp;"(formulaQuimica) VALUES ('" &amp;F12&amp; "');"</f>
        <v>INSERT INTO ComponenteQuimico(formulaQuimica) VALUES ('Terpenóides');</v>
      </c>
      <c r="B80" s="12"/>
      <c r="C80" s="12"/>
      <c r="D80" s="12"/>
      <c r="E80" s="12"/>
      <c r="F80" s="12"/>
    </row>
    <row r="81" spans="1:9" x14ac:dyDescent="0.45">
      <c r="A81" s="12"/>
      <c r="B81" s="12"/>
      <c r="C81" s="12"/>
      <c r="D81" s="12"/>
      <c r="E81" s="12"/>
      <c r="F81" s="12"/>
    </row>
    <row r="86" spans="1:9" x14ac:dyDescent="0.45">
      <c r="A86" s="7" t="s">
        <v>253</v>
      </c>
      <c r="B86" s="7" t="s">
        <v>254</v>
      </c>
      <c r="C86" s="7" t="s">
        <v>295</v>
      </c>
      <c r="D86" s="7"/>
      <c r="E86" s="27" t="s">
        <v>296</v>
      </c>
      <c r="F86" s="7"/>
      <c r="G86" s="7"/>
    </row>
    <row r="87" spans="1:9" x14ac:dyDescent="0.45">
      <c r="A87" s="12" t="str">
        <f>"INSERT INTO " &amp;$C$86&amp; "(metodoAplicacao) VALUES ('"&amp;E2&amp;"');"</f>
        <v>INSERT INTO MetodoAplicacao(metodoAplicacao) VALUES ('Fungicida');</v>
      </c>
      <c r="B87" s="12"/>
      <c r="C87" s="12"/>
      <c r="D87" s="12"/>
      <c r="E87" s="12"/>
      <c r="F87" s="12"/>
      <c r="G87" s="12"/>
    </row>
    <row r="88" spans="1:9" x14ac:dyDescent="0.45">
      <c r="A88" s="12" t="str">
        <f>"INSERT INTO " &amp;$C$86&amp; "(metodoAplicacao) VALUES ('"&amp;E4&amp;"');"</f>
        <v>INSERT INTO MetodoAplicacao(metodoAplicacao) VALUES ('Adubo solo');</v>
      </c>
      <c r="B88" s="12"/>
      <c r="C88" s="12"/>
      <c r="D88" s="12"/>
      <c r="E88" s="12"/>
      <c r="F88" s="12"/>
      <c r="G88" s="12"/>
    </row>
    <row r="89" spans="1:9" x14ac:dyDescent="0.45">
      <c r="A89" s="12" t="str">
        <f>"INSERT INTO " &amp;$C$86&amp; "(metodoAplicacao) VALUES ('"&amp;E6&amp;"');"</f>
        <v>INSERT INTO MetodoAplicacao(metodoAplicacao) VALUES ('Adubo foliar+Fertirrega');</v>
      </c>
      <c r="B89" s="12"/>
      <c r="C89" s="12"/>
      <c r="D89" s="12"/>
      <c r="E89" s="12"/>
      <c r="F89" s="12"/>
      <c r="G89" s="12"/>
      <c r="I89" s="40" t="s">
        <v>297</v>
      </c>
    </row>
    <row r="90" spans="1:9" x14ac:dyDescent="0.45">
      <c r="A90" s="12" t="str">
        <f>"INSERT INTO " &amp;$C$86&amp; "(metodoAplicacao) VALUES ('"&amp;E7&amp;"');"</f>
        <v>INSERT INTO MetodoAplicacao(metodoAplicacao) VALUES ('Adubo foliar');</v>
      </c>
      <c r="B90" s="12"/>
      <c r="C90" s="12"/>
      <c r="D90" s="12"/>
      <c r="E90" s="12"/>
      <c r="F90" s="12"/>
      <c r="G90" s="12"/>
      <c r="I90" s="40" t="s">
        <v>298</v>
      </c>
    </row>
    <row r="91" spans="1:9" x14ac:dyDescent="0.45">
      <c r="A91" s="12" t="str">
        <f>"INSERT INTO " &amp;$C$86&amp; "(metodoAplicacao) VALUES ('"&amp;E8&amp;"');"</f>
        <v>INSERT INTO MetodoAplicacao(metodoAplicacao) VALUES ('Correção solo');</v>
      </c>
      <c r="B91" s="12"/>
      <c r="C91" s="12"/>
      <c r="D91" s="12"/>
      <c r="E91" s="12"/>
      <c r="F91" s="12"/>
      <c r="G91" s="12"/>
    </row>
    <row r="92" spans="1:9" x14ac:dyDescent="0.45">
      <c r="A92" s="12" t="str">
        <f>"INSERT INTO " &amp;$C$86&amp; "(metodoAplicacao) VALUES ('"&amp;E11&amp;"');"</f>
        <v>INSERT INTO MetodoAplicacao(metodoAplicacao) VALUES ('Insecticida');</v>
      </c>
      <c r="B92" s="12"/>
      <c r="C92" s="12"/>
      <c r="D92" s="12"/>
      <c r="E92" s="12"/>
      <c r="F92" s="12"/>
      <c r="G92" s="12"/>
    </row>
    <row r="96" spans="1:9" x14ac:dyDescent="0.45">
      <c r="A96" s="7" t="s">
        <v>253</v>
      </c>
      <c r="B96" s="7" t="s">
        <v>254</v>
      </c>
      <c r="C96" s="7" t="s">
        <v>299</v>
      </c>
      <c r="D96" s="7"/>
      <c r="E96" s="7"/>
      <c r="F96" s="7"/>
      <c r="G96" s="7"/>
    </row>
    <row r="97" spans="1:8" x14ac:dyDescent="0.45">
      <c r="A97" s="12" t="str">
        <f>"INSERT INTO "&amp;$C$96&amp;"(estadoMateria) VALUES ('"&amp;C10&amp;"');"</f>
        <v>INSERT INTO Formulacao(estadoMateria) VALUES ('Líquido');</v>
      </c>
      <c r="B97" s="12"/>
      <c r="C97" s="12"/>
      <c r="D97" s="12"/>
      <c r="E97" s="12"/>
      <c r="F97" s="12"/>
      <c r="G97" s="12"/>
      <c r="H97" t="s">
        <v>257</v>
      </c>
    </row>
    <row r="98" spans="1:8" x14ac:dyDescent="0.45">
      <c r="A98" s="12" t="str">
        <f>"INSERT INTO "&amp;$C$96&amp;"(estadoMateria) VALUES ('"&amp;C4&amp;"');"</f>
        <v>INSERT INTO Formulacao(estadoMateria) VALUES ('Granulado');</v>
      </c>
      <c r="B98" s="12"/>
      <c r="C98" s="12"/>
      <c r="D98" s="12"/>
      <c r="E98" s="12"/>
      <c r="F98" s="12"/>
      <c r="G98" s="12"/>
    </row>
    <row r="99" spans="1:8" x14ac:dyDescent="0.45">
      <c r="A99" s="12" t="str">
        <f>"INSERT INTO "&amp;$C$96&amp;"(estadoMateria) VALUES ('"&amp;C9&amp;"');"</f>
        <v>INSERT INTO Formulacao(estadoMateria) VALUES ('Pó');</v>
      </c>
      <c r="B99" s="12"/>
      <c r="C99" s="12"/>
      <c r="D99" s="12"/>
      <c r="E99" s="12"/>
      <c r="F99" s="12"/>
      <c r="G99" s="12"/>
    </row>
    <row r="100" spans="1:8" x14ac:dyDescent="0.45">
      <c r="A100" s="12" t="str">
        <f>"INSERT INTO "&amp;$C$96&amp;"(estadoMateria) VALUES ('"&amp;C11&amp;"');"</f>
        <v>INSERT INTO Formulacao(estadoMateria) VALUES ('Emulsão de óleo em água');</v>
      </c>
      <c r="B100" s="12"/>
      <c r="C100" s="12"/>
      <c r="D100" s="12"/>
      <c r="E100" s="12"/>
      <c r="F100" s="12"/>
      <c r="G100" s="12"/>
    </row>
    <row r="101" spans="1:8" x14ac:dyDescent="0.45">
      <c r="A101" s="12" t="str">
        <f>"INSERT INTO "&amp;$C$96&amp;"(estadoMateria) VALUES ('"&amp;C3&amp;"');"</f>
        <v>INSERT INTO Formulacao(estadoMateria) VALUES ('Pó molhável');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S46"/>
  <sheetViews>
    <sheetView zoomScale="84" workbookViewId="0">
      <selection activeCell="A27" sqref="A27:A32"/>
    </sheetView>
  </sheetViews>
  <sheetFormatPr defaultRowHeight="14.25" x14ac:dyDescent="0.45"/>
  <cols>
    <col min="2" max="2" width="9.86328125" customWidth="1"/>
    <col min="3" max="3" width="22.796875" bestFit="1" customWidth="1"/>
    <col min="4" max="4" width="9.33203125" bestFit="1" customWidth="1"/>
    <col min="12" max="12" width="11.86328125" customWidth="1"/>
  </cols>
  <sheetData>
    <row r="1" spans="1:19" x14ac:dyDescent="0.45">
      <c r="A1" s="2" t="s">
        <v>175</v>
      </c>
      <c r="B1" s="2" t="s">
        <v>136</v>
      </c>
      <c r="C1" s="2" t="s">
        <v>133</v>
      </c>
      <c r="D1" s="2" t="s">
        <v>249</v>
      </c>
      <c r="E1" s="2" t="s">
        <v>176</v>
      </c>
    </row>
    <row r="2" spans="1:19" x14ac:dyDescent="0.45">
      <c r="A2">
        <v>101</v>
      </c>
      <c r="B2" t="s">
        <v>177</v>
      </c>
      <c r="C2" t="s">
        <v>178</v>
      </c>
      <c r="D2">
        <v>1.2</v>
      </c>
      <c r="E2" t="s">
        <v>179</v>
      </c>
      <c r="G2" s="20" t="s">
        <v>278</v>
      </c>
      <c r="L2" s="7" t="s">
        <v>253</v>
      </c>
      <c r="M2" s="7" t="s">
        <v>254</v>
      </c>
      <c r="N2" s="7" t="s">
        <v>274</v>
      </c>
      <c r="O2" s="7"/>
      <c r="P2" s="7"/>
      <c r="Q2" s="7"/>
      <c r="R2" s="7"/>
      <c r="S2" t="s">
        <v>257</v>
      </c>
    </row>
    <row r="3" spans="1:19" x14ac:dyDescent="0.45">
      <c r="A3">
        <v>102</v>
      </c>
      <c r="B3" t="s">
        <v>177</v>
      </c>
      <c r="C3" t="s">
        <v>180</v>
      </c>
      <c r="D3">
        <v>3</v>
      </c>
      <c r="E3" t="s">
        <v>179</v>
      </c>
      <c r="G3" s="20" t="s">
        <v>279</v>
      </c>
      <c r="L3" s="12" t="str">
        <f>"INSERT INTO " &amp;$N$2&amp; "(designacaoUnidade) VALUES ('"&amp;$E$2&amp;"');"</f>
        <v>INSERT INTO TipoUnidade(designacaoUnidade) VALUES ('ha');</v>
      </c>
      <c r="M3" s="12"/>
      <c r="N3" s="12"/>
      <c r="O3" s="12"/>
      <c r="P3" s="12"/>
      <c r="Q3" s="12"/>
      <c r="R3" s="12"/>
    </row>
    <row r="4" spans="1:19" x14ac:dyDescent="0.45">
      <c r="A4">
        <v>103</v>
      </c>
      <c r="B4" t="s">
        <v>177</v>
      </c>
      <c r="C4" t="s">
        <v>181</v>
      </c>
      <c r="D4">
        <v>1.5</v>
      </c>
      <c r="E4" t="s">
        <v>179</v>
      </c>
      <c r="L4" s="12" t="str">
        <f>"INSERT INTO " &amp;$N$2&amp; "(designacaoUnidade) VALUES ('"&amp;$E$13&amp;"');"</f>
        <v>INSERT INTO TipoUnidade(designacaoUnidade) VALUES ('m3');</v>
      </c>
      <c r="M4" s="12"/>
      <c r="N4" s="12"/>
      <c r="O4" s="12"/>
      <c r="P4" s="12"/>
      <c r="Q4" s="12"/>
      <c r="R4" s="12"/>
    </row>
    <row r="5" spans="1:19" x14ac:dyDescent="0.45">
      <c r="A5">
        <v>104</v>
      </c>
      <c r="B5" t="s">
        <v>177</v>
      </c>
      <c r="C5" t="s">
        <v>182</v>
      </c>
      <c r="D5">
        <v>0.8</v>
      </c>
      <c r="E5" t="s">
        <v>179</v>
      </c>
      <c r="L5" s="12" t="str">
        <f>"INSERT INTO " &amp;$N$2&amp; "(designacaoUnidade) VALUES ('"&amp;$E$9&amp;"');"</f>
        <v>INSERT INTO TipoUnidade(designacaoUnidade) VALUES ('m2');</v>
      </c>
      <c r="M5" s="12"/>
      <c r="N5" s="12"/>
      <c r="O5" s="12"/>
      <c r="P5" s="12"/>
      <c r="Q5" s="12"/>
      <c r="R5" s="12"/>
    </row>
    <row r="6" spans="1:19" x14ac:dyDescent="0.45">
      <c r="A6">
        <v>105</v>
      </c>
      <c r="B6" t="s">
        <v>177</v>
      </c>
      <c r="C6" t="s">
        <v>183</v>
      </c>
      <c r="D6">
        <v>1.1000000000000001</v>
      </c>
      <c r="E6" t="s">
        <v>179</v>
      </c>
      <c r="L6" s="12" t="s">
        <v>309</v>
      </c>
      <c r="M6" s="12"/>
      <c r="N6" s="12"/>
      <c r="O6" s="12"/>
      <c r="P6" s="12"/>
      <c r="Q6" s="12"/>
      <c r="R6" s="12"/>
    </row>
    <row r="7" spans="1:19" x14ac:dyDescent="0.45">
      <c r="A7">
        <v>106</v>
      </c>
      <c r="B7" t="s">
        <v>177</v>
      </c>
      <c r="C7" t="s">
        <v>219</v>
      </c>
      <c r="D7">
        <v>0.3</v>
      </c>
      <c r="E7" t="s">
        <v>179</v>
      </c>
      <c r="L7" s="12" t="s">
        <v>310</v>
      </c>
      <c r="M7" s="12"/>
      <c r="N7" s="12"/>
      <c r="O7" s="12"/>
      <c r="P7" s="12"/>
      <c r="Q7" s="12"/>
      <c r="R7" s="12"/>
    </row>
    <row r="8" spans="1:19" x14ac:dyDescent="0.45">
      <c r="A8">
        <v>107</v>
      </c>
      <c r="B8" t="s">
        <v>177</v>
      </c>
      <c r="C8" t="s">
        <v>246</v>
      </c>
      <c r="D8">
        <v>2</v>
      </c>
      <c r="E8" t="s">
        <v>179</v>
      </c>
      <c r="L8" s="12" t="str">
        <f>"INSERT INTO " &amp;$N$2&amp; "(designacaoUnidade) VALUES ('%');"</f>
        <v>INSERT INTO TipoUnidade(designacaoUnidade) VALUES ('%');</v>
      </c>
      <c r="M8" s="12"/>
      <c r="N8" s="12"/>
      <c r="O8" s="12"/>
      <c r="P8" s="12"/>
      <c r="Q8" s="12"/>
      <c r="R8" s="12"/>
      <c r="S8" s="20" t="s">
        <v>275</v>
      </c>
    </row>
    <row r="9" spans="1:19" x14ac:dyDescent="0.45">
      <c r="A9">
        <v>201</v>
      </c>
      <c r="B9" t="s">
        <v>184</v>
      </c>
      <c r="C9" t="s">
        <v>185</v>
      </c>
      <c r="D9">
        <v>600</v>
      </c>
      <c r="E9" t="s">
        <v>186</v>
      </c>
      <c r="L9" s="12" t="str">
        <f>"INSERT INTO " &amp;$N$2&amp; "(designacaoUnidade) VALUES (' ');"</f>
        <v>INSERT INTO TipoUnidade(designacaoUnidade) VALUES (' ');</v>
      </c>
    </row>
    <row r="10" spans="1:19" x14ac:dyDescent="0.45">
      <c r="A10">
        <v>202</v>
      </c>
      <c r="B10" t="s">
        <v>184</v>
      </c>
      <c r="C10" t="s">
        <v>187</v>
      </c>
      <c r="D10">
        <v>800</v>
      </c>
      <c r="E10" t="s">
        <v>186</v>
      </c>
    </row>
    <row r="11" spans="1:19" x14ac:dyDescent="0.45">
      <c r="A11">
        <v>203</v>
      </c>
      <c r="B11" t="s">
        <v>188</v>
      </c>
      <c r="C11" t="s">
        <v>189</v>
      </c>
      <c r="D11">
        <v>900</v>
      </c>
      <c r="E11" t="s">
        <v>186</v>
      </c>
      <c r="L11" s="23" t="s">
        <v>253</v>
      </c>
      <c r="M11" s="23" t="s">
        <v>254</v>
      </c>
      <c r="N11" s="23" t="s">
        <v>276</v>
      </c>
      <c r="O11" s="23"/>
      <c r="P11" s="23"/>
      <c r="Q11" s="23"/>
      <c r="R11" s="23"/>
      <c r="S11" t="s">
        <v>257</v>
      </c>
    </row>
    <row r="12" spans="1:19" x14ac:dyDescent="0.45">
      <c r="A12">
        <v>250</v>
      </c>
      <c r="B12" t="s">
        <v>190</v>
      </c>
      <c r="C12" t="s">
        <v>190</v>
      </c>
      <c r="D12">
        <v>0</v>
      </c>
      <c r="E12" t="s">
        <v>322</v>
      </c>
      <c r="L12" s="24" t="str">
        <f>"INSERT INTO " &amp;$N$11&amp; "(designacaoTipoEdificio) VALUES ('"&amp;$B$9&amp;"');"</f>
        <v>INSERT INTO TipoEdificio(designacaoTipoEdificio) VALUES ('Armazém');</v>
      </c>
      <c r="M12" s="24"/>
      <c r="N12" s="24"/>
      <c r="O12" s="24"/>
      <c r="P12" s="24"/>
      <c r="Q12" s="24"/>
      <c r="R12" s="24"/>
    </row>
    <row r="13" spans="1:19" x14ac:dyDescent="0.45">
      <c r="A13">
        <v>301</v>
      </c>
      <c r="B13" t="s">
        <v>191</v>
      </c>
      <c r="C13" t="s">
        <v>192</v>
      </c>
      <c r="D13">
        <v>18</v>
      </c>
      <c r="E13" t="s">
        <v>193</v>
      </c>
      <c r="L13" s="24" t="str">
        <f>"INSERT INTO " &amp;$N$11&amp; "(designacaoTipoEdificio) VALUES ('"&amp;$B$11&amp;"');"</f>
        <v>INSERT INTO TipoEdificio(designacaoTipoEdificio) VALUES ('Garagem');</v>
      </c>
      <c r="M13" s="24"/>
      <c r="N13" s="24"/>
      <c r="O13" s="24"/>
      <c r="P13" s="24"/>
      <c r="Q13" s="24"/>
      <c r="R13" s="24"/>
    </row>
    <row r="14" spans="1:19" x14ac:dyDescent="0.45">
      <c r="A14">
        <v>302</v>
      </c>
      <c r="B14" t="s">
        <v>191</v>
      </c>
      <c r="C14" t="s">
        <v>250</v>
      </c>
      <c r="D14">
        <v>35</v>
      </c>
      <c r="E14" t="s">
        <v>193</v>
      </c>
      <c r="L14" s="24" t="str">
        <f>"INSERT INTO " &amp;$N$11&amp; "(designacaoTipoEdificio) VALUES ('"&amp;$B$13&amp;"');"</f>
        <v>INSERT INTO TipoEdificio(designacaoTipoEdificio) VALUES ('Rega');</v>
      </c>
      <c r="M14" s="24"/>
      <c r="N14" s="24"/>
      <c r="O14" s="24"/>
      <c r="P14" s="24"/>
      <c r="Q14" s="24"/>
      <c r="R14" s="24"/>
    </row>
    <row r="15" spans="1:19" x14ac:dyDescent="0.45">
      <c r="L15" s="24" t="str">
        <f>"INSERT INTO " &amp;$N$11&amp; "(designacaoTipoEdificio) VALUES ('"&amp;$B$12&amp;"');"</f>
        <v>INSERT INTO TipoEdificio(designacaoTipoEdificio) VALUES ('Moinho');</v>
      </c>
    </row>
    <row r="17" spans="1:16" x14ac:dyDescent="0.45">
      <c r="A17" s="106"/>
      <c r="B17" s="106"/>
      <c r="C17" s="106"/>
      <c r="D17" s="106"/>
      <c r="E17" s="106"/>
      <c r="F17" s="106"/>
      <c r="G17" s="106"/>
      <c r="H17" s="106"/>
      <c r="I17" s="106"/>
    </row>
    <row r="18" spans="1:16" x14ac:dyDescent="0.45">
      <c r="A18" s="106" t="s">
        <v>253</v>
      </c>
      <c r="B18" s="106" t="s">
        <v>254</v>
      </c>
      <c r="C18" s="106" t="s">
        <v>256</v>
      </c>
      <c r="D18" s="106"/>
      <c r="E18" s="106"/>
      <c r="F18" s="106"/>
      <c r="G18" s="106"/>
      <c r="H18" s="106" t="s">
        <v>257</v>
      </c>
      <c r="I18" s="106"/>
    </row>
    <row r="19" spans="1:16" x14ac:dyDescent="0.45">
      <c r="A19" s="106" t="str">
        <f>"INSERT INTO " &amp;$C$18&amp; "(designacaoTipoArmazem) VALUES ('"&amp;$B$9&amp;"');"</f>
        <v>INSERT INTO TipoArmazem(designacaoTipoArmazem) VALUES ('Armazém');</v>
      </c>
      <c r="B19" s="106"/>
      <c r="C19" s="106"/>
      <c r="D19" s="106"/>
      <c r="E19" s="106"/>
      <c r="F19" s="106"/>
      <c r="G19" s="106"/>
      <c r="H19" s="106"/>
      <c r="I19" s="106"/>
    </row>
    <row r="20" spans="1:16" x14ac:dyDescent="0.45">
      <c r="A20" s="106"/>
      <c r="B20" s="106"/>
      <c r="C20" s="106"/>
      <c r="D20" s="106"/>
      <c r="E20" s="106"/>
      <c r="F20" s="106"/>
      <c r="G20" s="106"/>
      <c r="H20" s="106"/>
      <c r="I20" s="106"/>
      <c r="J20" s="108" t="s">
        <v>321</v>
      </c>
      <c r="K20" s="108"/>
    </row>
    <row r="21" spans="1:16" x14ac:dyDescent="0.45">
      <c r="A21" s="106" t="s">
        <v>253</v>
      </c>
      <c r="B21" s="106" t="s">
        <v>254</v>
      </c>
      <c r="C21" s="106" t="s">
        <v>260</v>
      </c>
      <c r="D21" s="106"/>
      <c r="E21" s="106"/>
      <c r="F21" s="106"/>
      <c r="G21" s="106" t="s">
        <v>257</v>
      </c>
      <c r="H21" s="106"/>
      <c r="I21" s="106"/>
      <c r="J21" s="108"/>
      <c r="K21" s="108"/>
    </row>
    <row r="22" spans="1:16" x14ac:dyDescent="0.45">
      <c r="A22" s="106" t="str">
        <f xml:space="preserve"> "INSERT INTO " &amp;$C$21&amp; "(idEdificio) VALUES (" &amp;A13&amp; ");"</f>
        <v>INSERT INTO SistemaDeRega(idEdificio) VALUES (301);</v>
      </c>
      <c r="B22" s="106"/>
      <c r="C22" s="106"/>
      <c r="D22" s="106"/>
      <c r="E22" s="106"/>
      <c r="F22" s="106"/>
      <c r="G22" s="106"/>
      <c r="H22" s="106"/>
      <c r="I22" s="106"/>
    </row>
    <row r="23" spans="1:16" x14ac:dyDescent="0.45">
      <c r="A23" s="106" t="str">
        <f xml:space="preserve"> "INSERT INTO " &amp;$C$21&amp; "(idEdificio) VALUES (" &amp;A14&amp; ");"</f>
        <v>INSERT INTO SistemaDeRega(idEdificio) VALUES (302);</v>
      </c>
      <c r="B23" s="106"/>
      <c r="C23" s="106"/>
      <c r="D23" s="106"/>
      <c r="E23" s="106"/>
      <c r="F23" s="106"/>
      <c r="G23" s="106"/>
      <c r="H23" s="106"/>
      <c r="I23" s="106"/>
    </row>
    <row r="24" spans="1:16" x14ac:dyDescent="0.45">
      <c r="A24" s="106"/>
      <c r="B24" s="106"/>
      <c r="C24" s="106"/>
      <c r="D24" s="106"/>
      <c r="E24" s="106"/>
      <c r="F24" s="106"/>
      <c r="G24" s="106"/>
      <c r="H24" s="106"/>
      <c r="I24" s="106"/>
      <c r="P24" t="s">
        <v>257</v>
      </c>
    </row>
    <row r="25" spans="1:16" x14ac:dyDescent="0.45">
      <c r="L25" s="13"/>
      <c r="M25" s="13"/>
      <c r="N25" s="13"/>
      <c r="O25" s="13"/>
    </row>
    <row r="26" spans="1:16" x14ac:dyDescent="0.45">
      <c r="A26" s="13" t="s">
        <v>253</v>
      </c>
      <c r="B26" s="13" t="s">
        <v>254</v>
      </c>
      <c r="C26" s="13" t="s">
        <v>261</v>
      </c>
      <c r="D26" s="13"/>
      <c r="E26" s="13"/>
      <c r="F26" s="13"/>
      <c r="G26" s="13"/>
      <c r="H26" s="13"/>
      <c r="I26" s="13"/>
      <c r="J26" s="13"/>
      <c r="K26" s="13"/>
      <c r="L26" s="14"/>
      <c r="M26" s="14"/>
      <c r="N26" s="14"/>
      <c r="O26" s="14"/>
    </row>
    <row r="27" spans="1:16" x14ac:dyDescent="0.45">
      <c r="A27" s="14" t="str">
        <f>"INSERT INTO " &amp;$C$26&amp; "(idEdificio, designacaoTipoEdificio, designacaoUnidade, nomeEdificio, dimensao) VALUES ("&amp;A9&amp;", '" &amp;B9&amp; "', "&amp;IF(ISBLANK(E9), "null", "'" &amp;E9&amp; "'")&amp;", '"&amp;C9&amp;"', " &amp; IF(ISBLANK(D9), "null",D9)&amp; ");"</f>
        <v>INSERT INTO Edificio(idEdificio, designacaoTipoEdificio, designacaoUnidade, nomeEdificio, dimensao) VALUES (201, 'Armazém', 'm2', 'Espigueiro', 600);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6" x14ac:dyDescent="0.45">
      <c r="A28" s="14" t="str">
        <f t="shared" ref="A28:A32" si="0">"INSERT INTO " &amp;$C$26&amp; "(idEdificio, designacaoTipoEdificio, designacaoUnidade, nomeEdificio, dimensao) VALUES ("&amp;A10&amp;", '" &amp;B10&amp; "', "&amp;IF(ISBLANK(E10), "null", "'" &amp;E10&amp; "'")&amp;", '"&amp;C10&amp;"', " &amp; IF(ISBLANK(D10), "null",D10)&amp; ");"</f>
        <v>INSERT INTO Edificio(idEdificio, designacaoTipoEdificio, designacaoUnidade, nomeEdificio, dimensao) VALUES (202, 'Armazém', 'm2', 'Armazém novo', 800);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6" x14ac:dyDescent="0.45">
      <c r="A29" s="14" t="str">
        <f t="shared" si="0"/>
        <v>INSERT INTO Edificio(idEdificio, designacaoTipoEdificio, designacaoUnidade, nomeEdificio, dimensao) VALUES (203, 'Garagem', 'm2', 'Armazém grande', 900);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  <c r="N29" s="15"/>
      <c r="O29" s="15"/>
    </row>
    <row r="30" spans="1:16" x14ac:dyDescent="0.45">
      <c r="A30" s="14" t="str">
        <f t="shared" si="0"/>
        <v>INSERT INTO Edificio(idEdificio, designacaoTipoEdificio, designacaoUnidade, nomeEdificio, dimensao) VALUES (250, 'Moinho', ' ', 'Moinho', 0);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4"/>
      <c r="M30" s="14"/>
      <c r="N30" s="14"/>
      <c r="O30" s="14"/>
    </row>
    <row r="31" spans="1:16" x14ac:dyDescent="0.45">
      <c r="A31" s="14" t="str">
        <f t="shared" si="0"/>
        <v>INSERT INTO Edificio(idEdificio, designacaoTipoEdificio, designacaoUnidade, nomeEdificio, dimensao) VALUES (301, 'Rega', 'm3', 'Tanque do campo grande', 18);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6" x14ac:dyDescent="0.45">
      <c r="A32" s="14" t="str">
        <f t="shared" si="0"/>
        <v>INSERT INTO Edificio(idEdificio, designacaoTipoEdificio, designacaoUnidade, nomeEdificio, dimensao) VALUES (302, 'Rega', 'm3', 'Poço da bouça', 35);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4" spans="1:15" x14ac:dyDescent="0.45">
      <c r="A34" s="107" t="s">
        <v>253</v>
      </c>
      <c r="B34" s="107" t="s">
        <v>254</v>
      </c>
      <c r="C34" s="107" t="s">
        <v>262</v>
      </c>
      <c r="D34" s="107"/>
      <c r="E34" s="107"/>
      <c r="F34" s="107"/>
      <c r="G34" s="107"/>
      <c r="H34" s="107"/>
      <c r="I34" s="107" t="s">
        <v>257</v>
      </c>
    </row>
    <row r="35" spans="1:15" x14ac:dyDescent="0.45">
      <c r="A35" s="107" t="str">
        <f xml:space="preserve"> "INSERT INTO " &amp;$C$34&amp; "(idEdificio, designacaoTipoArmazem) VALUES (" &amp;A9&amp; ", '" &amp;B9&amp; "');"</f>
        <v>INSERT INTO Armazem(idEdificio, designacaoTipoArmazem) VALUES (201, 'Armazém');</v>
      </c>
      <c r="B35" s="107"/>
      <c r="C35" s="107"/>
      <c r="D35" s="107"/>
      <c r="E35" s="107"/>
      <c r="F35" s="107"/>
      <c r="G35" s="107"/>
      <c r="H35" s="107"/>
      <c r="I35" s="107"/>
      <c r="J35" s="108" t="s">
        <v>321</v>
      </c>
      <c r="K35" s="108"/>
    </row>
    <row r="36" spans="1:15" x14ac:dyDescent="0.45">
      <c r="A36" s="107" t="str">
        <f xml:space="preserve"> "INSERT INTO " &amp;$C$34&amp; "(idEdificio, designacaoTipoArmazem) VALUES (" &amp;A10&amp; ", '" &amp;B10&amp; "');"</f>
        <v>INSERT INTO Armazem(idEdificio, designacaoTipoArmazem) VALUES (202, 'Armazém');</v>
      </c>
      <c r="B36" s="107"/>
      <c r="C36" s="107"/>
      <c r="D36" s="107"/>
      <c r="E36" s="107"/>
      <c r="F36" s="107"/>
      <c r="G36" s="107"/>
      <c r="H36" s="107"/>
      <c r="I36" s="107"/>
      <c r="J36" s="108"/>
      <c r="K36" s="108"/>
      <c r="O36" s="20"/>
    </row>
    <row r="37" spans="1:15" x14ac:dyDescent="0.45">
      <c r="A37" s="107"/>
      <c r="B37" s="107"/>
      <c r="C37" s="107"/>
      <c r="D37" s="107"/>
      <c r="E37" s="107"/>
      <c r="F37" s="107"/>
      <c r="G37" s="107"/>
      <c r="H37" s="107"/>
      <c r="I37" s="107"/>
    </row>
    <row r="38" spans="1:15" x14ac:dyDescent="0.45">
      <c r="L38" s="17"/>
      <c r="M38" s="17"/>
      <c r="N38" s="20" t="s">
        <v>265</v>
      </c>
    </row>
    <row r="39" spans="1:15" x14ac:dyDescent="0.45">
      <c r="A39" s="17" t="s">
        <v>253</v>
      </c>
      <c r="B39" s="17" t="s">
        <v>254</v>
      </c>
      <c r="C39" s="17" t="s">
        <v>177</v>
      </c>
      <c r="D39" s="17"/>
      <c r="E39" s="17"/>
      <c r="F39" s="17"/>
      <c r="G39" s="17"/>
      <c r="H39" s="17"/>
      <c r="I39" s="17"/>
      <c r="J39" s="17"/>
      <c r="K39" s="17"/>
      <c r="L39" s="11"/>
      <c r="M39" s="11"/>
      <c r="N39" s="20" t="s">
        <v>263</v>
      </c>
    </row>
    <row r="40" spans="1:15" x14ac:dyDescent="0.45">
      <c r="A40" s="11" t="str">
        <f xml:space="preserve"> "INSERT INTO " &amp;$C$39&amp; "(idParcela, designacaoUnidade, idEdificio, nomeParcela, area) VALUES(" &amp;A2&amp; ", '" &amp;E2&amp; "',  " &amp;$A$12&amp;", '" &amp;C2&amp; "', " &amp;TEXT(SUBSTITUTE(D2, "%", "") * 10, "0.0")&amp; ");"</f>
        <v>INSERT INTO Parcela(idParcela, designacaoUnidade, idEdificio, nomeParcela, area) VALUES(101, 'ha',  250, 'Campo da bouça', 1.2);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0" t="s">
        <v>264</v>
      </c>
    </row>
    <row r="41" spans="1:15" x14ac:dyDescent="0.45">
      <c r="A41" s="11" t="str">
        <f t="shared" ref="A41:A46" si="1" xml:space="preserve"> "INSERT INTO " &amp;$C$39&amp; "(idParcela, designacaoUnidade, idEdificio, nomeParcela, area) VALUES(" &amp;A3&amp; ", '" &amp;E3&amp; "',  " &amp;$A$12&amp;", '" &amp;C3&amp; "', " &amp;TEXT(SUBSTITUTE(D3, "%", "") * 10, "0.0")&amp; ");"</f>
        <v>INSERT INTO Parcela(idParcela, designacaoUnidade, idEdificio, nomeParcela, area) VALUES(102, 'ha',  250, 'Campo grande', 3.0);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5" x14ac:dyDescent="0.45">
      <c r="A42" s="11" t="str">
        <f t="shared" si="1"/>
        <v>INSERT INTO Parcela(idParcela, designacaoUnidade, idEdificio, nomeParcela, area) VALUES(103, 'ha',  250, 'Campo do poço', 1.5);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43" t="s">
        <v>303</v>
      </c>
    </row>
    <row r="43" spans="1:15" x14ac:dyDescent="0.45">
      <c r="A43" s="11" t="str">
        <f t="shared" si="1"/>
        <v>INSERT INTO Parcela(idParcela, designacaoUnidade, idEdificio, nomeParcela, area) VALUES(104, 'ha',  250, 'Lameiro da ponte', 0.8);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5" x14ac:dyDescent="0.45">
      <c r="A44" s="11" t="str">
        <f t="shared" si="1"/>
        <v>INSERT INTO Parcela(idParcela, designacaoUnidade, idEdificio, nomeParcela, area) VALUES(105, 'ha',  250, 'Lameiro do moinho', 1.1);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5" x14ac:dyDescent="0.45">
      <c r="A45" s="11" t="str">
        <f t="shared" si="1"/>
        <v>INSERT INTO Parcela(idParcela, designacaoUnidade, idEdificio, nomeParcela, area) VALUES(106, 'ha',  250, 'Horta nova', 0.3);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5" x14ac:dyDescent="0.45">
      <c r="A46" s="11" t="str">
        <f t="shared" si="1"/>
        <v>INSERT INTO Parcela(idParcela, designacaoUnidade, idEdificio, nomeParcela, area) VALUES(107, 'ha',  250, 'Vinha', 2.0);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</sheetData>
  <sortState xmlns:xlrd2="http://schemas.microsoft.com/office/spreadsheetml/2017/richdata2" ref="A2:E13">
    <sortCondition ref="A2:A13"/>
  </sortState>
  <mergeCells count="2">
    <mergeCell ref="J20:K21"/>
    <mergeCell ref="J35:K3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5FEC-FA94-4C37-A50C-05AA7544719E}">
  <dimension ref="A1:A28"/>
  <sheetViews>
    <sheetView workbookViewId="0"/>
  </sheetViews>
  <sheetFormatPr defaultRowHeight="14.25" x14ac:dyDescent="0.45"/>
  <cols>
    <col min="1" max="1" width="10.33203125" bestFit="1" customWidth="1"/>
  </cols>
  <sheetData>
    <row r="1" spans="1:1" x14ac:dyDescent="0.45">
      <c r="A1" t="s">
        <v>136</v>
      </c>
    </row>
    <row r="2" spans="1:1" x14ac:dyDescent="0.45">
      <c r="A2" t="s">
        <v>99</v>
      </c>
    </row>
    <row r="3" spans="1:1" x14ac:dyDescent="0.45">
      <c r="A3" t="s">
        <v>99</v>
      </c>
    </row>
    <row r="4" spans="1:1" x14ac:dyDescent="0.45">
      <c r="A4" t="s">
        <v>99</v>
      </c>
    </row>
    <row r="5" spans="1:1" x14ac:dyDescent="0.45">
      <c r="A5" t="s">
        <v>99</v>
      </c>
    </row>
    <row r="6" spans="1:1" x14ac:dyDescent="0.45">
      <c r="A6" t="s">
        <v>99</v>
      </c>
    </row>
    <row r="7" spans="1:1" x14ac:dyDescent="0.45">
      <c r="A7" t="s">
        <v>99</v>
      </c>
    </row>
    <row r="8" spans="1:1" x14ac:dyDescent="0.45">
      <c r="A8" t="s">
        <v>99</v>
      </c>
    </row>
    <row r="9" spans="1:1" x14ac:dyDescent="0.45">
      <c r="A9" t="s">
        <v>99</v>
      </c>
    </row>
    <row r="10" spans="1:1" x14ac:dyDescent="0.45">
      <c r="A10" t="s">
        <v>99</v>
      </c>
    </row>
    <row r="11" spans="1:1" x14ac:dyDescent="0.45">
      <c r="A11" t="s">
        <v>99</v>
      </c>
    </row>
    <row r="12" spans="1:1" x14ac:dyDescent="0.45">
      <c r="A12" t="s">
        <v>11</v>
      </c>
    </row>
    <row r="13" spans="1:1" x14ac:dyDescent="0.45">
      <c r="A13" t="s">
        <v>11</v>
      </c>
    </row>
    <row r="14" spans="1:1" x14ac:dyDescent="0.45">
      <c r="A14" t="s">
        <v>99</v>
      </c>
    </row>
    <row r="15" spans="1:1" x14ac:dyDescent="0.45">
      <c r="A15" t="s">
        <v>99</v>
      </c>
    </row>
    <row r="16" spans="1:1" x14ac:dyDescent="0.45">
      <c r="A16" t="s">
        <v>99</v>
      </c>
    </row>
    <row r="17" spans="1:1" x14ac:dyDescent="0.45">
      <c r="A17" t="s">
        <v>99</v>
      </c>
    </row>
    <row r="18" spans="1:1" x14ac:dyDescent="0.45">
      <c r="A18" t="s">
        <v>99</v>
      </c>
    </row>
    <row r="19" spans="1:1" x14ac:dyDescent="0.45">
      <c r="A19" t="s">
        <v>99</v>
      </c>
    </row>
    <row r="20" spans="1:1" x14ac:dyDescent="0.45">
      <c r="A20" t="s">
        <v>99</v>
      </c>
    </row>
    <row r="21" spans="1:1" x14ac:dyDescent="0.45">
      <c r="A21" t="s">
        <v>99</v>
      </c>
    </row>
    <row r="22" spans="1:1" x14ac:dyDescent="0.45">
      <c r="A22" t="s">
        <v>99</v>
      </c>
    </row>
    <row r="23" spans="1:1" x14ac:dyDescent="0.45">
      <c r="A23" t="s">
        <v>11</v>
      </c>
    </row>
    <row r="24" spans="1:1" x14ac:dyDescent="0.45">
      <c r="A24" t="s">
        <v>11</v>
      </c>
    </row>
    <row r="25" spans="1:1" x14ac:dyDescent="0.45">
      <c r="A25" t="s">
        <v>11</v>
      </c>
    </row>
    <row r="26" spans="1:1" x14ac:dyDescent="0.45">
      <c r="A26" t="s">
        <v>11</v>
      </c>
    </row>
    <row r="27" spans="1:1" x14ac:dyDescent="0.45">
      <c r="A27" t="s">
        <v>11</v>
      </c>
    </row>
    <row r="28" spans="1:1" x14ac:dyDescent="0.45">
      <c r="A28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4F55-3AD2-43C0-B14A-51CC76375CB5}">
  <dimension ref="A1:A28"/>
  <sheetViews>
    <sheetView workbookViewId="0"/>
  </sheetViews>
  <sheetFormatPr defaultRowHeight="14.25" x14ac:dyDescent="0.45"/>
  <cols>
    <col min="1" max="1" width="27" bestFit="1" customWidth="1"/>
  </cols>
  <sheetData>
    <row r="1" spans="1:1" x14ac:dyDescent="0.45">
      <c r="A1" t="s">
        <v>194</v>
      </c>
    </row>
    <row r="2" spans="1:1" x14ac:dyDescent="0.45">
      <c r="A2" t="s">
        <v>206</v>
      </c>
    </row>
    <row r="3" spans="1:1" x14ac:dyDescent="0.45">
      <c r="A3" t="s">
        <v>207</v>
      </c>
    </row>
    <row r="4" spans="1:1" x14ac:dyDescent="0.45">
      <c r="A4" t="s">
        <v>206</v>
      </c>
    </row>
    <row r="5" spans="1:1" x14ac:dyDescent="0.45">
      <c r="A5" t="s">
        <v>207</v>
      </c>
    </row>
    <row r="6" spans="1:1" x14ac:dyDescent="0.45">
      <c r="A6" t="s">
        <v>239</v>
      </c>
    </row>
    <row r="7" spans="1:1" x14ac:dyDescent="0.45">
      <c r="A7" t="s">
        <v>206</v>
      </c>
    </row>
    <row r="8" spans="1:1" x14ac:dyDescent="0.45">
      <c r="A8" t="s">
        <v>239</v>
      </c>
    </row>
    <row r="9" spans="1:1" x14ac:dyDescent="0.45">
      <c r="A9" t="s">
        <v>206</v>
      </c>
    </row>
    <row r="10" spans="1:1" x14ac:dyDescent="0.45">
      <c r="A10" t="s">
        <v>239</v>
      </c>
    </row>
    <row r="11" spans="1:1" x14ac:dyDescent="0.45">
      <c r="A11" t="s">
        <v>206</v>
      </c>
    </row>
    <row r="12" spans="1:1" x14ac:dyDescent="0.45">
      <c r="A12" t="s">
        <v>200</v>
      </c>
    </row>
    <row r="13" spans="1:1" x14ac:dyDescent="0.45">
      <c r="A13" t="s">
        <v>202</v>
      </c>
    </row>
    <row r="14" spans="1:1" x14ac:dyDescent="0.45">
      <c r="A14" t="s">
        <v>221</v>
      </c>
    </row>
    <row r="15" spans="1:1" x14ac:dyDescent="0.45">
      <c r="A15" t="s">
        <v>222</v>
      </c>
    </row>
    <row r="16" spans="1:1" x14ac:dyDescent="0.45">
      <c r="A16" t="s">
        <v>227</v>
      </c>
    </row>
    <row r="17" spans="1:1" x14ac:dyDescent="0.45">
      <c r="A17" t="s">
        <v>272</v>
      </c>
    </row>
    <row r="18" spans="1:1" x14ac:dyDescent="0.45">
      <c r="A18" t="s">
        <v>273</v>
      </c>
    </row>
    <row r="19" spans="1:1" x14ac:dyDescent="0.45">
      <c r="A19" t="s">
        <v>227</v>
      </c>
    </row>
    <row r="20" spans="1:1" x14ac:dyDescent="0.45">
      <c r="A20" t="s">
        <v>272</v>
      </c>
    </row>
    <row r="21" spans="1:1" x14ac:dyDescent="0.45">
      <c r="A21" t="s">
        <v>222</v>
      </c>
    </row>
    <row r="22" spans="1:1" x14ac:dyDescent="0.45">
      <c r="A22" t="s">
        <v>238</v>
      </c>
    </row>
    <row r="23" spans="1:1" x14ac:dyDescent="0.45">
      <c r="A23" t="s">
        <v>203</v>
      </c>
    </row>
    <row r="24" spans="1:1" x14ac:dyDescent="0.45">
      <c r="A24" t="s">
        <v>204</v>
      </c>
    </row>
    <row r="25" spans="1:1" x14ac:dyDescent="0.45">
      <c r="A25" t="s">
        <v>205</v>
      </c>
    </row>
    <row r="26" spans="1:1" x14ac:dyDescent="0.45">
      <c r="A26" t="s">
        <v>205</v>
      </c>
    </row>
    <row r="27" spans="1:1" x14ac:dyDescent="0.45">
      <c r="A27" t="s">
        <v>247</v>
      </c>
    </row>
    <row r="28" spans="1:1" x14ac:dyDescent="0.45">
      <c r="A28" t="s">
        <v>251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4044-5261-44EC-87C6-C9317524CDED}">
  <dimension ref="A1:A28"/>
  <sheetViews>
    <sheetView workbookViewId="0"/>
  </sheetViews>
  <sheetFormatPr defaultRowHeight="14.25" x14ac:dyDescent="0.45"/>
  <cols>
    <col min="1" max="1" width="14.53125" bestFit="1" customWidth="1"/>
  </cols>
  <sheetData>
    <row r="1" spans="1:1" x14ac:dyDescent="0.45">
      <c r="A1" t="s">
        <v>177</v>
      </c>
    </row>
    <row r="2" spans="1:1" x14ac:dyDescent="0.45">
      <c r="A2" t="s">
        <v>178</v>
      </c>
    </row>
    <row r="3" spans="1:1" x14ac:dyDescent="0.45">
      <c r="A3" t="s">
        <v>178</v>
      </c>
    </row>
    <row r="4" spans="1:1" x14ac:dyDescent="0.45">
      <c r="A4" t="s">
        <v>178</v>
      </c>
    </row>
    <row r="5" spans="1:1" x14ac:dyDescent="0.45">
      <c r="A5" t="s">
        <v>178</v>
      </c>
    </row>
    <row r="6" spans="1:1" x14ac:dyDescent="0.45">
      <c r="A6" t="s">
        <v>181</v>
      </c>
    </row>
    <row r="7" spans="1:1" x14ac:dyDescent="0.45">
      <c r="A7" t="s">
        <v>181</v>
      </c>
    </row>
    <row r="8" spans="1:1" x14ac:dyDescent="0.45">
      <c r="A8" t="s">
        <v>181</v>
      </c>
    </row>
    <row r="9" spans="1:1" x14ac:dyDescent="0.45">
      <c r="A9" t="s">
        <v>181</v>
      </c>
    </row>
    <row r="10" spans="1:1" x14ac:dyDescent="0.45">
      <c r="A10" t="s">
        <v>181</v>
      </c>
    </row>
    <row r="11" spans="1:1" x14ac:dyDescent="0.45">
      <c r="A11" t="s">
        <v>181</v>
      </c>
    </row>
    <row r="12" spans="1:1" x14ac:dyDescent="0.45">
      <c r="A12" t="s">
        <v>199</v>
      </c>
    </row>
    <row r="13" spans="1:1" x14ac:dyDescent="0.45">
      <c r="A13" t="s">
        <v>199</v>
      </c>
    </row>
    <row r="14" spans="1:1" x14ac:dyDescent="0.45">
      <c r="A14" t="s">
        <v>220</v>
      </c>
    </row>
    <row r="15" spans="1:1" x14ac:dyDescent="0.45">
      <c r="A15" t="s">
        <v>220</v>
      </c>
    </row>
    <row r="16" spans="1:1" x14ac:dyDescent="0.45">
      <c r="A16" t="s">
        <v>220</v>
      </c>
    </row>
    <row r="17" spans="1:1" x14ac:dyDescent="0.45">
      <c r="A17" t="s">
        <v>220</v>
      </c>
    </row>
    <row r="18" spans="1:1" x14ac:dyDescent="0.45">
      <c r="A18" t="s">
        <v>220</v>
      </c>
    </row>
    <row r="19" spans="1:1" x14ac:dyDescent="0.45">
      <c r="A19" t="s">
        <v>220</v>
      </c>
    </row>
    <row r="20" spans="1:1" x14ac:dyDescent="0.45">
      <c r="A20" t="s">
        <v>220</v>
      </c>
    </row>
    <row r="21" spans="1:1" x14ac:dyDescent="0.45">
      <c r="A21" t="s">
        <v>220</v>
      </c>
    </row>
    <row r="22" spans="1:1" x14ac:dyDescent="0.45">
      <c r="A22" t="s">
        <v>220</v>
      </c>
    </row>
    <row r="23" spans="1:1" x14ac:dyDescent="0.45">
      <c r="A23" t="s">
        <v>182</v>
      </c>
    </row>
    <row r="24" spans="1:1" x14ac:dyDescent="0.45">
      <c r="A24" t="s">
        <v>182</v>
      </c>
    </row>
    <row r="25" spans="1:1" x14ac:dyDescent="0.45">
      <c r="A25" t="s">
        <v>182</v>
      </c>
    </row>
    <row r="26" spans="1:1" x14ac:dyDescent="0.45">
      <c r="A26" t="s">
        <v>182</v>
      </c>
    </row>
    <row r="27" spans="1:1" x14ac:dyDescent="0.45">
      <c r="A27" t="s">
        <v>246</v>
      </c>
    </row>
    <row r="28" spans="1:1" x14ac:dyDescent="0.45">
      <c r="A28" t="s">
        <v>246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AI72"/>
  <sheetViews>
    <sheetView topLeftCell="B1" zoomScale="65" zoomScaleNormal="85" workbookViewId="0">
      <selection activeCell="G25" sqref="G25:AC25"/>
    </sheetView>
  </sheetViews>
  <sheetFormatPr defaultRowHeight="14.25" x14ac:dyDescent="0.45"/>
  <cols>
    <col min="2" max="2" width="30.53125" customWidth="1"/>
    <col min="3" max="3" width="28.6640625" bestFit="1" customWidth="1"/>
    <col min="4" max="4" width="19.1328125" customWidth="1"/>
    <col min="5" max="6" width="10.6640625" bestFit="1" customWidth="1"/>
    <col min="14" max="14" width="13.19921875" customWidth="1"/>
  </cols>
  <sheetData>
    <row r="1" spans="1:35" x14ac:dyDescent="0.45">
      <c r="A1" s="6" t="s">
        <v>175</v>
      </c>
      <c r="B1" s="6" t="s">
        <v>177</v>
      </c>
      <c r="C1" s="2" t="s">
        <v>194</v>
      </c>
      <c r="D1" t="s">
        <v>136</v>
      </c>
      <c r="E1" s="49" t="s">
        <v>195</v>
      </c>
      <c r="F1" s="2" t="s">
        <v>196</v>
      </c>
      <c r="G1" s="2" t="s">
        <v>197</v>
      </c>
      <c r="H1" s="2" t="s">
        <v>198</v>
      </c>
      <c r="I1" s="25" t="s">
        <v>287</v>
      </c>
      <c r="J1" s="32" t="s">
        <v>288</v>
      </c>
      <c r="M1" s="32" t="s">
        <v>288</v>
      </c>
      <c r="N1" s="22" t="s">
        <v>253</v>
      </c>
      <c r="O1" s="22" t="s">
        <v>254</v>
      </c>
      <c r="P1" s="22" t="s">
        <v>286</v>
      </c>
      <c r="Q1" s="22"/>
      <c r="R1" s="22"/>
      <c r="S1" s="22"/>
      <c r="T1" s="34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46"/>
      <c r="AG1" s="46"/>
      <c r="AH1" s="46"/>
      <c r="AI1" s="46"/>
    </row>
    <row r="2" spans="1:35" x14ac:dyDescent="0.45">
      <c r="A2">
        <v>101</v>
      </c>
      <c r="B2" t="s">
        <v>178</v>
      </c>
      <c r="C2" t="s">
        <v>206</v>
      </c>
      <c r="D2" t="s">
        <v>99</v>
      </c>
      <c r="E2" s="50">
        <v>44114</v>
      </c>
      <c r="F2" s="1">
        <v>44285</v>
      </c>
      <c r="G2">
        <v>1.1000000000000001</v>
      </c>
      <c r="H2" t="s">
        <v>179</v>
      </c>
      <c r="I2" s="25">
        <f>MATCH(C2,$B$32:$B$48,0)</f>
        <v>6</v>
      </c>
      <c r="J2" s="32" t="s">
        <v>257</v>
      </c>
      <c r="M2" s="32" t="s">
        <v>257</v>
      </c>
      <c r="N2" s="35" t="str">
        <f t="shared" ref="N2:N28" si="0">"INSERT INTO "&amp;$P$1&amp;"(idParcela, idCultura, dataInicial, designacaoUnidade, dataFinal, quantidade) VALUES ("&amp;A2&amp;", "&amp;I2&amp;", TO_DATE('"&amp;TEXT(E2,"DD/MM/AAAA")&amp;"', 'DD/MM/YYYY'),'"&amp;H2&amp;"', "&amp;IF(ISBLANK(F2),"null","TO_DATE('"&amp;TEXT(F2,"DD/MM/AAAA")&amp;"', 'DD/MM/YYYY')")&amp;", "&amp;TEXT(SUBSTITUTE(G2,"%","")*100,"0.00")&amp;");"</f>
        <v>INSERT INTO CulturaInstalada(idParcela, idCultura, dataInicial, designacaoUnidade, dataFinal, quantidade) VALUES (101, 6, TO_DATE('10/10/2020', 'DD/MM/YYYY'),'ha', TO_DATE('30/03/2021', 'DD/MM/YYYY'), 1.10);</v>
      </c>
      <c r="O2" s="35"/>
      <c r="P2" s="35"/>
      <c r="Q2" s="35"/>
      <c r="R2" s="35"/>
      <c r="S2" s="35"/>
      <c r="T2" s="36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47"/>
      <c r="AG2" s="47"/>
      <c r="AH2" s="47"/>
      <c r="AI2" s="47"/>
    </row>
    <row r="3" spans="1:35" x14ac:dyDescent="0.45">
      <c r="A3">
        <v>101</v>
      </c>
      <c r="B3" t="s">
        <v>178</v>
      </c>
      <c r="C3" t="s">
        <v>207</v>
      </c>
      <c r="D3" t="s">
        <v>99</v>
      </c>
      <c r="E3" s="50">
        <v>44296</v>
      </c>
      <c r="F3" s="1">
        <v>44420</v>
      </c>
      <c r="G3">
        <v>0.9</v>
      </c>
      <c r="H3" t="s">
        <v>179</v>
      </c>
      <c r="I3" s="25">
        <f t="shared" ref="I3:I28" si="1">MATCH(C3,$B$32:$B$48,0)</f>
        <v>7</v>
      </c>
      <c r="J3" s="32" t="s">
        <v>257</v>
      </c>
      <c r="N3" s="35" t="str">
        <f t="shared" si="0"/>
        <v>INSERT INTO CulturaInstalada(idParcela, idCultura, dataInicial, designacaoUnidade, dataFinal, quantidade) VALUES (101, 7, TO_DATE('10/04/2021', 'DD/MM/YYYY'),'ha', TO_DATE('12/08/2021', 'DD/MM/YYYY'), 0.90);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47"/>
      <c r="AG3" s="47"/>
      <c r="AH3" s="47"/>
      <c r="AI3" s="47"/>
    </row>
    <row r="4" spans="1:35" x14ac:dyDescent="0.45">
      <c r="A4">
        <v>101</v>
      </c>
      <c r="B4" t="s">
        <v>178</v>
      </c>
      <c r="C4" t="s">
        <v>206</v>
      </c>
      <c r="D4" t="s">
        <v>99</v>
      </c>
      <c r="E4" s="50">
        <v>44472</v>
      </c>
      <c r="F4" s="1">
        <v>44656</v>
      </c>
      <c r="G4">
        <v>1.1000000000000001</v>
      </c>
      <c r="H4" t="s">
        <v>179</v>
      </c>
      <c r="I4" s="25">
        <f t="shared" si="1"/>
        <v>6</v>
      </c>
      <c r="J4" s="32" t="s">
        <v>257</v>
      </c>
      <c r="N4" s="35" t="str">
        <f t="shared" si="0"/>
        <v>INSERT INTO CulturaInstalada(idParcela, idCultura, dataInicial, designacaoUnidade, dataFinal, quantidade) VALUES (101, 6, TO_DATE('03/10/2021', 'DD/MM/YYYY'),'ha', TO_DATE('05/04/2022', 'DD/MM/YYYY'), 1.10);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7"/>
      <c r="AG4" s="47"/>
      <c r="AH4" s="47"/>
      <c r="AI4" s="47"/>
    </row>
    <row r="5" spans="1:35" x14ac:dyDescent="0.45">
      <c r="A5">
        <v>101</v>
      </c>
      <c r="B5" t="s">
        <v>178</v>
      </c>
      <c r="C5" t="s">
        <v>207</v>
      </c>
      <c r="D5" t="s">
        <v>99</v>
      </c>
      <c r="E5" s="50">
        <v>44666</v>
      </c>
      <c r="F5" s="1">
        <v>44794</v>
      </c>
      <c r="G5">
        <v>0.9</v>
      </c>
      <c r="H5" t="s">
        <v>179</v>
      </c>
      <c r="I5" s="25">
        <f t="shared" si="1"/>
        <v>7</v>
      </c>
      <c r="J5" s="32" t="s">
        <v>257</v>
      </c>
      <c r="N5" s="35" t="str">
        <f t="shared" si="0"/>
        <v>INSERT INTO CulturaInstalada(idParcela, idCultura, dataInicial, designacaoUnidade, dataFinal, quantidade) VALUES (101, 7, TO_DATE('15/04/2022', 'DD/MM/YYYY'),'ha', TO_DATE('21/08/2022', 'DD/MM/YYYY'), 0.90);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47"/>
      <c r="AG5" s="47"/>
      <c r="AH5" s="47"/>
      <c r="AI5" s="47"/>
    </row>
    <row r="6" spans="1:35" x14ac:dyDescent="0.45">
      <c r="A6">
        <v>103</v>
      </c>
      <c r="B6" t="s">
        <v>181</v>
      </c>
      <c r="C6" t="s">
        <v>239</v>
      </c>
      <c r="D6" t="s">
        <v>99</v>
      </c>
      <c r="E6" s="50">
        <v>43926</v>
      </c>
      <c r="F6" s="1">
        <v>44063</v>
      </c>
      <c r="G6">
        <v>1.2</v>
      </c>
      <c r="H6" t="s">
        <v>179</v>
      </c>
      <c r="I6" s="25">
        <f t="shared" si="1"/>
        <v>14</v>
      </c>
      <c r="J6" s="32" t="s">
        <v>257</v>
      </c>
      <c r="N6" s="35" t="str">
        <f t="shared" si="0"/>
        <v>INSERT INTO CulturaInstalada(idParcela, idCultura, dataInicial, designacaoUnidade, dataFinal, quantidade) VALUES (103, 14, TO_DATE('05/04/2020', 'DD/MM/YYYY'),'ha', TO_DATE('20/08/2020', 'DD/MM/YYYY'), 1.20);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47"/>
      <c r="AG6" s="47"/>
      <c r="AH6" s="47"/>
      <c r="AI6" s="47"/>
    </row>
    <row r="7" spans="1:35" x14ac:dyDescent="0.45">
      <c r="A7">
        <v>103</v>
      </c>
      <c r="B7" t="s">
        <v>181</v>
      </c>
      <c r="C7" t="s">
        <v>206</v>
      </c>
      <c r="D7" t="s">
        <v>99</v>
      </c>
      <c r="E7" s="50">
        <v>44116</v>
      </c>
      <c r="F7" s="1">
        <v>44270</v>
      </c>
      <c r="G7">
        <v>1.3</v>
      </c>
      <c r="H7" t="s">
        <v>179</v>
      </c>
      <c r="I7" s="25">
        <f t="shared" si="1"/>
        <v>6</v>
      </c>
      <c r="J7" s="32" t="s">
        <v>257</v>
      </c>
      <c r="N7" s="35" t="str">
        <f t="shared" si="0"/>
        <v>INSERT INTO CulturaInstalada(idParcela, idCultura, dataInicial, designacaoUnidade, dataFinal, quantidade) VALUES (103, 6, TO_DATE('12/10/2020', 'DD/MM/YYYY'),'ha', TO_DATE('15/03/2021', 'DD/MM/YYYY'), 1.30);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47"/>
      <c r="AG7" s="47"/>
      <c r="AH7" s="47"/>
      <c r="AI7" s="47"/>
    </row>
    <row r="8" spans="1:35" x14ac:dyDescent="0.45">
      <c r="A8">
        <v>103</v>
      </c>
      <c r="B8" t="s">
        <v>181</v>
      </c>
      <c r="C8" t="s">
        <v>239</v>
      </c>
      <c r="D8" t="s">
        <v>99</v>
      </c>
      <c r="E8" s="50">
        <v>44289</v>
      </c>
      <c r="F8" s="1">
        <v>44433</v>
      </c>
      <c r="G8">
        <v>1.2</v>
      </c>
      <c r="H8" t="s">
        <v>179</v>
      </c>
      <c r="I8" s="25">
        <f t="shared" si="1"/>
        <v>14</v>
      </c>
      <c r="J8" s="32" t="s">
        <v>257</v>
      </c>
      <c r="N8" s="35" t="str">
        <f t="shared" si="0"/>
        <v>INSERT INTO CulturaInstalada(idParcela, idCultura, dataInicial, designacaoUnidade, dataFinal, quantidade) VALUES (103, 14, TO_DATE('03/04/2021', 'DD/MM/YYYY'),'ha', TO_DATE('25/08/2021', 'DD/MM/YYYY'), 1.20);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47"/>
      <c r="AG8" s="47"/>
      <c r="AH8" s="47"/>
      <c r="AI8" s="47"/>
    </row>
    <row r="9" spans="1:35" x14ac:dyDescent="0.45">
      <c r="A9">
        <v>103</v>
      </c>
      <c r="B9" t="s">
        <v>181</v>
      </c>
      <c r="C9" t="s">
        <v>206</v>
      </c>
      <c r="D9" t="s">
        <v>99</v>
      </c>
      <c r="E9" s="50">
        <v>44475</v>
      </c>
      <c r="F9" s="1">
        <v>44639</v>
      </c>
      <c r="G9">
        <v>1.3</v>
      </c>
      <c r="H9" t="s">
        <v>179</v>
      </c>
      <c r="I9" s="25">
        <f t="shared" si="1"/>
        <v>6</v>
      </c>
      <c r="J9" s="32" t="s">
        <v>257</v>
      </c>
      <c r="N9" s="35" t="str">
        <f t="shared" si="0"/>
        <v>INSERT INTO CulturaInstalada(idParcela, idCultura, dataInicial, designacaoUnidade, dataFinal, quantidade) VALUES (103, 6, TO_DATE('06/10/2021', 'DD/MM/YYYY'),'ha', TO_DATE('19/03/2022', 'DD/MM/YYYY'), 1.30);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47"/>
      <c r="AG9" s="47"/>
      <c r="AH9" s="47"/>
      <c r="AI9" s="47"/>
    </row>
    <row r="10" spans="1:35" x14ac:dyDescent="0.45">
      <c r="A10">
        <v>103</v>
      </c>
      <c r="B10" t="s">
        <v>181</v>
      </c>
      <c r="C10" t="s">
        <v>239</v>
      </c>
      <c r="D10" t="s">
        <v>99</v>
      </c>
      <c r="E10" s="50">
        <v>44659</v>
      </c>
      <c r="F10" s="1">
        <v>44791</v>
      </c>
      <c r="G10">
        <v>1.2</v>
      </c>
      <c r="H10" t="s">
        <v>179</v>
      </c>
      <c r="I10" s="25">
        <f t="shared" si="1"/>
        <v>14</v>
      </c>
      <c r="J10" s="32" t="s">
        <v>257</v>
      </c>
      <c r="N10" s="35" t="str">
        <f t="shared" si="0"/>
        <v>INSERT INTO CulturaInstalada(idParcela, idCultura, dataInicial, designacaoUnidade, dataFinal, quantidade) VALUES (103, 14, TO_DATE('08/04/2022', 'DD/MM/YYYY'),'ha', TO_DATE('18/08/2022', 'DD/MM/YYYY'), 1.20);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47"/>
      <c r="AG10" s="47"/>
      <c r="AH10" s="47"/>
      <c r="AI10" s="47"/>
    </row>
    <row r="11" spans="1:35" x14ac:dyDescent="0.45">
      <c r="A11">
        <v>103</v>
      </c>
      <c r="B11" t="s">
        <v>181</v>
      </c>
      <c r="C11" t="s">
        <v>206</v>
      </c>
      <c r="D11" t="s">
        <v>99</v>
      </c>
      <c r="E11" s="50">
        <v>44846</v>
      </c>
      <c r="F11" s="1">
        <v>45005</v>
      </c>
      <c r="G11">
        <v>1.3</v>
      </c>
      <c r="H11" t="s">
        <v>179</v>
      </c>
      <c r="I11" s="25">
        <f t="shared" si="1"/>
        <v>6</v>
      </c>
      <c r="J11" s="32" t="s">
        <v>257</v>
      </c>
      <c r="N11" s="35" t="str">
        <f t="shared" si="0"/>
        <v>INSERT INTO CulturaInstalada(idParcela, idCultura, dataInicial, designacaoUnidade, dataFinal, quantidade) VALUES (103, 6, TO_DATE('12/10/2022', 'DD/MM/YYYY'),'ha', TO_DATE('20/03/2023', 'DD/MM/YYYY'), 1.30);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7"/>
      <c r="AG11" s="47"/>
      <c r="AH11" s="47"/>
      <c r="AI11" s="47"/>
    </row>
    <row r="12" spans="1:35" x14ac:dyDescent="0.45">
      <c r="A12">
        <v>102</v>
      </c>
      <c r="B12" t="s">
        <v>199</v>
      </c>
      <c r="C12" t="s">
        <v>200</v>
      </c>
      <c r="D12" t="s">
        <v>11</v>
      </c>
      <c r="E12" s="50">
        <v>42649</v>
      </c>
      <c r="G12">
        <v>30</v>
      </c>
      <c r="H12" t="s">
        <v>201</v>
      </c>
      <c r="I12" s="25">
        <f t="shared" si="1"/>
        <v>1</v>
      </c>
      <c r="J12" s="32" t="s">
        <v>257</v>
      </c>
      <c r="N12" s="35" t="str">
        <f t="shared" si="0"/>
        <v>INSERT INTO CulturaInstalada(idParcela, idCultura, dataInicial, designacaoUnidade, dataFinal, quantidade) VALUES (102, 1, TO_DATE('06/10/2016', 'DD/MM/YYYY'),'un', null, 30.00);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47"/>
      <c r="AG12" s="47"/>
      <c r="AH12" s="47"/>
      <c r="AI12" s="47"/>
    </row>
    <row r="13" spans="1:35" x14ac:dyDescent="0.45">
      <c r="A13">
        <v>102</v>
      </c>
      <c r="B13" t="s">
        <v>199</v>
      </c>
      <c r="C13" t="s">
        <v>202</v>
      </c>
      <c r="D13" t="s">
        <v>11</v>
      </c>
      <c r="E13" s="50">
        <v>42653</v>
      </c>
      <c r="G13">
        <v>20</v>
      </c>
      <c r="H13" t="s">
        <v>201</v>
      </c>
      <c r="I13" s="25">
        <f t="shared" si="1"/>
        <v>2</v>
      </c>
      <c r="J13" s="32" t="s">
        <v>257</v>
      </c>
      <c r="N13" s="35" t="str">
        <f t="shared" si="0"/>
        <v>INSERT INTO CulturaInstalada(idParcela, idCultura, dataInicial, designacaoUnidade, dataFinal, quantidade) VALUES (102, 2, TO_DATE('10/10/2016', 'DD/MM/YYYY'),'un', null, 20.00);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47"/>
      <c r="AG13" s="47"/>
      <c r="AH13" s="47"/>
      <c r="AI13" s="47"/>
    </row>
    <row r="14" spans="1:35" x14ac:dyDescent="0.45">
      <c r="A14">
        <v>106</v>
      </c>
      <c r="B14" t="s">
        <v>220</v>
      </c>
      <c r="C14" t="s">
        <v>221</v>
      </c>
      <c r="D14" t="s">
        <v>99</v>
      </c>
      <c r="E14" s="50">
        <v>43900</v>
      </c>
      <c r="F14" s="1">
        <v>43966</v>
      </c>
      <c r="G14">
        <v>0.15</v>
      </c>
      <c r="H14" t="s">
        <v>179</v>
      </c>
      <c r="I14" s="25">
        <f t="shared" si="1"/>
        <v>9</v>
      </c>
      <c r="J14" s="32" t="s">
        <v>257</v>
      </c>
      <c r="N14" s="35" t="str">
        <f t="shared" si="0"/>
        <v>INSERT INTO CulturaInstalada(idParcela, idCultura, dataInicial, designacaoUnidade, dataFinal, quantidade) VALUES (106, 9, TO_DATE('10/03/2020', 'DD/MM/YYYY'),'ha', TO_DATE('15/05/2020', 'DD/MM/YYYY'), 0.15);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47"/>
      <c r="AG14" s="47"/>
      <c r="AH14" s="47"/>
      <c r="AI14" s="47"/>
    </row>
    <row r="15" spans="1:35" x14ac:dyDescent="0.45">
      <c r="A15">
        <v>106</v>
      </c>
      <c r="B15" t="s">
        <v>220</v>
      </c>
      <c r="C15" s="77" t="s">
        <v>222</v>
      </c>
      <c r="D15" t="s">
        <v>99</v>
      </c>
      <c r="E15" s="50">
        <v>43984</v>
      </c>
      <c r="F15" s="1">
        <v>44082</v>
      </c>
      <c r="G15">
        <v>0.1</v>
      </c>
      <c r="H15" t="s">
        <v>179</v>
      </c>
      <c r="I15" s="25">
        <f t="shared" si="1"/>
        <v>10</v>
      </c>
      <c r="J15" s="32" t="s">
        <v>257</v>
      </c>
      <c r="N15" s="35" t="str">
        <f t="shared" si="0"/>
        <v>INSERT INTO CulturaInstalada(idParcela, idCultura, dataInicial, designacaoUnidade, dataFinal, quantidade) VALUES (106, 10, TO_DATE('02/06/2020', 'DD/MM/YYYY'),'ha', TO_DATE('08/09/2020', 'DD/MM/YYYY'), 0.10);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47"/>
      <c r="AG15" s="47"/>
      <c r="AH15" s="47"/>
      <c r="AI15" s="47"/>
    </row>
    <row r="16" spans="1:35" x14ac:dyDescent="0.45">
      <c r="A16">
        <v>106</v>
      </c>
      <c r="B16" t="s">
        <v>220</v>
      </c>
      <c r="C16" s="78" t="s">
        <v>227</v>
      </c>
      <c r="D16" t="s">
        <v>99</v>
      </c>
      <c r="E16" s="50">
        <v>44094</v>
      </c>
      <c r="F16" s="1">
        <v>44206</v>
      </c>
      <c r="G16">
        <v>0.2</v>
      </c>
      <c r="H16" t="s">
        <v>179</v>
      </c>
      <c r="I16" s="25">
        <f t="shared" si="1"/>
        <v>11</v>
      </c>
      <c r="J16" s="32" t="s">
        <v>257</v>
      </c>
      <c r="N16" s="35" t="str">
        <f t="shared" si="0"/>
        <v>INSERT INTO CulturaInstalada(idParcela, idCultura, dataInicial, designacaoUnidade, dataFinal, quantidade) VALUES (106, 11, TO_DATE('20/09/2020', 'DD/MM/YYYY'),'ha', TO_DATE('10/01/2021', 'DD/MM/YYYY'), 0.20);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47"/>
      <c r="AG16" s="47"/>
      <c r="AH16" s="47"/>
      <c r="AI16" s="47"/>
    </row>
    <row r="17" spans="1:35" x14ac:dyDescent="0.45">
      <c r="A17">
        <v>106</v>
      </c>
      <c r="B17" t="s">
        <v>220</v>
      </c>
      <c r="C17" s="79" t="s">
        <v>272</v>
      </c>
      <c r="D17" t="s">
        <v>99</v>
      </c>
      <c r="E17" s="50">
        <v>44265</v>
      </c>
      <c r="F17" s="1">
        <v>44331</v>
      </c>
      <c r="G17">
        <v>0.15</v>
      </c>
      <c r="H17" t="s">
        <v>179</v>
      </c>
      <c r="I17" s="25">
        <f t="shared" si="1"/>
        <v>12</v>
      </c>
      <c r="J17" s="32" t="s">
        <v>257</v>
      </c>
      <c r="N17" s="35" t="str">
        <f t="shared" si="0"/>
        <v>INSERT INTO CulturaInstalada(idParcela, idCultura, dataInicial, designacaoUnidade, dataFinal, quantidade) VALUES (106, 12, TO_DATE('10/03/2021', 'DD/MM/YYYY'),'ha', TO_DATE('15/05/2021', 'DD/MM/YYYY'), 0.15);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47"/>
      <c r="AG17" s="47"/>
      <c r="AH17" s="47"/>
      <c r="AI17" s="47"/>
    </row>
    <row r="18" spans="1:35" x14ac:dyDescent="0.45">
      <c r="A18">
        <v>106</v>
      </c>
      <c r="B18" t="s">
        <v>220</v>
      </c>
      <c r="C18" s="33" t="s">
        <v>273</v>
      </c>
      <c r="D18" t="s">
        <v>99</v>
      </c>
      <c r="E18" s="50">
        <v>44349</v>
      </c>
      <c r="F18" s="1">
        <v>44447</v>
      </c>
      <c r="G18">
        <v>0.1</v>
      </c>
      <c r="H18" t="s">
        <v>179</v>
      </c>
      <c r="I18" s="25">
        <f t="shared" si="1"/>
        <v>13</v>
      </c>
      <c r="J18" s="32" t="s">
        <v>257</v>
      </c>
      <c r="N18" s="35" t="str">
        <f t="shared" si="0"/>
        <v>INSERT INTO CulturaInstalada(idParcela, idCultura, dataInicial, designacaoUnidade, dataFinal, quantidade) VALUES (106, 13, TO_DATE('02/06/2021', 'DD/MM/YYYY'),'ha', TO_DATE('08/09/2021', 'DD/MM/YYYY'), 0.10);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47"/>
      <c r="AG18" s="47"/>
      <c r="AH18" s="47"/>
      <c r="AI18" s="47"/>
    </row>
    <row r="19" spans="1:35" x14ac:dyDescent="0.45">
      <c r="A19">
        <v>106</v>
      </c>
      <c r="B19" t="s">
        <v>220</v>
      </c>
      <c r="C19" s="78" t="s">
        <v>227</v>
      </c>
      <c r="D19" t="s">
        <v>99</v>
      </c>
      <c r="E19" s="50">
        <v>44459</v>
      </c>
      <c r="F19" s="1">
        <v>44571</v>
      </c>
      <c r="G19">
        <v>0.2</v>
      </c>
      <c r="H19" t="s">
        <v>179</v>
      </c>
      <c r="I19" s="25">
        <f t="shared" si="1"/>
        <v>11</v>
      </c>
      <c r="J19" s="32" t="s">
        <v>257</v>
      </c>
      <c r="N19" s="35" t="str">
        <f t="shared" si="0"/>
        <v>INSERT INTO CulturaInstalada(idParcela, idCultura, dataInicial, designacaoUnidade, dataFinal, quantidade) VALUES (106, 11, TO_DATE('20/09/2021', 'DD/MM/YYYY'),'ha', TO_DATE('10/01/2022', 'DD/MM/YYYY'), 0.20);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47"/>
      <c r="AG19" s="47"/>
      <c r="AH19" s="47"/>
      <c r="AI19" s="47"/>
    </row>
    <row r="20" spans="1:35" x14ac:dyDescent="0.45">
      <c r="A20">
        <v>106</v>
      </c>
      <c r="B20" t="s">
        <v>220</v>
      </c>
      <c r="C20" s="79" t="s">
        <v>272</v>
      </c>
      <c r="D20" t="s">
        <v>99</v>
      </c>
      <c r="E20" s="50">
        <v>44626</v>
      </c>
      <c r="F20" s="1">
        <v>44697</v>
      </c>
      <c r="G20">
        <v>0.15</v>
      </c>
      <c r="H20" t="s">
        <v>179</v>
      </c>
      <c r="I20" s="25">
        <f t="shared" si="1"/>
        <v>12</v>
      </c>
      <c r="J20" s="32" t="s">
        <v>257</v>
      </c>
      <c r="N20" s="35" t="str">
        <f t="shared" si="0"/>
        <v>INSERT INTO CulturaInstalada(idParcela, idCultura, dataInicial, designacaoUnidade, dataFinal, quantidade) VALUES (106, 12, TO_DATE('06/03/2022', 'DD/MM/YYYY'),'ha', TO_DATE('16/05/2022', 'DD/MM/YYYY'), 0.15);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47"/>
      <c r="AG20" s="47"/>
      <c r="AH20" s="47"/>
      <c r="AI20" s="47"/>
    </row>
    <row r="21" spans="1:35" x14ac:dyDescent="0.45">
      <c r="A21">
        <v>106</v>
      </c>
      <c r="B21" t="s">
        <v>220</v>
      </c>
      <c r="C21" s="77" t="s">
        <v>222</v>
      </c>
      <c r="D21" t="s">
        <v>99</v>
      </c>
      <c r="E21" s="50">
        <v>44711</v>
      </c>
      <c r="F21" s="1">
        <v>44809</v>
      </c>
      <c r="G21">
        <v>0.15</v>
      </c>
      <c r="H21" t="s">
        <v>179</v>
      </c>
      <c r="I21" s="25">
        <f t="shared" si="1"/>
        <v>10</v>
      </c>
      <c r="J21" s="32" t="s">
        <v>257</v>
      </c>
      <c r="N21" s="35" t="str">
        <f t="shared" si="0"/>
        <v>INSERT INTO CulturaInstalada(idParcela, idCultura, dataInicial, designacaoUnidade, dataFinal, quantidade) VALUES (106, 10, TO_DATE('30/05/2022', 'DD/MM/YYYY'),'ha', TO_DATE('05/09/2022', 'DD/MM/YYYY'), 0.15);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47"/>
      <c r="AG21" s="47"/>
      <c r="AH21" s="47"/>
      <c r="AI21" s="47"/>
    </row>
    <row r="22" spans="1:35" x14ac:dyDescent="0.45">
      <c r="A22">
        <v>106</v>
      </c>
      <c r="B22" t="s">
        <v>220</v>
      </c>
      <c r="C22" t="s">
        <v>238</v>
      </c>
      <c r="D22" t="s">
        <v>99</v>
      </c>
      <c r="E22" s="50">
        <v>44824</v>
      </c>
      <c r="F22" s="1">
        <v>44940</v>
      </c>
      <c r="G22">
        <v>0.25</v>
      </c>
      <c r="H22" t="s">
        <v>179</v>
      </c>
      <c r="I22" s="25">
        <f t="shared" si="1"/>
        <v>15</v>
      </c>
      <c r="J22" s="32" t="s">
        <v>257</v>
      </c>
      <c r="N22" s="35" t="str">
        <f t="shared" si="0"/>
        <v>INSERT INTO CulturaInstalada(idParcela, idCultura, dataInicial, designacaoUnidade, dataFinal, quantidade) VALUES (106, 15, TO_DATE('20/09/2022', 'DD/MM/YYYY'),'ha', TO_DATE('14/01/2023', 'DD/MM/YYYY'), 0.25);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7"/>
      <c r="AG22" s="47"/>
      <c r="AH22" s="47"/>
      <c r="AI22" s="47"/>
    </row>
    <row r="23" spans="1:35" x14ac:dyDescent="0.45">
      <c r="A23">
        <v>104</v>
      </c>
      <c r="B23" t="s">
        <v>182</v>
      </c>
      <c r="C23" t="s">
        <v>203</v>
      </c>
      <c r="D23" t="s">
        <v>11</v>
      </c>
      <c r="E23" s="50">
        <v>42742</v>
      </c>
      <c r="G23">
        <v>90</v>
      </c>
      <c r="H23" t="s">
        <v>201</v>
      </c>
      <c r="I23" s="25">
        <f t="shared" si="1"/>
        <v>3</v>
      </c>
      <c r="J23" s="32" t="s">
        <v>257</v>
      </c>
      <c r="N23" s="35" t="str">
        <f t="shared" si="0"/>
        <v>INSERT INTO CulturaInstalada(idParcela, idCultura, dataInicial, designacaoUnidade, dataFinal, quantidade) VALUES (104, 3, TO_DATE('07/01/2017', 'DD/MM/YYYY'),'un', null, 90.00);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7"/>
      <c r="AG23" s="47"/>
      <c r="AH23" s="47"/>
      <c r="AI23" s="47"/>
    </row>
    <row r="24" spans="1:35" x14ac:dyDescent="0.45">
      <c r="A24">
        <v>104</v>
      </c>
      <c r="B24" t="s">
        <v>182</v>
      </c>
      <c r="C24" t="s">
        <v>204</v>
      </c>
      <c r="D24" t="s">
        <v>11</v>
      </c>
      <c r="E24" s="50">
        <v>42743</v>
      </c>
      <c r="G24">
        <v>60</v>
      </c>
      <c r="H24" t="s">
        <v>201</v>
      </c>
      <c r="I24" s="25">
        <f t="shared" si="1"/>
        <v>4</v>
      </c>
      <c r="J24" s="32" t="s">
        <v>257</v>
      </c>
      <c r="N24" s="35" t="str">
        <f t="shared" si="0"/>
        <v>INSERT INTO CulturaInstalada(idParcela, idCultura, dataInicial, designacaoUnidade, dataFinal, quantidade) VALUES (104, 4, TO_DATE('08/01/2017', 'DD/MM/YYYY'),'un', null, 60.00);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47"/>
      <c r="AG24" s="47"/>
      <c r="AH24" s="47"/>
      <c r="AI24" s="47"/>
    </row>
    <row r="25" spans="1:35" x14ac:dyDescent="0.45">
      <c r="A25">
        <v>104</v>
      </c>
      <c r="B25" t="s">
        <v>182</v>
      </c>
      <c r="C25" t="s">
        <v>205</v>
      </c>
      <c r="D25" t="s">
        <v>11</v>
      </c>
      <c r="E25" s="50">
        <v>42743</v>
      </c>
      <c r="G25">
        <v>40</v>
      </c>
      <c r="H25" t="s">
        <v>201</v>
      </c>
      <c r="I25" s="25">
        <f t="shared" si="1"/>
        <v>5</v>
      </c>
      <c r="J25" s="32" t="s">
        <v>257</v>
      </c>
      <c r="N25" s="35" t="str">
        <f t="shared" si="0"/>
        <v>INSERT INTO CulturaInstalada(idParcela, idCultura, dataInicial, designacaoUnidade, dataFinal, quantidade) VALUES (104, 5, TO_DATE('08/01/2017', 'DD/MM/YYYY'),'un', null, 40.00);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47"/>
      <c r="AG25" s="47"/>
      <c r="AH25" s="47"/>
      <c r="AI25" s="47"/>
    </row>
    <row r="26" spans="1:35" x14ac:dyDescent="0.45">
      <c r="A26">
        <v>104</v>
      </c>
      <c r="B26" t="s">
        <v>182</v>
      </c>
      <c r="C26" t="s">
        <v>205</v>
      </c>
      <c r="D26" t="s">
        <v>11</v>
      </c>
      <c r="E26" s="50">
        <v>43444</v>
      </c>
      <c r="G26">
        <v>30</v>
      </c>
      <c r="H26" t="s">
        <v>201</v>
      </c>
      <c r="I26" s="25">
        <f t="shared" si="1"/>
        <v>5</v>
      </c>
      <c r="J26" s="32" t="s">
        <v>257</v>
      </c>
      <c r="N26" s="35" t="str">
        <f t="shared" si="0"/>
        <v>INSERT INTO CulturaInstalada(idParcela, idCultura, dataInicial, designacaoUnidade, dataFinal, quantidade) VALUES (104, 5, TO_DATE('10/12/2018', 'DD/MM/YYYY'),'un', null, 30.00);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47"/>
      <c r="AG26" s="47"/>
      <c r="AH26" s="47"/>
      <c r="AI26" s="47"/>
    </row>
    <row r="27" spans="1:35" x14ac:dyDescent="0.45">
      <c r="A27">
        <v>107</v>
      </c>
      <c r="B27" t="s">
        <v>246</v>
      </c>
      <c r="C27" t="s">
        <v>247</v>
      </c>
      <c r="D27" t="s">
        <v>11</v>
      </c>
      <c r="E27" s="50">
        <v>43110</v>
      </c>
      <c r="G27">
        <v>500</v>
      </c>
      <c r="H27" t="s">
        <v>201</v>
      </c>
      <c r="I27" s="25">
        <f t="shared" si="1"/>
        <v>16</v>
      </c>
      <c r="J27" s="32" t="s">
        <v>257</v>
      </c>
      <c r="N27" s="35" t="str">
        <f t="shared" si="0"/>
        <v>INSERT INTO CulturaInstalada(idParcela, idCultura, dataInicial, designacaoUnidade, dataFinal, quantidade) VALUES (107, 16, TO_DATE('10/01/2018', 'DD/MM/YYYY'),'un', null, 500.00);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47"/>
      <c r="AG27" s="47"/>
      <c r="AH27" s="47"/>
      <c r="AI27" s="47"/>
    </row>
    <row r="28" spans="1:35" x14ac:dyDescent="0.45">
      <c r="A28">
        <v>107</v>
      </c>
      <c r="B28" t="s">
        <v>246</v>
      </c>
      <c r="C28" t="s">
        <v>251</v>
      </c>
      <c r="D28" t="s">
        <v>11</v>
      </c>
      <c r="E28" s="50">
        <v>43111</v>
      </c>
      <c r="G28">
        <v>700</v>
      </c>
      <c r="H28" t="s">
        <v>201</v>
      </c>
      <c r="I28" s="25">
        <f t="shared" si="1"/>
        <v>17</v>
      </c>
      <c r="J28" s="32" t="s">
        <v>257</v>
      </c>
      <c r="N28" s="35" t="str">
        <f t="shared" si="0"/>
        <v>INSERT INTO CulturaInstalada(idParcela, idCultura, dataInicial, designacaoUnidade, dataFinal, quantidade) VALUES (107, 17, TO_DATE('11/01/2018', 'DD/MM/YYYY'),'un', null, 700.00);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7"/>
      <c r="AG28" s="47"/>
      <c r="AH28" s="47"/>
      <c r="AI28" s="47"/>
    </row>
    <row r="29" spans="1:35" x14ac:dyDescent="0.45">
      <c r="E29" s="1"/>
    </row>
    <row r="31" spans="1:35" x14ac:dyDescent="0.45">
      <c r="A31" s="26" t="s">
        <v>267</v>
      </c>
      <c r="B31" s="26" t="s">
        <v>194</v>
      </c>
      <c r="C31" s="26" t="s">
        <v>268</v>
      </c>
      <c r="D31" s="26" t="s">
        <v>2</v>
      </c>
      <c r="E31" s="26" t="s">
        <v>269</v>
      </c>
      <c r="F31" s="32" t="s">
        <v>288</v>
      </c>
      <c r="M31" s="32" t="s">
        <v>288</v>
      </c>
      <c r="N31" s="21" t="s">
        <v>253</v>
      </c>
      <c r="O31" s="21" t="s">
        <v>266</v>
      </c>
      <c r="P31" s="28" t="s">
        <v>194</v>
      </c>
      <c r="Q31" s="28"/>
      <c r="R31" s="28"/>
      <c r="S31" s="28"/>
      <c r="T31" s="28"/>
      <c r="U31" s="28"/>
      <c r="V31" s="28"/>
      <c r="W31" s="28"/>
    </row>
    <row r="32" spans="1:35" x14ac:dyDescent="0.45">
      <c r="A32" s="25">
        <f>1</f>
        <v>1</v>
      </c>
      <c r="B32" s="25" t="s">
        <v>200</v>
      </c>
      <c r="C32" s="25" t="str">
        <f t="shared" ref="C32:C48" si="2">_xlfn.TEXTBEFORE(B32," ")</f>
        <v>Oliveira</v>
      </c>
      <c r="D32" s="25" t="str">
        <f t="shared" ref="D32:D48" si="3">_xlfn.TEXTAFTER(B32," ")</f>
        <v>Galega</v>
      </c>
      <c r="E32" s="25" t="s">
        <v>270</v>
      </c>
      <c r="F32" s="32" t="s">
        <v>257</v>
      </c>
      <c r="M32" s="32" t="s">
        <v>257</v>
      </c>
      <c r="N32" s="29" t="str">
        <f>"INSERT INTO Cultura(idCultura, variedade, nomeComum) VALUES ("&amp;A32&amp;", '"&amp;UPPER(D32)&amp;"', '"&amp;C32&amp;"');"</f>
        <v>INSERT INTO Cultura(idCultura, variedade, nomeComum) VALUES (1, 'GALEGA', 'Oliveira');</v>
      </c>
      <c r="O32" s="29"/>
      <c r="P32" s="29"/>
      <c r="Q32" s="29"/>
      <c r="R32" s="29"/>
      <c r="S32" s="29"/>
      <c r="T32" s="29"/>
      <c r="U32" s="29"/>
      <c r="V32" s="29"/>
      <c r="W32" s="29"/>
    </row>
    <row r="33" spans="1:23" x14ac:dyDescent="0.45">
      <c r="A33" s="25">
        <f t="shared" ref="A33:A44" si="4">A32+1</f>
        <v>2</v>
      </c>
      <c r="B33" s="25" t="s">
        <v>202</v>
      </c>
      <c r="C33" s="25" t="str">
        <f t="shared" si="2"/>
        <v>Oliveira</v>
      </c>
      <c r="D33" s="25" t="str">
        <f t="shared" si="3"/>
        <v>Picual</v>
      </c>
      <c r="E33" s="25" t="s">
        <v>270</v>
      </c>
      <c r="F33" s="32" t="s">
        <v>257</v>
      </c>
      <c r="N33" s="29" t="str">
        <f t="shared" ref="N33:N48" si="5">"INSERT INTO Cultura(idCultura, variedade, nomeComum) VALUES ("&amp;A33&amp;", '"&amp;UPPER(D33)&amp;"', '"&amp;C33&amp;"');"</f>
        <v>INSERT INTO Cultura(idCultura, variedade, nomeComum) VALUES (2, 'PICUAL', 'Oliveira');</v>
      </c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45">
      <c r="A34" s="25">
        <f t="shared" si="4"/>
        <v>3</v>
      </c>
      <c r="B34" s="25" t="s">
        <v>203</v>
      </c>
      <c r="C34" s="25" t="str">
        <f t="shared" si="2"/>
        <v>Macieira</v>
      </c>
      <c r="D34" s="25" t="str">
        <f t="shared" si="3"/>
        <v>Jonagored</v>
      </c>
      <c r="E34" s="25" t="s">
        <v>271</v>
      </c>
      <c r="F34" s="32" t="s">
        <v>257</v>
      </c>
      <c r="N34" s="29" t="str">
        <f t="shared" si="5"/>
        <v>INSERT INTO Cultura(idCultura, variedade, nomeComum) VALUES (3, 'JONAGORED', 'Macieira');</v>
      </c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45">
      <c r="A35" s="25">
        <f t="shared" si="4"/>
        <v>4</v>
      </c>
      <c r="B35" s="25" t="s">
        <v>204</v>
      </c>
      <c r="C35" s="25" t="str">
        <f t="shared" si="2"/>
        <v>Macieira</v>
      </c>
      <c r="D35" s="25" t="str">
        <f t="shared" si="3"/>
        <v>Fuji</v>
      </c>
      <c r="E35" s="25" t="s">
        <v>271</v>
      </c>
      <c r="F35" s="32" t="s">
        <v>257</v>
      </c>
      <c r="N35" s="29" t="str">
        <f t="shared" si="5"/>
        <v>INSERT INTO Cultura(idCultura, variedade, nomeComum) VALUES (4, 'FUJI', 'Macieira');</v>
      </c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45">
      <c r="A36" s="25">
        <f t="shared" si="4"/>
        <v>5</v>
      </c>
      <c r="B36" s="25" t="s">
        <v>205</v>
      </c>
      <c r="C36" s="25" t="str">
        <f t="shared" si="2"/>
        <v>Macieira</v>
      </c>
      <c r="D36" s="25" t="str">
        <f t="shared" si="3"/>
        <v>Royal Gala</v>
      </c>
      <c r="E36" s="25" t="s">
        <v>271</v>
      </c>
      <c r="F36" s="32" t="s">
        <v>257</v>
      </c>
      <c r="N36" s="29" t="str">
        <f t="shared" si="5"/>
        <v>INSERT INTO Cultura(idCultura, variedade, nomeComum) VALUES (5, 'ROYAL GALA', 'Macieira');</v>
      </c>
      <c r="O36" s="29"/>
      <c r="P36" s="29"/>
      <c r="Q36" s="29"/>
      <c r="R36" s="29"/>
      <c r="S36" s="29"/>
      <c r="T36" s="29"/>
      <c r="U36" s="29"/>
      <c r="V36" s="29"/>
      <c r="W36" s="29"/>
    </row>
    <row r="37" spans="1:23" x14ac:dyDescent="0.45">
      <c r="A37" s="25">
        <f>A36+1</f>
        <v>6</v>
      </c>
      <c r="B37" s="25" t="s">
        <v>206</v>
      </c>
      <c r="C37" s="25" t="str">
        <f t="shared" si="2"/>
        <v>Tremoço</v>
      </c>
      <c r="D37" s="25" t="str">
        <f t="shared" si="3"/>
        <v>Amarelo</v>
      </c>
      <c r="E37" s="25" t="s">
        <v>113</v>
      </c>
      <c r="F37" s="32" t="s">
        <v>257</v>
      </c>
      <c r="N37" s="29" t="str">
        <f t="shared" si="5"/>
        <v>INSERT INTO Cultura(idCultura, variedade, nomeComum) VALUES (6, 'AMARELO', 'Tremoço');</v>
      </c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45">
      <c r="A38" s="25">
        <f t="shared" si="4"/>
        <v>7</v>
      </c>
      <c r="B38" s="25" t="s">
        <v>207</v>
      </c>
      <c r="C38" s="25" t="str">
        <f t="shared" si="2"/>
        <v>Milho</v>
      </c>
      <c r="D38" s="25" t="str">
        <f t="shared" si="3"/>
        <v>Doce Golden Bantam</v>
      </c>
      <c r="E38" s="25" t="s">
        <v>97</v>
      </c>
      <c r="F38" s="32" t="s">
        <v>257</v>
      </c>
      <c r="N38" s="29" t="str">
        <f t="shared" si="5"/>
        <v>INSERT INTO Cultura(idCultura, variedade, nomeComum) VALUES (7, 'DOCE GOLDEN BANTAM', 'Milho');</v>
      </c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45">
      <c r="A39" s="25">
        <f t="shared" si="4"/>
        <v>8</v>
      </c>
      <c r="B39" s="25" t="s">
        <v>206</v>
      </c>
      <c r="C39" s="25" t="str">
        <f t="shared" si="2"/>
        <v>Tremoço</v>
      </c>
      <c r="D39" s="25" t="str">
        <f t="shared" si="3"/>
        <v>Amarelo</v>
      </c>
      <c r="E39" s="25" t="s">
        <v>223</v>
      </c>
      <c r="F39" s="32" t="s">
        <v>257</v>
      </c>
      <c r="N39" s="29" t="str">
        <f t="shared" si="5"/>
        <v>INSERT INTO Cultura(idCultura, variedade, nomeComum) VALUES (8, 'AMARELO', 'Tremoço');</v>
      </c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45">
      <c r="A40" s="25">
        <f t="shared" si="4"/>
        <v>9</v>
      </c>
      <c r="B40" s="25" t="s">
        <v>221</v>
      </c>
      <c r="C40" s="25" t="str">
        <f t="shared" si="2"/>
        <v>Cenoura</v>
      </c>
      <c r="D40" s="25" t="str">
        <f t="shared" si="3"/>
        <v>Scarlet Nantes</v>
      </c>
      <c r="E40" s="25" t="s">
        <v>97</v>
      </c>
      <c r="F40" s="32" t="s">
        <v>257</v>
      </c>
      <c r="N40" s="29" t="str">
        <f t="shared" si="5"/>
        <v>INSERT INTO Cultura(idCultura, variedade, nomeComum) VALUES (9, 'SCARLET NANTES', 'Cenoura');</v>
      </c>
      <c r="O40" s="29"/>
      <c r="P40" s="29"/>
      <c r="Q40" s="29"/>
      <c r="R40" s="29"/>
      <c r="S40" s="29"/>
      <c r="T40" s="29"/>
      <c r="U40" s="29"/>
      <c r="V40" s="29"/>
      <c r="W40" s="29"/>
    </row>
    <row r="41" spans="1:23" x14ac:dyDescent="0.45">
      <c r="A41" s="25">
        <f t="shared" si="4"/>
        <v>10</v>
      </c>
      <c r="B41" s="25" t="s">
        <v>222</v>
      </c>
      <c r="C41" s="25" t="str">
        <f t="shared" si="2"/>
        <v>Cenoura</v>
      </c>
      <c r="D41" s="25" t="str">
        <f t="shared" si="3"/>
        <v>Nelson Hybrid</v>
      </c>
      <c r="E41" s="25" t="s">
        <v>97</v>
      </c>
      <c r="F41" s="32" t="s">
        <v>257</v>
      </c>
      <c r="N41" s="29" t="str">
        <f t="shared" si="5"/>
        <v>INSERT INTO Cultura(idCultura, variedade, nomeComum) VALUES (10, 'NELSON HYBRID', 'Cenoura');</v>
      </c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45">
      <c r="A42" s="25">
        <f t="shared" si="4"/>
        <v>11</v>
      </c>
      <c r="B42" s="25" t="s">
        <v>227</v>
      </c>
      <c r="C42" s="25" t="str">
        <f t="shared" si="2"/>
        <v>Nabo</v>
      </c>
      <c r="D42" s="25" t="str">
        <f t="shared" si="3"/>
        <v>S. Cosme</v>
      </c>
      <c r="E42" s="25" t="s">
        <v>271</v>
      </c>
      <c r="F42" s="32" t="s">
        <v>257</v>
      </c>
      <c r="N42" s="29" t="str">
        <f t="shared" si="5"/>
        <v>INSERT INTO Cultura(idCultura, variedade, nomeComum) VALUES (11, 'S. COSME', 'Nabo');</v>
      </c>
      <c r="O42" s="29"/>
      <c r="P42" s="29"/>
      <c r="Q42" s="29"/>
      <c r="R42" s="29"/>
      <c r="S42" s="29"/>
      <c r="T42" s="29"/>
      <c r="U42" s="29"/>
      <c r="V42" s="29"/>
      <c r="W42" s="29"/>
    </row>
    <row r="43" spans="1:23" x14ac:dyDescent="0.45">
      <c r="A43" s="25">
        <f t="shared" si="4"/>
        <v>12</v>
      </c>
      <c r="B43" s="25" t="s">
        <v>272</v>
      </c>
      <c r="C43" s="25" t="str">
        <f t="shared" si="2"/>
        <v>Cenoura</v>
      </c>
      <c r="D43" s="25" t="str">
        <f t="shared" si="3"/>
        <v>Sugarsnax Hybrid</v>
      </c>
      <c r="E43" s="25" t="s">
        <v>97</v>
      </c>
      <c r="F43" s="32" t="s">
        <v>257</v>
      </c>
      <c r="N43" s="29" t="str">
        <f t="shared" si="5"/>
        <v>INSERT INTO Cultura(idCultura, variedade, nomeComum) VALUES (12, 'SUGARSNAX HYBRID', 'Cenoura');</v>
      </c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45">
      <c r="A44" s="25">
        <f t="shared" si="4"/>
        <v>13</v>
      </c>
      <c r="B44" s="25" t="s">
        <v>273</v>
      </c>
      <c r="C44" s="25" t="str">
        <f t="shared" si="2"/>
        <v>Cenoura</v>
      </c>
      <c r="D44" s="25" t="str">
        <f t="shared" si="3"/>
        <v>Danvers Half Long</v>
      </c>
      <c r="E44" s="25" t="s">
        <v>97</v>
      </c>
      <c r="F44" s="32" t="s">
        <v>257</v>
      </c>
      <c r="N44" s="29" t="str">
        <f t="shared" si="5"/>
        <v>INSERT INTO Cultura(idCultura, variedade, nomeComum) VALUES (13, 'DANVERS HALF LONG', 'Cenoura');</v>
      </c>
      <c r="O44" s="29"/>
      <c r="P44" s="29"/>
      <c r="Q44" s="29"/>
      <c r="R44" s="29"/>
      <c r="S44" s="29"/>
      <c r="T44" s="29"/>
      <c r="U44" s="29"/>
      <c r="V44" s="29"/>
      <c r="W44" s="29"/>
    </row>
    <row r="45" spans="1:23" x14ac:dyDescent="0.45">
      <c r="A45" s="25">
        <f>A44+1</f>
        <v>14</v>
      </c>
      <c r="B45" s="25" t="s">
        <v>239</v>
      </c>
      <c r="C45" s="25" t="str">
        <f t="shared" si="2"/>
        <v>Milho</v>
      </c>
      <c r="D45" s="25" t="str">
        <f t="shared" si="3"/>
        <v>MAS 24.C</v>
      </c>
      <c r="E45" s="25" t="s">
        <v>113</v>
      </c>
      <c r="F45" s="32" t="s">
        <v>257</v>
      </c>
      <c r="N45" s="29" t="str">
        <f t="shared" si="5"/>
        <v>INSERT INTO Cultura(idCultura, variedade, nomeComum) VALUES (14, 'MAS 24.C', 'Milho');</v>
      </c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45">
      <c r="A46" s="25">
        <f t="shared" ref="A46:A48" si="6">A45+1</f>
        <v>15</v>
      </c>
      <c r="B46" s="25" t="s">
        <v>238</v>
      </c>
      <c r="C46" s="25" t="s">
        <v>119</v>
      </c>
      <c r="D46" s="25" t="str">
        <f>_xlfn.TEXTAFTER(_xlfn.TEXTAFTER(B46," ")," ")</f>
        <v>Senhora Conceição</v>
      </c>
      <c r="E46" s="25" t="s">
        <v>223</v>
      </c>
      <c r="F46" s="32" t="s">
        <v>257</v>
      </c>
      <c r="N46" s="29" t="str">
        <f t="shared" si="5"/>
        <v>INSERT INTO Cultura(idCultura, variedade, nomeComum) VALUES (15, 'SENHORA CONCEIÇÃO', 'Nabo greleiro');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 x14ac:dyDescent="0.45">
      <c r="A47" s="25">
        <f t="shared" si="6"/>
        <v>16</v>
      </c>
      <c r="B47" s="25" t="s">
        <v>247</v>
      </c>
      <c r="C47" s="25" t="str">
        <f t="shared" si="2"/>
        <v>Videira</v>
      </c>
      <c r="D47" s="25" t="str">
        <f t="shared" si="3"/>
        <v>Dona Maria</v>
      </c>
      <c r="E47" s="25" t="s">
        <v>277</v>
      </c>
      <c r="F47" s="32" t="s">
        <v>257</v>
      </c>
      <c r="N47" s="29" t="str">
        <f t="shared" si="5"/>
        <v>INSERT INTO Cultura(idCultura, variedade, nomeComum) VALUES (16, 'DONA MARIA', 'Videira');</v>
      </c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45">
      <c r="A48" s="25">
        <f t="shared" si="6"/>
        <v>17</v>
      </c>
      <c r="B48" s="25" t="s">
        <v>251</v>
      </c>
      <c r="C48" s="25" t="str">
        <f t="shared" si="2"/>
        <v>Videira</v>
      </c>
      <c r="D48" s="25" t="str">
        <f t="shared" si="3"/>
        <v>Cardinal</v>
      </c>
      <c r="E48" s="25" t="s">
        <v>277</v>
      </c>
      <c r="F48" s="32" t="s">
        <v>257</v>
      </c>
      <c r="N48" s="29" t="str">
        <f t="shared" si="5"/>
        <v>INSERT INTO Cultura(idCultura, variedade, nomeComum) VALUES (17, 'CARDINAL', 'Videira');</v>
      </c>
      <c r="O48" s="29"/>
      <c r="P48" s="29"/>
      <c r="Q48" s="29"/>
      <c r="R48" s="29"/>
      <c r="S48" s="29"/>
      <c r="T48" s="29"/>
      <c r="U48" s="29"/>
      <c r="V48" s="29"/>
      <c r="W48" s="29"/>
    </row>
    <row r="51" spans="13:20" x14ac:dyDescent="0.45">
      <c r="M51" s="32" t="s">
        <v>288</v>
      </c>
      <c r="N51" s="21" t="s">
        <v>253</v>
      </c>
      <c r="O51" s="21" t="s">
        <v>266</v>
      </c>
      <c r="P51" s="21" t="s">
        <v>269</v>
      </c>
      <c r="Q51" s="21"/>
      <c r="R51" s="21"/>
      <c r="S51" s="21"/>
      <c r="T51" s="21"/>
    </row>
    <row r="52" spans="13:20" x14ac:dyDescent="0.45">
      <c r="M52" s="32" t="s">
        <v>257</v>
      </c>
      <c r="N52" s="15" t="str">
        <f>"INSERT INTO "&amp;$P$51&amp;"(nomeProduto, idStock) VALUES ('"&amp;$E$32&amp;"', "&amp;Operações!$Q$319&amp;");"</f>
        <v>INSERT INTO Produto(nomeProduto, idStock) VALUES ('Azeitona', 1);</v>
      </c>
      <c r="O52" s="15"/>
      <c r="P52" s="15"/>
      <c r="Q52" s="15"/>
      <c r="R52" s="15"/>
      <c r="S52" s="15"/>
      <c r="T52" s="15"/>
    </row>
    <row r="53" spans="13:20" x14ac:dyDescent="0.45">
      <c r="N53" s="15" t="str">
        <f>"INSERT INTO "&amp;$P$51&amp;"(nomeProduto, idStock) VALUES ('"&amp;$E$34&amp;"', "&amp;Operações!$Q$319&amp;");"</f>
        <v>INSERT INTO Produto(nomeProduto, idStock) VALUES ('Maçã', 1);</v>
      </c>
      <c r="O53" s="15"/>
      <c r="P53" s="15"/>
      <c r="Q53" s="15"/>
      <c r="R53" s="15"/>
      <c r="S53" s="15"/>
      <c r="T53" s="15"/>
    </row>
    <row r="54" spans="13:20" x14ac:dyDescent="0.45">
      <c r="N54" s="15" t="str">
        <f>"INSERT INTO "&amp;$P$51&amp;"(nomeProduto, idStock) VALUES ('"&amp;$E$37&amp;"', "&amp;Operações!$Q$319&amp;");"</f>
        <v>INSERT INTO Produto(nomeProduto, idStock) VALUES ('Milho', 1);</v>
      </c>
      <c r="O54" s="15"/>
      <c r="P54" s="15"/>
      <c r="Q54" s="15"/>
      <c r="R54" s="15"/>
      <c r="S54" s="15"/>
      <c r="T54" s="15"/>
    </row>
    <row r="55" spans="13:20" x14ac:dyDescent="0.45">
      <c r="N55" s="15" t="str">
        <f>"INSERT INTO "&amp;$P$51&amp;"(nomeProduto, idStock) VALUES ('"&amp;$E$38&amp;"', "&amp;Operações!$Q$319&amp;");"</f>
        <v>INSERT INTO Produto(nomeProduto, idStock) VALUES ('Cenoura', 1);</v>
      </c>
      <c r="O55" s="15"/>
      <c r="P55" s="15"/>
      <c r="Q55" s="15"/>
      <c r="R55" s="15"/>
      <c r="S55" s="15"/>
      <c r="T55" s="15"/>
    </row>
    <row r="56" spans="13:20" x14ac:dyDescent="0.45">
      <c r="N56" s="15" t="str">
        <f>"INSERT INTO "&amp;$P$51&amp;"(nomeProduto, idStock) VALUES ('"&amp;$E$39&amp;"', "&amp;Operações!$Q$319&amp;");"</f>
        <v>INSERT INTO Produto(nomeProduto, idStock) VALUES ('Nabo', 1);</v>
      </c>
      <c r="O56" s="15"/>
      <c r="P56" s="15"/>
      <c r="Q56" s="15"/>
      <c r="R56" s="15"/>
      <c r="S56" s="15"/>
      <c r="T56" s="15"/>
    </row>
    <row r="57" spans="13:20" x14ac:dyDescent="0.45">
      <c r="N57" s="15" t="str">
        <f>"INSERT INTO "&amp;$P$51&amp;"(nomeProduto, idStock) VALUES ('"&amp;$E$48&amp;"', "&amp;Operações!$Q$319&amp;");"</f>
        <v>INSERT INTO Produto(nomeProduto, idStock) VALUES ('Uvas', 1);</v>
      </c>
      <c r="O57" s="15"/>
      <c r="P57" s="15"/>
      <c r="Q57" s="15"/>
      <c r="R57" s="15"/>
      <c r="S57" s="15"/>
      <c r="T57" s="15"/>
    </row>
    <row r="60" spans="13:20" x14ac:dyDescent="0.45">
      <c r="M60" s="32" t="s">
        <v>288</v>
      </c>
      <c r="N60" s="21" t="s">
        <v>253</v>
      </c>
      <c r="O60" s="21" t="s">
        <v>266</v>
      </c>
      <c r="P60" s="21" t="s">
        <v>289</v>
      </c>
      <c r="Q60" s="21"/>
      <c r="R60" s="21"/>
      <c r="S60" s="21"/>
      <c r="T60" s="21"/>
    </row>
    <row r="61" spans="13:20" x14ac:dyDescent="0.45">
      <c r="M61" s="32" t="s">
        <v>257</v>
      </c>
      <c r="N61" s="15" t="str">
        <f t="shared" ref="N61:N72" si="7">"INSERT INTO "&amp;$P$60&amp;"(idCultura,nomeProduto) VALUES ("&amp;A32&amp;", '"&amp;E32&amp;"');"</f>
        <v>INSERT INTO Producao(idCultura,nomeProduto) VALUES (1, 'Azeitona');</v>
      </c>
      <c r="O61" s="15"/>
      <c r="P61" s="15"/>
      <c r="Q61" s="15"/>
      <c r="R61" s="15"/>
      <c r="S61" s="15"/>
      <c r="T61" s="15"/>
    </row>
    <row r="62" spans="13:20" x14ac:dyDescent="0.45">
      <c r="N62" s="15" t="str">
        <f t="shared" si="7"/>
        <v>INSERT INTO Producao(idCultura,nomeProduto) VALUES (2, 'Azeitona');</v>
      </c>
      <c r="O62" s="15"/>
      <c r="P62" s="15"/>
      <c r="Q62" s="15"/>
      <c r="R62" s="15"/>
      <c r="S62" s="15"/>
      <c r="T62" s="15"/>
    </row>
    <row r="63" spans="13:20" x14ac:dyDescent="0.45">
      <c r="N63" s="15" t="str">
        <f t="shared" si="7"/>
        <v>INSERT INTO Producao(idCultura,nomeProduto) VALUES (3, 'Maçã');</v>
      </c>
      <c r="O63" s="15"/>
      <c r="P63" s="15"/>
      <c r="Q63" s="15"/>
      <c r="R63" s="15"/>
      <c r="S63" s="15"/>
      <c r="T63" s="15"/>
    </row>
    <row r="64" spans="13:20" x14ac:dyDescent="0.45">
      <c r="N64" s="15" t="str">
        <f t="shared" si="7"/>
        <v>INSERT INTO Producao(idCultura,nomeProduto) VALUES (4, 'Maçã');</v>
      </c>
      <c r="O64" s="15"/>
      <c r="P64" s="15"/>
      <c r="Q64" s="15"/>
      <c r="R64" s="15"/>
      <c r="S64" s="15"/>
      <c r="T64" s="15"/>
    </row>
    <row r="65" spans="14:20" x14ac:dyDescent="0.45">
      <c r="N65" s="15" t="str">
        <f t="shared" si="7"/>
        <v>INSERT INTO Producao(idCultura,nomeProduto) VALUES (5, 'Maçã');</v>
      </c>
      <c r="O65" s="15"/>
      <c r="P65" s="15"/>
      <c r="Q65" s="15"/>
      <c r="R65" s="15"/>
      <c r="S65" s="15"/>
      <c r="T65" s="15"/>
    </row>
    <row r="66" spans="14:20" x14ac:dyDescent="0.45">
      <c r="N66" s="15" t="str">
        <f t="shared" si="7"/>
        <v>INSERT INTO Producao(idCultura,nomeProduto) VALUES (6, 'Milho');</v>
      </c>
      <c r="O66" s="15"/>
      <c r="P66" s="15"/>
      <c r="Q66" s="15"/>
      <c r="R66" s="15"/>
      <c r="S66" s="15"/>
      <c r="T66" s="15"/>
    </row>
    <row r="67" spans="14:20" x14ac:dyDescent="0.45">
      <c r="N67" s="15" t="str">
        <f t="shared" si="7"/>
        <v>INSERT INTO Producao(idCultura,nomeProduto) VALUES (7, 'Cenoura');</v>
      </c>
      <c r="O67" s="15"/>
      <c r="P67" s="15"/>
      <c r="Q67" s="15"/>
      <c r="R67" s="15"/>
      <c r="S67" s="15"/>
      <c r="T67" s="15"/>
    </row>
    <row r="68" spans="14:20" x14ac:dyDescent="0.45">
      <c r="N68" s="15" t="str">
        <f t="shared" si="7"/>
        <v>INSERT INTO Producao(idCultura,nomeProduto) VALUES (8, 'Nabo');</v>
      </c>
      <c r="O68" s="15"/>
      <c r="P68" s="15"/>
      <c r="Q68" s="15"/>
      <c r="R68" s="15"/>
      <c r="S68" s="15"/>
      <c r="T68" s="15"/>
    </row>
    <row r="69" spans="14:20" x14ac:dyDescent="0.45">
      <c r="N69" s="15" t="str">
        <f t="shared" si="7"/>
        <v>INSERT INTO Producao(idCultura,nomeProduto) VALUES (9, 'Cenoura');</v>
      </c>
      <c r="O69" s="15"/>
      <c r="P69" s="15"/>
      <c r="Q69" s="15"/>
      <c r="R69" s="15"/>
      <c r="S69" s="15"/>
      <c r="T69" s="15"/>
    </row>
    <row r="70" spans="14:20" x14ac:dyDescent="0.45">
      <c r="N70" s="15" t="str">
        <f t="shared" si="7"/>
        <v>INSERT INTO Producao(idCultura,nomeProduto) VALUES (10, 'Cenoura');</v>
      </c>
      <c r="O70" s="15"/>
      <c r="P70" s="15"/>
      <c r="Q70" s="15"/>
      <c r="R70" s="15"/>
      <c r="S70" s="15"/>
      <c r="T70" s="15"/>
    </row>
    <row r="71" spans="14:20" x14ac:dyDescent="0.45">
      <c r="N71" s="15" t="str">
        <f t="shared" si="7"/>
        <v>INSERT INTO Producao(idCultura,nomeProduto) VALUES (11, 'Maçã');</v>
      </c>
      <c r="O71" s="15"/>
      <c r="P71" s="15"/>
      <c r="Q71" s="15"/>
      <c r="R71" s="15"/>
      <c r="S71" s="15"/>
      <c r="T71" s="15"/>
    </row>
    <row r="72" spans="14:20" x14ac:dyDescent="0.45">
      <c r="N72" s="15" t="str">
        <f t="shared" si="7"/>
        <v>INSERT INTO Producao(idCultura,nomeProduto) VALUES (12, 'Cenoura');</v>
      </c>
      <c r="O72" s="15"/>
      <c r="P72" s="15"/>
      <c r="Q72" s="15"/>
      <c r="R72" s="15"/>
      <c r="S72" s="15"/>
      <c r="T72" s="15"/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BM326"/>
  <sheetViews>
    <sheetView topLeftCell="H204" zoomScale="74" zoomScaleNormal="54" workbookViewId="0">
      <selection activeCell="R326" sqref="R326"/>
    </sheetView>
  </sheetViews>
  <sheetFormatPr defaultRowHeight="14.25" x14ac:dyDescent="0.45"/>
  <cols>
    <col min="1" max="1" width="9.1328125" bestFit="1" customWidth="1"/>
    <col min="2" max="2" width="23.33203125" customWidth="1"/>
    <col min="3" max="3" width="21.6640625" customWidth="1"/>
    <col min="4" max="4" width="15.19921875" customWidth="1"/>
    <col min="5" max="5" width="28.6640625" bestFit="1" customWidth="1"/>
    <col min="6" max="6" width="12.46484375" customWidth="1"/>
    <col min="7" max="7" width="10.796875" bestFit="1" customWidth="1"/>
    <col min="9" max="9" width="16.33203125" bestFit="1" customWidth="1"/>
    <col min="11" max="11" width="12.53125" customWidth="1"/>
    <col min="12" max="13" width="9.1328125" bestFit="1" customWidth="1"/>
    <col min="15" max="15" width="13.86328125" customWidth="1"/>
    <col min="16" max="16" width="17.796875" customWidth="1"/>
    <col min="17" max="17" width="18.86328125" customWidth="1"/>
    <col min="18" max="18" width="10.86328125" bestFit="1" customWidth="1"/>
    <col min="19" max="21" width="9.1328125" bestFit="1" customWidth="1"/>
    <col min="23" max="23" width="14.1328125" customWidth="1"/>
  </cols>
  <sheetData>
    <row r="1" spans="1:50" ht="15" thickTop="1" thickBot="1" x14ac:dyDescent="0.5">
      <c r="A1" s="2" t="s">
        <v>208</v>
      </c>
      <c r="B1" s="2" t="s">
        <v>177</v>
      </c>
      <c r="C1" s="2" t="s">
        <v>209</v>
      </c>
      <c r="D1" s="2" t="s">
        <v>210</v>
      </c>
      <c r="E1" s="2" t="s">
        <v>194</v>
      </c>
      <c r="F1" s="2" t="s">
        <v>211</v>
      </c>
      <c r="G1" s="2" t="s">
        <v>197</v>
      </c>
      <c r="H1" s="2" t="s">
        <v>176</v>
      </c>
      <c r="I1" s="2" t="s">
        <v>212</v>
      </c>
      <c r="J1" s="25" t="s">
        <v>287</v>
      </c>
      <c r="K1" s="39" t="s">
        <v>304</v>
      </c>
      <c r="L1" s="25" t="s">
        <v>302</v>
      </c>
      <c r="M1" s="76" t="s">
        <v>288</v>
      </c>
      <c r="O1" s="25" t="s">
        <v>320</v>
      </c>
      <c r="R1" s="9" t="s">
        <v>253</v>
      </c>
      <c r="S1" s="9" t="s">
        <v>254</v>
      </c>
      <c r="T1" s="9" t="s">
        <v>317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K1" s="102" t="s">
        <v>253</v>
      </c>
      <c r="AL1" s="102" t="s">
        <v>254</v>
      </c>
      <c r="AM1" s="102" t="s">
        <v>318</v>
      </c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</row>
    <row r="2" spans="1:50" ht="15" thickTop="1" thickBot="1" x14ac:dyDescent="0.5">
      <c r="A2">
        <v>102</v>
      </c>
      <c r="B2" t="s">
        <v>199</v>
      </c>
      <c r="C2" t="s">
        <v>213</v>
      </c>
      <c r="E2" t="s">
        <v>200</v>
      </c>
      <c r="F2" s="1">
        <v>42649</v>
      </c>
      <c r="G2">
        <v>30</v>
      </c>
      <c r="H2" t="s">
        <v>201</v>
      </c>
      <c r="J2" s="25">
        <f>MATCH(E2,Culturas!$B$32:$B$48,0)</f>
        <v>1</v>
      </c>
      <c r="K2" s="39">
        <f>INDEX(Culturas!$E$12:$E$13,MATCH(Operações!E2,Culturas!$C$12:$C$13,0))</f>
        <v>42649</v>
      </c>
      <c r="L2" s="25">
        <f>1</f>
        <v>1</v>
      </c>
      <c r="M2" s="76" t="s">
        <v>257</v>
      </c>
      <c r="O2" s="25" t="str">
        <f>_xlfn.TEXTBEFORE(E2, " ")</f>
        <v>Oliveira</v>
      </c>
      <c r="R2" s="10" t="str">
        <f xml:space="preserve"> "INSERT INTO " &amp;$T$1&amp; " (idOperacao, designacaoOperacaoAgricola, designacaoUnidade, quantidade, dataOperacao) VALUES (" &amp;L2&amp; ", '" &amp;C2&amp; "', " &amp;IF(ISBLANK(H2), "null", "'" &amp;H2&amp; "'" )&amp; ",   "&amp;IF(ISBLANK(G2), "null",TEXT(SUBSTITUTE(G2, "%", "") * 10, "0.0"))&amp;",  TO_DATE('"&amp;TEXT(F2,"DD/MM/AAAA")&amp;"', 'DD/MM/YYYY'));"</f>
        <v>INSERT INTO Operacao (idOperacao, designacaoOperacaoAgricola, designacaoUnidade, quantidade, dataOperacao) VALUES (1, 'Plantação', 'un',   30.0,  TO_DATE('06/10/2016', 'DD/MM/YYYY'));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K2" s="98" t="str">
        <f t="shared" ref="AK2:AK33" si="0" xml:space="preserve"> "INSERT INTO " &amp;$AM$1&amp; " (idOperacao, idParcela, idCultura, dataInicial) VALUES (" &amp;L2&amp; ", " &amp;A2&amp; ", " &amp;J2&amp; ", TO_DATE('"&amp;TEXT(K2,"DD/MM/AAAA")&amp;"', 'DD/MM/YYYY'));"</f>
        <v>INSERT INTO OperacaoCultura (idOperacao, idParcela, idCultura, dataInicial) VALUES (1, 102, 1, TO_DATE('06/10/2016', 'DD/MM/YYYY'));</v>
      </c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</row>
    <row r="3" spans="1:50" ht="16.8" customHeight="1" thickTop="1" thickBot="1" x14ac:dyDescent="0.5">
      <c r="A3">
        <v>102</v>
      </c>
      <c r="B3" t="s">
        <v>199</v>
      </c>
      <c r="C3" t="s">
        <v>213</v>
      </c>
      <c r="E3" t="s">
        <v>202</v>
      </c>
      <c r="F3" s="1">
        <v>42653</v>
      </c>
      <c r="G3">
        <v>20</v>
      </c>
      <c r="H3" t="s">
        <v>201</v>
      </c>
      <c r="J3" s="25">
        <f>MATCH(E3,Culturas!$B$32:$B$48,0)</f>
        <v>2</v>
      </c>
      <c r="K3" s="39">
        <f>INDEX(Culturas!$E$12:$E$13,MATCH(Operações!E3,Culturas!$C$12:$C$13,0))</f>
        <v>42653</v>
      </c>
      <c r="L3" s="25">
        <f>L2+1</f>
        <v>2</v>
      </c>
      <c r="M3" s="76" t="s">
        <v>257</v>
      </c>
      <c r="O3" s="25" t="str">
        <f t="shared" ref="O3:O66" si="1">_xlfn.TEXTBEFORE(E3, " ")</f>
        <v>Oliveira</v>
      </c>
      <c r="R3" s="10" t="str">
        <f t="shared" ref="R3:R66" si="2" xml:space="preserve"> "INSERT INTO " &amp;$T$1&amp; " (idOperacao, designacaoOperacaoAgricola, designacaoUnidade, quantidade, dataOperacao) VALUES (" &amp;L3&amp; ", '" &amp;C3&amp; "', " &amp;IF(ISBLANK(H3), "null", "'" &amp;H3&amp; "'" )&amp; ",   "&amp;IF(ISBLANK(G3), "null",TEXT(SUBSTITUTE(G3, "%", "") * 10, "0.0"))&amp;",  TO_DATE('"&amp;TEXT(F3,"DD/MM/AAAA")&amp;"', 'DD/MM/YYYY'));"</f>
        <v>INSERT INTO Operacao (idOperacao, designacaoOperacaoAgricola, designacaoUnidade, quantidade, dataOperacao) VALUES (2, 'Plantação', 'un',   20.0,  TO_DATE('10/10/2016', 'DD/MM/YYYY'));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K3" s="98" t="str">
        <f t="shared" si="0"/>
        <v>INSERT INTO OperacaoCultura (idOperacao, idParcela, idCultura, dataInicial) VALUES (2, 102, 2, TO_DATE('10/10/2016', 'DD/MM/YYYY'));</v>
      </c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</row>
    <row r="4" spans="1:50" ht="15" thickTop="1" thickBot="1" x14ac:dyDescent="0.5">
      <c r="A4">
        <v>104</v>
      </c>
      <c r="B4" t="s">
        <v>182</v>
      </c>
      <c r="C4" t="s">
        <v>213</v>
      </c>
      <c r="E4" t="s">
        <v>203</v>
      </c>
      <c r="F4" s="1">
        <v>42742</v>
      </c>
      <c r="G4">
        <v>90</v>
      </c>
      <c r="H4" t="s">
        <v>201</v>
      </c>
      <c r="J4" s="25">
        <f>MATCH(E4,Culturas!$B$32:$B$48,0)</f>
        <v>3</v>
      </c>
      <c r="K4" s="39">
        <f>INDEX(Culturas!$E$2:$E$28,MATCH(Operações!E4,Culturas!$C$2:$C$28,0))</f>
        <v>42742</v>
      </c>
      <c r="L4" s="25">
        <f t="shared" ref="L4:L67" si="3">L3+1</f>
        <v>3</v>
      </c>
      <c r="M4" s="76" t="s">
        <v>257</v>
      </c>
      <c r="O4" s="25" t="str">
        <f t="shared" si="1"/>
        <v>Macieira</v>
      </c>
      <c r="R4" s="10" t="str">
        <f t="shared" si="2"/>
        <v>INSERT INTO Operacao (idOperacao, designacaoOperacaoAgricola, designacaoUnidade, quantidade, dataOperacao) VALUES (3, 'Plantação', 'un',   90.0,  TO_DATE('07/01/2017', 'DD/MM/YYYY'));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K4" s="98" t="str">
        <f t="shared" si="0"/>
        <v>INSERT INTO OperacaoCultura (idOperacao, idParcela, idCultura, dataInicial) VALUES (3, 104, 3, TO_DATE('07/01/2017', 'DD/MM/YYYY'));</v>
      </c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</row>
    <row r="5" spans="1:50" ht="15" thickTop="1" thickBot="1" x14ac:dyDescent="0.5">
      <c r="A5">
        <v>104</v>
      </c>
      <c r="B5" t="s">
        <v>182</v>
      </c>
      <c r="C5" t="s">
        <v>213</v>
      </c>
      <c r="E5" t="s">
        <v>204</v>
      </c>
      <c r="F5" s="1">
        <v>42743</v>
      </c>
      <c r="G5">
        <v>60</v>
      </c>
      <c r="H5" t="s">
        <v>201</v>
      </c>
      <c r="J5" s="25">
        <f>MATCH(E5,Culturas!$B$32:$B$48,0)</f>
        <v>4</v>
      </c>
      <c r="K5" s="39">
        <f>INDEX(Culturas!$E$2:$E$28,MATCH(Operações!E5,Culturas!$C$2:$C$28,0))</f>
        <v>42743</v>
      </c>
      <c r="L5" s="25">
        <f t="shared" si="3"/>
        <v>4</v>
      </c>
      <c r="M5" s="76" t="s">
        <v>257</v>
      </c>
      <c r="O5" s="25" t="str">
        <f t="shared" si="1"/>
        <v>Macieira</v>
      </c>
      <c r="R5" s="10" t="str">
        <f t="shared" si="2"/>
        <v>INSERT INTO Operacao (idOperacao, designacaoOperacaoAgricola, designacaoUnidade, quantidade, dataOperacao) VALUES (4, 'Plantação', 'un',   60.0,  TO_DATE('08/01/2017', 'DD/MM/YYYY'));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K5" s="98" t="str">
        <f t="shared" si="0"/>
        <v>INSERT INTO OperacaoCultura (idOperacao, idParcela, idCultura, dataInicial) VALUES (4, 104, 4, TO_DATE('08/01/2017', 'DD/MM/YYYY'));</v>
      </c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</row>
    <row r="6" spans="1:50" ht="15" thickTop="1" thickBot="1" x14ac:dyDescent="0.5">
      <c r="A6" s="72">
        <v>104</v>
      </c>
      <c r="B6" s="72" t="s">
        <v>182</v>
      </c>
      <c r="C6" s="71" t="s">
        <v>213</v>
      </c>
      <c r="D6" s="72"/>
      <c r="E6" s="72" t="s">
        <v>205</v>
      </c>
      <c r="F6" s="73">
        <v>42743</v>
      </c>
      <c r="G6" s="72">
        <v>40</v>
      </c>
      <c r="H6" s="72" t="s">
        <v>201</v>
      </c>
      <c r="I6" s="72"/>
      <c r="J6" s="72">
        <f>MATCH(E6,Culturas!$B$32:$B$48,0)</f>
        <v>5</v>
      </c>
      <c r="K6" s="73">
        <f>INDEX(Culturas!$E$2:$E$28,MATCH(Operações!E6,Culturas!$C$2:$C$28,0))</f>
        <v>42743</v>
      </c>
      <c r="L6" s="25">
        <f t="shared" si="3"/>
        <v>5</v>
      </c>
      <c r="M6" s="76" t="s">
        <v>257</v>
      </c>
      <c r="O6" s="25" t="str">
        <f t="shared" si="1"/>
        <v>Macieira</v>
      </c>
      <c r="R6" s="10" t="str">
        <f t="shared" si="2"/>
        <v>INSERT INTO Operacao (idOperacao, designacaoOperacaoAgricola, designacaoUnidade, quantidade, dataOperacao) VALUES (5, 'Plantação', 'un',   40.0,  TO_DATE('08/01/2017', 'DD/MM/YYYY'));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K6" s="98" t="str">
        <f t="shared" si="0"/>
        <v>INSERT INTO OperacaoCultura (idOperacao, idParcela, idCultura, dataInicial) VALUES (5, 104, 5, TO_DATE('08/01/2017', 'DD/MM/YYYY'));</v>
      </c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</row>
    <row r="7" spans="1:50" ht="15" thickTop="1" thickBot="1" x14ac:dyDescent="0.5">
      <c r="A7">
        <v>102</v>
      </c>
      <c r="B7" t="s">
        <v>199</v>
      </c>
      <c r="C7" t="s">
        <v>191</v>
      </c>
      <c r="E7" t="s">
        <v>202</v>
      </c>
      <c r="F7" s="1">
        <v>42919</v>
      </c>
      <c r="G7">
        <v>0.4</v>
      </c>
      <c r="H7" t="s">
        <v>193</v>
      </c>
      <c r="J7" s="25">
        <f>MATCH(E7,Culturas!$B$32:$B$48,0)</f>
        <v>2</v>
      </c>
      <c r="K7" s="39">
        <f>INDEX(Culturas!$E$12:$E$13,MATCH(Operações!E7,Culturas!$C$12:$C$13,0))</f>
        <v>42653</v>
      </c>
      <c r="L7" s="25">
        <f t="shared" si="3"/>
        <v>6</v>
      </c>
      <c r="M7" s="76" t="s">
        <v>257</v>
      </c>
      <c r="O7" s="25" t="str">
        <f t="shared" si="1"/>
        <v>Oliveira</v>
      </c>
      <c r="R7" s="10" t="str">
        <f t="shared" si="2"/>
        <v>INSERT INTO Operacao (idOperacao, designacaoOperacaoAgricola, designacaoUnidade, quantidade, dataOperacao) VALUES (6, 'Rega', 'm3',   0.4,  TO_DATE('03/07/2017', 'DD/MM/YYYY'));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K7" s="98" t="str">
        <f t="shared" si="0"/>
        <v>INSERT INTO OperacaoCultura (idOperacao, idParcela, idCultura, dataInicial) VALUES (6, 102, 2, TO_DATE('10/10/2016', 'DD/MM/YYYY'));</v>
      </c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</row>
    <row r="8" spans="1:50" ht="15" thickTop="1" thickBot="1" x14ac:dyDescent="0.5">
      <c r="A8">
        <v>102</v>
      </c>
      <c r="B8" t="s">
        <v>199</v>
      </c>
      <c r="C8" t="s">
        <v>191</v>
      </c>
      <c r="E8" t="s">
        <v>200</v>
      </c>
      <c r="F8" s="1">
        <v>42919</v>
      </c>
      <c r="G8">
        <v>0.9</v>
      </c>
      <c r="H8" t="s">
        <v>193</v>
      </c>
      <c r="J8" s="25">
        <f>MATCH(E8,Culturas!$B$32:$B$48,0)</f>
        <v>1</v>
      </c>
      <c r="K8" s="39">
        <f>INDEX(Culturas!$E$12:$E$13,MATCH(Operações!E8,Culturas!$C$12:$C$13,0))</f>
        <v>42649</v>
      </c>
      <c r="L8" s="25">
        <f t="shared" si="3"/>
        <v>7</v>
      </c>
      <c r="M8" s="76" t="s">
        <v>257</v>
      </c>
      <c r="O8" s="25" t="str">
        <f t="shared" si="1"/>
        <v>Oliveira</v>
      </c>
      <c r="R8" s="10" t="str">
        <f t="shared" si="2"/>
        <v>INSERT INTO Operacao (idOperacao, designacaoOperacaoAgricola, designacaoUnidade, quantidade, dataOperacao) VALUES (7, 'Rega', 'm3',   0.9,  TO_DATE('03/07/2017', 'DD/MM/YYYY'));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K8" s="98" t="str">
        <f t="shared" si="0"/>
        <v>INSERT INTO OperacaoCultura (idOperacao, idParcela, idCultura, dataInicial) VALUES (7, 102, 1, TO_DATE('06/10/2016', 'DD/MM/YYYY'));</v>
      </c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</row>
    <row r="9" spans="1:50" ht="15" thickTop="1" thickBot="1" x14ac:dyDescent="0.5">
      <c r="A9" s="41">
        <v>104</v>
      </c>
      <c r="B9" s="41" t="s">
        <v>182</v>
      </c>
      <c r="C9" s="41" t="s">
        <v>191</v>
      </c>
      <c r="D9" s="41"/>
      <c r="E9" s="41" t="s">
        <v>203</v>
      </c>
      <c r="F9" s="42">
        <v>42926</v>
      </c>
      <c r="G9" s="41">
        <v>3</v>
      </c>
      <c r="H9" s="41" t="str">
        <f>"m3"</f>
        <v>m3</v>
      </c>
      <c r="I9" s="41"/>
      <c r="J9" s="41">
        <f>MATCH(E9,Culturas!$B$32:$B$48,0)</f>
        <v>3</v>
      </c>
      <c r="K9" s="42">
        <f>INDEX(Culturas!$E$2:$E$28,MATCH(Operações!E9,Culturas!$C$2:$C$28,0))</f>
        <v>42742</v>
      </c>
      <c r="L9" s="25">
        <f t="shared" si="3"/>
        <v>8</v>
      </c>
      <c r="M9" s="76" t="s">
        <v>257</v>
      </c>
      <c r="O9" s="25" t="str">
        <f t="shared" si="1"/>
        <v>Macieira</v>
      </c>
      <c r="R9" s="10" t="str">
        <f t="shared" si="2"/>
        <v>INSERT INTO Operacao (idOperacao, designacaoOperacaoAgricola, designacaoUnidade, quantidade, dataOperacao) VALUES (8, 'Rega', 'm3',   3.0,  TO_DATE('10/07/2017', 'DD/MM/YYYY'));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K9" s="98" t="str">
        <f t="shared" si="0"/>
        <v>INSERT INTO OperacaoCultura (idOperacao, idParcela, idCultura, dataInicial) VALUES (8, 104, 3, TO_DATE('07/01/2017', 'DD/MM/YYYY'));</v>
      </c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</row>
    <row r="10" spans="1:50" ht="15" thickTop="1" thickBot="1" x14ac:dyDescent="0.5">
      <c r="A10" s="41">
        <v>104</v>
      </c>
      <c r="B10" s="41" t="s">
        <v>182</v>
      </c>
      <c r="C10" s="41" t="s">
        <v>191</v>
      </c>
      <c r="D10" s="41"/>
      <c r="E10" s="41" t="s">
        <v>204</v>
      </c>
      <c r="F10" s="42">
        <v>42926</v>
      </c>
      <c r="G10" s="41">
        <v>3</v>
      </c>
      <c r="H10" s="41" t="str">
        <f t="shared" ref="H10:H51" si="4">"m3"</f>
        <v>m3</v>
      </c>
      <c r="I10" s="41"/>
      <c r="J10" s="41">
        <f>MATCH(E10,Culturas!$B$32:$B$48,0)</f>
        <v>4</v>
      </c>
      <c r="K10" s="42">
        <f>INDEX(Culturas!$E$2:$E$28,MATCH(Operações!E10,Culturas!$C$2:$C$28,0))</f>
        <v>42743</v>
      </c>
      <c r="L10" s="25">
        <f t="shared" si="3"/>
        <v>9</v>
      </c>
      <c r="M10" s="76" t="s">
        <v>257</v>
      </c>
      <c r="O10" s="25" t="str">
        <f t="shared" si="1"/>
        <v>Macieira</v>
      </c>
      <c r="R10" s="10" t="str">
        <f t="shared" si="2"/>
        <v>INSERT INTO Operacao (idOperacao, designacaoOperacaoAgricola, designacaoUnidade, quantidade, dataOperacao) VALUES (9, 'Rega', 'm3',   3.0,  TO_DATE('10/07/2017', 'DD/MM/YYYY'));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K10" s="98" t="str">
        <f t="shared" si="0"/>
        <v>INSERT INTO OperacaoCultura (idOperacao, idParcela, idCultura, dataInicial) VALUES (9, 104, 4, TO_DATE('08/01/2017', 'DD/MM/YYYY'));</v>
      </c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</row>
    <row r="11" spans="1:50" ht="15" thickTop="1" thickBot="1" x14ac:dyDescent="0.5">
      <c r="A11" s="41">
        <v>104</v>
      </c>
      <c r="B11" s="41" t="s">
        <v>182</v>
      </c>
      <c r="C11" s="41" t="s">
        <v>191</v>
      </c>
      <c r="D11" s="41"/>
      <c r="E11" s="41" t="s">
        <v>205</v>
      </c>
      <c r="F11" s="42">
        <v>42926</v>
      </c>
      <c r="G11" s="41">
        <v>3</v>
      </c>
      <c r="H11" s="41" t="str">
        <f t="shared" si="4"/>
        <v>m3</v>
      </c>
      <c r="I11" s="41"/>
      <c r="J11" s="41">
        <f>MATCH(E11,Culturas!$B$32:$B$48,0)</f>
        <v>5</v>
      </c>
      <c r="K11" s="42">
        <f>INDEX(Culturas!$E$2:$E$28,MATCH(Operações!E11,Culturas!$C$2:$C$28,0))</f>
        <v>42743</v>
      </c>
      <c r="L11" s="25">
        <f t="shared" si="3"/>
        <v>10</v>
      </c>
      <c r="M11" s="76" t="s">
        <v>257</v>
      </c>
      <c r="O11" s="25" t="str">
        <f t="shared" si="1"/>
        <v>Macieira</v>
      </c>
      <c r="R11" s="10" t="str">
        <f t="shared" si="2"/>
        <v>INSERT INTO Operacao (idOperacao, designacaoOperacaoAgricola, designacaoUnidade, quantidade, dataOperacao) VALUES (10, 'Rega', 'm3',   3.0,  TO_DATE('10/07/2017', 'DD/MM/YYYY'));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K11" s="98" t="str">
        <f t="shared" si="0"/>
        <v>INSERT INTO OperacaoCultura (idOperacao, idParcela, idCultura, dataInicial) VALUES (10, 104, 5, TO_DATE('08/01/2017', 'DD/MM/YYYY'));</v>
      </c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</row>
    <row r="12" spans="1:50" ht="15" thickTop="1" thickBot="1" x14ac:dyDescent="0.5">
      <c r="A12">
        <v>102</v>
      </c>
      <c r="B12" t="s">
        <v>199</v>
      </c>
      <c r="C12" t="s">
        <v>191</v>
      </c>
      <c r="E12" t="s">
        <v>202</v>
      </c>
      <c r="F12" s="1">
        <v>42957</v>
      </c>
      <c r="G12">
        <v>0.4</v>
      </c>
      <c r="H12" t="s">
        <v>193</v>
      </c>
      <c r="J12" s="25">
        <f>MATCH(E12,Culturas!$B$32:$B$48,0)</f>
        <v>2</v>
      </c>
      <c r="K12" s="39">
        <f>INDEX(Culturas!$E$12:$E$13,MATCH(Operações!E12,Culturas!$C$12:$C$13,0))</f>
        <v>42653</v>
      </c>
      <c r="L12" s="25">
        <f t="shared" si="3"/>
        <v>11</v>
      </c>
      <c r="M12" s="76" t="s">
        <v>257</v>
      </c>
      <c r="O12" s="25" t="str">
        <f t="shared" si="1"/>
        <v>Oliveira</v>
      </c>
      <c r="R12" s="10" t="str">
        <f t="shared" si="2"/>
        <v>INSERT INTO Operacao (idOperacao, designacaoOperacaoAgricola, designacaoUnidade, quantidade, dataOperacao) VALUES (11, 'Rega', 'm3',   0.4,  TO_DATE('10/08/2017', 'DD/MM/YYYY'));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K12" s="98" t="str">
        <f t="shared" si="0"/>
        <v>INSERT INTO OperacaoCultura (idOperacao, idParcela, idCultura, dataInicial) VALUES (11, 102, 2, TO_DATE('10/10/2016', 'DD/MM/YYYY'));</v>
      </c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</row>
    <row r="13" spans="1:50" ht="15" thickTop="1" thickBot="1" x14ac:dyDescent="0.5">
      <c r="A13">
        <v>102</v>
      </c>
      <c r="B13" t="s">
        <v>199</v>
      </c>
      <c r="C13" t="s">
        <v>191</v>
      </c>
      <c r="E13" t="s">
        <v>200</v>
      </c>
      <c r="F13" s="1">
        <v>42957</v>
      </c>
      <c r="G13">
        <v>0.9</v>
      </c>
      <c r="H13" t="s">
        <v>193</v>
      </c>
      <c r="J13" s="25">
        <f>MATCH(E13,Culturas!$B$32:$B$48,0)</f>
        <v>1</v>
      </c>
      <c r="K13" s="39">
        <f>INDEX(Culturas!$E$12:$E$13,MATCH(Operações!E13,Culturas!$C$12:$C$13,0))</f>
        <v>42649</v>
      </c>
      <c r="L13" s="25">
        <f t="shared" si="3"/>
        <v>12</v>
      </c>
      <c r="M13" s="76" t="s">
        <v>257</v>
      </c>
      <c r="O13" s="25" t="str">
        <f t="shared" si="1"/>
        <v>Oliveira</v>
      </c>
      <c r="R13" s="10" t="str">
        <f t="shared" si="2"/>
        <v>INSERT INTO Operacao (idOperacao, designacaoOperacaoAgricola, designacaoUnidade, quantidade, dataOperacao) VALUES (12, 'Rega', 'm3',   0.9,  TO_DATE('10/08/2017', 'DD/MM/YYYY'));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K13" s="98" t="str">
        <f t="shared" si="0"/>
        <v>INSERT INTO OperacaoCultura (idOperacao, idParcela, idCultura, dataInicial) VALUES (12, 102, 1, TO_DATE('06/10/2016', 'DD/MM/YYYY'));</v>
      </c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</row>
    <row r="14" spans="1:50" ht="15" thickTop="1" thickBot="1" x14ac:dyDescent="0.5">
      <c r="A14" s="41">
        <v>104</v>
      </c>
      <c r="B14" s="41" t="s">
        <v>182</v>
      </c>
      <c r="C14" s="41" t="s">
        <v>191</v>
      </c>
      <c r="D14" s="41"/>
      <c r="E14" s="41" t="s">
        <v>203</v>
      </c>
      <c r="F14" s="42">
        <v>42957</v>
      </c>
      <c r="G14" s="41">
        <v>3.5</v>
      </c>
      <c r="H14" s="41" t="str">
        <f t="shared" si="4"/>
        <v>m3</v>
      </c>
      <c r="I14" s="41"/>
      <c r="J14" s="41">
        <f>MATCH(E14,Culturas!$B$32:$B$48,0)</f>
        <v>3</v>
      </c>
      <c r="K14" s="42">
        <f>INDEX(Culturas!$E$2:$E$28,MATCH(Operações!E14,Culturas!$C$2:$C$28,0))</f>
        <v>42742</v>
      </c>
      <c r="L14" s="25">
        <f t="shared" si="3"/>
        <v>13</v>
      </c>
      <c r="M14" s="76" t="s">
        <v>257</v>
      </c>
      <c r="O14" s="25" t="str">
        <f t="shared" si="1"/>
        <v>Macieira</v>
      </c>
      <c r="R14" s="10" t="str">
        <f t="shared" si="2"/>
        <v>INSERT INTO Operacao (idOperacao, designacaoOperacaoAgricola, designacaoUnidade, quantidade, dataOperacao) VALUES (13, 'Rega', 'm3',   3.5,  TO_DATE('10/08/2017', 'DD/MM/YYYY'));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K14" s="98" t="str">
        <f t="shared" si="0"/>
        <v>INSERT INTO OperacaoCultura (idOperacao, idParcela, idCultura, dataInicial) VALUES (13, 104, 3, TO_DATE('07/01/2017', 'DD/MM/YYYY'));</v>
      </c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</row>
    <row r="15" spans="1:50" ht="15" thickTop="1" thickBot="1" x14ac:dyDescent="0.5">
      <c r="A15" s="41">
        <v>104</v>
      </c>
      <c r="B15" s="41" t="s">
        <v>182</v>
      </c>
      <c r="C15" s="41" t="s">
        <v>191</v>
      </c>
      <c r="D15" s="41"/>
      <c r="E15" s="41" t="s">
        <v>204</v>
      </c>
      <c r="F15" s="42">
        <v>42957</v>
      </c>
      <c r="G15" s="41">
        <v>3.5</v>
      </c>
      <c r="H15" s="41" t="str">
        <f t="shared" si="4"/>
        <v>m3</v>
      </c>
      <c r="I15" s="41"/>
      <c r="J15" s="41">
        <f>MATCH(E15,Culturas!$B$32:$B$48,0)</f>
        <v>4</v>
      </c>
      <c r="K15" s="42">
        <f>INDEX(Culturas!$E$2:$E$28,MATCH(Operações!E15,Culturas!$C$2:$C$28,0))</f>
        <v>42743</v>
      </c>
      <c r="L15" s="25">
        <f t="shared" si="3"/>
        <v>14</v>
      </c>
      <c r="M15" s="76" t="s">
        <v>257</v>
      </c>
      <c r="O15" s="25" t="str">
        <f t="shared" si="1"/>
        <v>Macieira</v>
      </c>
      <c r="R15" s="10" t="str">
        <f t="shared" si="2"/>
        <v>INSERT INTO Operacao (idOperacao, designacaoOperacaoAgricola, designacaoUnidade, quantidade, dataOperacao) VALUES (14, 'Rega', 'm3',   3.5,  TO_DATE('10/08/2017', 'DD/MM/YYYY'));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K15" s="98" t="str">
        <f t="shared" si="0"/>
        <v>INSERT INTO OperacaoCultura (idOperacao, idParcela, idCultura, dataInicial) VALUES (14, 104, 4, TO_DATE('08/01/2017', 'DD/MM/YYYY'));</v>
      </c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</row>
    <row r="16" spans="1:50" ht="15" thickTop="1" thickBot="1" x14ac:dyDescent="0.5">
      <c r="A16" s="54">
        <v>104</v>
      </c>
      <c r="B16" s="54" t="s">
        <v>182</v>
      </c>
      <c r="C16" s="54" t="s">
        <v>191</v>
      </c>
      <c r="D16" s="54"/>
      <c r="E16" s="54" t="s">
        <v>205</v>
      </c>
      <c r="F16" s="55">
        <v>42957</v>
      </c>
      <c r="G16" s="54">
        <v>3.5</v>
      </c>
      <c r="H16" s="54" t="str">
        <f t="shared" si="4"/>
        <v>m3</v>
      </c>
      <c r="I16" s="54"/>
      <c r="J16" s="54">
        <f>MATCH(E16,Culturas!$B$32:$B$48,0)</f>
        <v>5</v>
      </c>
      <c r="K16" s="55">
        <f>INDEX(Culturas!$E$2:$E$28,MATCH(Operações!E16,Culturas!$C$2:$C$28,0))</f>
        <v>42743</v>
      </c>
      <c r="L16" s="25">
        <f t="shared" si="3"/>
        <v>15</v>
      </c>
      <c r="M16" s="76" t="s">
        <v>257</v>
      </c>
      <c r="O16" s="25" t="str">
        <f t="shared" si="1"/>
        <v>Macieira</v>
      </c>
      <c r="R16" s="10" t="str">
        <f t="shared" si="2"/>
        <v>INSERT INTO Operacao (idOperacao, designacaoOperacaoAgricola, designacaoUnidade, quantidade, dataOperacao) VALUES (15, 'Rega', 'm3',   3.5,  TO_DATE('10/08/2017', 'DD/MM/YYYY'));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K16" s="98" t="str">
        <f t="shared" si="0"/>
        <v>INSERT INTO OperacaoCultura (idOperacao, idParcela, idCultura, dataInicial) VALUES (15, 104, 5, TO_DATE('08/01/2017', 'DD/MM/YYYY'));</v>
      </c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</row>
    <row r="17" spans="1:50" ht="15" thickTop="1" thickBot="1" x14ac:dyDescent="0.5">
      <c r="A17" s="41">
        <v>104</v>
      </c>
      <c r="B17" s="41" t="s">
        <v>182</v>
      </c>
      <c r="C17" s="41" t="s">
        <v>191</v>
      </c>
      <c r="D17" s="41"/>
      <c r="E17" s="41" t="s">
        <v>203</v>
      </c>
      <c r="F17" s="42">
        <v>42988</v>
      </c>
      <c r="G17" s="41">
        <v>3</v>
      </c>
      <c r="H17" s="41" t="str">
        <f t="shared" si="4"/>
        <v>m3</v>
      </c>
      <c r="I17" s="41"/>
      <c r="J17" s="41">
        <f>MATCH(E17,Culturas!$B$32:$B$48,0)</f>
        <v>3</v>
      </c>
      <c r="K17" s="42">
        <f>INDEX(Culturas!$E$2:$E$28,MATCH(Operações!E17,Culturas!$C$2:$C$28,0))</f>
        <v>42742</v>
      </c>
      <c r="L17" s="25">
        <f t="shared" si="3"/>
        <v>16</v>
      </c>
      <c r="M17" s="76" t="s">
        <v>257</v>
      </c>
      <c r="O17" s="25" t="str">
        <f t="shared" si="1"/>
        <v>Macieira</v>
      </c>
      <c r="R17" s="10" t="str">
        <f t="shared" si="2"/>
        <v>INSERT INTO Operacao (idOperacao, designacaoOperacaoAgricola, designacaoUnidade, quantidade, dataOperacao) VALUES (16, 'Rega', 'm3',   3.0,  TO_DATE('10/09/2017', 'DD/MM/YYYY'));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K17" s="98" t="str">
        <f t="shared" si="0"/>
        <v>INSERT INTO OperacaoCultura (idOperacao, idParcela, idCultura, dataInicial) VALUES (16, 104, 3, TO_DATE('07/01/2017', 'DD/MM/YYYY'));</v>
      </c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</row>
    <row r="18" spans="1:50" ht="15" thickTop="1" thickBot="1" x14ac:dyDescent="0.5">
      <c r="A18" s="41">
        <v>104</v>
      </c>
      <c r="B18" s="41" t="s">
        <v>182</v>
      </c>
      <c r="C18" s="41" t="s">
        <v>191</v>
      </c>
      <c r="D18" s="41"/>
      <c r="E18" s="41" t="s">
        <v>204</v>
      </c>
      <c r="F18" s="42">
        <v>42988</v>
      </c>
      <c r="G18" s="41">
        <v>3</v>
      </c>
      <c r="H18" s="41" t="str">
        <f t="shared" si="4"/>
        <v>m3</v>
      </c>
      <c r="I18" s="41"/>
      <c r="J18" s="41">
        <f>MATCH(E18,Culturas!$B$32:$B$48,0)</f>
        <v>4</v>
      </c>
      <c r="K18" s="42">
        <f>INDEX(Culturas!$E$2:$E$28,MATCH(Operações!E18,Culturas!$C$2:$C$28,0))</f>
        <v>42743</v>
      </c>
      <c r="L18" s="25">
        <f t="shared" si="3"/>
        <v>17</v>
      </c>
      <c r="M18" s="76" t="s">
        <v>257</v>
      </c>
      <c r="O18" s="25" t="str">
        <f t="shared" si="1"/>
        <v>Macieira</v>
      </c>
      <c r="R18" s="10" t="str">
        <f t="shared" si="2"/>
        <v>INSERT INTO Operacao (idOperacao, designacaoOperacaoAgricola, designacaoUnidade, quantidade, dataOperacao) VALUES (17, 'Rega', 'm3',   3.0,  TO_DATE('10/09/2017', 'DD/MM/YYYY'));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K18" s="98" t="str">
        <f t="shared" si="0"/>
        <v>INSERT INTO OperacaoCultura (idOperacao, idParcela, idCultura, dataInicial) VALUES (17, 104, 4, TO_DATE('08/01/2017', 'DD/MM/YYYY'));</v>
      </c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</row>
    <row r="19" spans="1:50" ht="15" thickTop="1" thickBot="1" x14ac:dyDescent="0.5">
      <c r="A19" s="41">
        <v>104</v>
      </c>
      <c r="B19" s="41" t="s">
        <v>182</v>
      </c>
      <c r="C19" s="41" t="s">
        <v>191</v>
      </c>
      <c r="D19" s="41"/>
      <c r="E19" s="41" t="s">
        <v>205</v>
      </c>
      <c r="F19" s="42">
        <v>42988</v>
      </c>
      <c r="G19" s="41">
        <v>3</v>
      </c>
      <c r="H19" s="41" t="str">
        <f t="shared" si="4"/>
        <v>m3</v>
      </c>
      <c r="I19" s="41"/>
      <c r="J19" s="41">
        <f>MATCH(E19,Culturas!$B$32:$B$48,0)</f>
        <v>5</v>
      </c>
      <c r="K19" s="42">
        <f>INDEX(Culturas!$E$2:$E$28,MATCH(Operações!E19,Culturas!$C$2:$C$28,0))</f>
        <v>42743</v>
      </c>
      <c r="L19" s="25">
        <f t="shared" si="3"/>
        <v>18</v>
      </c>
      <c r="M19" s="76" t="s">
        <v>257</v>
      </c>
      <c r="O19" s="25" t="str">
        <f t="shared" si="1"/>
        <v>Macieira</v>
      </c>
      <c r="R19" s="10" t="str">
        <f t="shared" si="2"/>
        <v>INSERT INTO Operacao (idOperacao, designacaoOperacaoAgricola, designacaoUnidade, quantidade, dataOperacao) VALUES (18, 'Rega', 'm3',   3.0,  TO_DATE('10/09/2017', 'DD/MM/YYYY'));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K19" s="98" t="str">
        <f t="shared" si="0"/>
        <v>INSERT INTO OperacaoCultura (idOperacao, idParcela, idCultura, dataInicial) VALUES (18, 104, 5, TO_DATE('08/01/2017', 'DD/MM/YYYY'));</v>
      </c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</row>
    <row r="20" spans="1:50" ht="15" thickTop="1" thickBot="1" x14ac:dyDescent="0.5">
      <c r="A20">
        <v>102</v>
      </c>
      <c r="B20" t="s">
        <v>199</v>
      </c>
      <c r="C20" t="s">
        <v>5</v>
      </c>
      <c r="E20" t="s">
        <v>200</v>
      </c>
      <c r="F20" s="1">
        <v>43043</v>
      </c>
      <c r="G20">
        <v>30</v>
      </c>
      <c r="H20" t="s">
        <v>201</v>
      </c>
      <c r="J20" s="25">
        <f>MATCH(E20,Culturas!$B$32:$B$48,0)</f>
        <v>1</v>
      </c>
      <c r="K20" s="39">
        <f>INDEX(Culturas!$E$12:$E$13,MATCH(Operações!E20,Culturas!$C$12:$C$13,0))</f>
        <v>42649</v>
      </c>
      <c r="L20" s="25">
        <f t="shared" si="3"/>
        <v>19</v>
      </c>
      <c r="M20" s="76" t="s">
        <v>257</v>
      </c>
      <c r="O20" s="25" t="str">
        <f t="shared" si="1"/>
        <v>Oliveira</v>
      </c>
      <c r="R20" s="10" t="str">
        <f t="shared" si="2"/>
        <v>INSERT INTO Operacao (idOperacao, designacaoOperacaoAgricola, designacaoUnidade, quantidade, dataOperacao) VALUES (19, 'Poda', 'un',   30.0,  TO_DATE('04/11/2017', 'DD/MM/YYYY'));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K20" s="98" t="str">
        <f t="shared" si="0"/>
        <v>INSERT INTO OperacaoCultura (idOperacao, idParcela, idCultura, dataInicial) VALUES (19, 102, 1, TO_DATE('06/10/2016', 'DD/MM/YYYY'));</v>
      </c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</row>
    <row r="21" spans="1:50" ht="15" thickTop="1" thickBot="1" x14ac:dyDescent="0.5">
      <c r="A21">
        <v>102</v>
      </c>
      <c r="B21" t="s">
        <v>199</v>
      </c>
      <c r="C21" t="s">
        <v>5</v>
      </c>
      <c r="E21" t="s">
        <v>202</v>
      </c>
      <c r="F21" s="1">
        <v>43043</v>
      </c>
      <c r="G21">
        <v>20</v>
      </c>
      <c r="H21" t="s">
        <v>201</v>
      </c>
      <c r="J21" s="25">
        <f>MATCH(E21,Culturas!$B$32:$B$48,0)</f>
        <v>2</v>
      </c>
      <c r="K21" s="39">
        <f>INDEX(Culturas!$E$12:$E$13,MATCH(Operações!E21,Culturas!$C$12:$C$13,0))</f>
        <v>42653</v>
      </c>
      <c r="L21" s="25">
        <f t="shared" si="3"/>
        <v>20</v>
      </c>
      <c r="M21" s="76" t="s">
        <v>257</v>
      </c>
      <c r="O21" s="25" t="str">
        <f t="shared" si="1"/>
        <v>Oliveira</v>
      </c>
      <c r="R21" s="10" t="str">
        <f t="shared" si="2"/>
        <v>INSERT INTO Operacao (idOperacao, designacaoOperacaoAgricola, designacaoUnidade, quantidade, dataOperacao) VALUES (20, 'Poda', 'un',   20.0,  TO_DATE('04/11/2017', 'DD/MM/YYYY'));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K21" s="98" t="str">
        <f t="shared" si="0"/>
        <v>INSERT INTO OperacaoCultura (idOperacao, idParcela, idCultura, dataInicial) VALUES (20, 102, 2, TO_DATE('10/10/2016', 'DD/MM/YYYY'));</v>
      </c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</row>
    <row r="22" spans="1:50" ht="15" thickTop="1" thickBot="1" x14ac:dyDescent="0.5">
      <c r="A22">
        <v>102</v>
      </c>
      <c r="B22" t="s">
        <v>199</v>
      </c>
      <c r="C22" t="s">
        <v>216</v>
      </c>
      <c r="D22" t="s">
        <v>228</v>
      </c>
      <c r="E22" t="s">
        <v>200</v>
      </c>
      <c r="F22" s="1">
        <v>43079</v>
      </c>
      <c r="G22">
        <v>15</v>
      </c>
      <c r="H22" t="s">
        <v>218</v>
      </c>
      <c r="I22" t="s">
        <v>152</v>
      </c>
      <c r="J22" s="25">
        <f>MATCH(E22,Culturas!$B$32:$B$48,0)</f>
        <v>1</v>
      </c>
      <c r="K22" s="39">
        <f>INDEX(Culturas!$E$12:$E$13,MATCH(Operações!E22,Culturas!$C$12:$C$13,0))</f>
        <v>42649</v>
      </c>
      <c r="L22" s="92">
        <f t="shared" si="3"/>
        <v>21</v>
      </c>
      <c r="M22" s="76" t="s">
        <v>257</v>
      </c>
      <c r="O22" s="25" t="str">
        <f t="shared" si="1"/>
        <v>Oliveira</v>
      </c>
      <c r="R22" s="10" t="str">
        <f t="shared" si="2"/>
        <v>INSERT INTO Operacao (idOperacao, designacaoOperacaoAgricola, designacaoUnidade, quantidade, dataOperacao) VALUES (21, 'Fertilização', 'kg',   15.0,  TO_DATE('10/12/2017', 'DD/MM/YYYY'));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K22" s="98" t="str">
        <f t="shared" si="0"/>
        <v>INSERT INTO OperacaoCultura (idOperacao, idParcela, idCultura, dataInicial) VALUES (21, 102, 1, TO_DATE('06/10/2016', 'DD/MM/YYYY'));</v>
      </c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</row>
    <row r="23" spans="1:50" ht="15" thickTop="1" thickBot="1" x14ac:dyDescent="0.5">
      <c r="A23">
        <v>102</v>
      </c>
      <c r="B23" t="s">
        <v>199</v>
      </c>
      <c r="C23" t="s">
        <v>216</v>
      </c>
      <c r="D23" t="s">
        <v>228</v>
      </c>
      <c r="E23" t="s">
        <v>202</v>
      </c>
      <c r="F23" s="1">
        <v>43079</v>
      </c>
      <c r="G23">
        <v>10</v>
      </c>
      <c r="H23" t="s">
        <v>218</v>
      </c>
      <c r="I23" t="s">
        <v>152</v>
      </c>
      <c r="J23" s="25">
        <f>MATCH(E23,Culturas!$B$32:$B$48,0)</f>
        <v>2</v>
      </c>
      <c r="K23" s="39">
        <f>INDEX(Culturas!$E$12:$E$13,MATCH(Operações!E23,Culturas!$C$12:$C$13,0))</f>
        <v>42653</v>
      </c>
      <c r="L23" s="92">
        <f t="shared" si="3"/>
        <v>22</v>
      </c>
      <c r="M23" s="76" t="s">
        <v>257</v>
      </c>
      <c r="O23" s="25" t="str">
        <f t="shared" si="1"/>
        <v>Oliveira</v>
      </c>
      <c r="R23" s="10" t="str">
        <f t="shared" si="2"/>
        <v>INSERT INTO Operacao (idOperacao, designacaoOperacaoAgricola, designacaoUnidade, quantidade, dataOperacao) VALUES (22, 'Fertilização', 'kg',   10.0,  TO_DATE('10/12/2017', 'DD/MM/YYYY'));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K23" s="98" t="str">
        <f t="shared" si="0"/>
        <v>INSERT INTO OperacaoCultura (idOperacao, idParcela, idCultura, dataInicial) VALUES (22, 102, 2, TO_DATE('10/10/2016', 'DD/MM/YYYY'));</v>
      </c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</row>
    <row r="24" spans="1:50" ht="15" thickTop="1" thickBot="1" x14ac:dyDescent="0.5">
      <c r="A24">
        <v>104</v>
      </c>
      <c r="B24" t="s">
        <v>182</v>
      </c>
      <c r="C24" t="s">
        <v>5</v>
      </c>
      <c r="E24" t="s">
        <v>203</v>
      </c>
      <c r="F24" s="1">
        <v>43107</v>
      </c>
      <c r="G24">
        <v>90</v>
      </c>
      <c r="H24" t="s">
        <v>201</v>
      </c>
      <c r="J24" s="25">
        <f>MATCH(E24,Culturas!$B$32:$B$48,0)</f>
        <v>3</v>
      </c>
      <c r="K24" s="39">
        <f>INDEX(Culturas!$E$2:$E$28,MATCH(Operações!E24,Culturas!$C$2:$C$28,0))</f>
        <v>42742</v>
      </c>
      <c r="L24" s="25">
        <f t="shared" si="3"/>
        <v>23</v>
      </c>
      <c r="M24" s="76" t="s">
        <v>257</v>
      </c>
      <c r="O24" s="25" t="str">
        <f t="shared" si="1"/>
        <v>Macieira</v>
      </c>
      <c r="R24" s="10" t="str">
        <f t="shared" si="2"/>
        <v>INSERT INTO Operacao (idOperacao, designacaoOperacaoAgricola, designacaoUnidade, quantidade, dataOperacao) VALUES (23, 'Poda', 'un',   90.0,  TO_DATE('07/01/2018', 'DD/MM/YYYY'));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K24" s="98" t="str">
        <f t="shared" si="0"/>
        <v>INSERT INTO OperacaoCultura (idOperacao, idParcela, idCultura, dataInicial) VALUES (23, 104, 3, TO_DATE('07/01/2017', 'DD/MM/YYYY'));</v>
      </c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</row>
    <row r="25" spans="1:50" ht="15" thickTop="1" thickBot="1" x14ac:dyDescent="0.5">
      <c r="A25">
        <v>104</v>
      </c>
      <c r="B25" t="s">
        <v>182</v>
      </c>
      <c r="C25" t="s">
        <v>5</v>
      </c>
      <c r="E25" t="s">
        <v>204</v>
      </c>
      <c r="F25" s="1">
        <v>43108</v>
      </c>
      <c r="G25">
        <v>60</v>
      </c>
      <c r="H25" t="s">
        <v>201</v>
      </c>
      <c r="J25" s="25">
        <f>MATCH(E25,Culturas!$B$32:$B$48,0)</f>
        <v>4</v>
      </c>
      <c r="K25" s="39">
        <f>INDEX(Culturas!$E$2:$E$28,MATCH(Operações!E25,Culturas!$C$2:$C$28,0))</f>
        <v>42743</v>
      </c>
      <c r="L25" s="25">
        <f t="shared" si="3"/>
        <v>24</v>
      </c>
      <c r="M25" s="76" t="s">
        <v>257</v>
      </c>
      <c r="O25" s="25" t="str">
        <f t="shared" si="1"/>
        <v>Macieira</v>
      </c>
      <c r="R25" s="10" t="str">
        <f t="shared" si="2"/>
        <v>INSERT INTO Operacao (idOperacao, designacaoOperacaoAgricola, designacaoUnidade, quantidade, dataOperacao) VALUES (24, 'Poda', 'un',   60.0,  TO_DATE('08/01/2018', 'DD/MM/YYYY'));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K25" s="98" t="str">
        <f t="shared" si="0"/>
        <v>INSERT INTO OperacaoCultura (idOperacao, idParcela, idCultura, dataInicial) VALUES (24, 104, 4, TO_DATE('08/01/2017', 'DD/MM/YYYY'));</v>
      </c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</row>
    <row r="26" spans="1:50" ht="15" thickTop="1" thickBot="1" x14ac:dyDescent="0.5">
      <c r="A26" s="74">
        <v>104</v>
      </c>
      <c r="B26" s="74" t="s">
        <v>182</v>
      </c>
      <c r="C26" s="74" t="s">
        <v>5</v>
      </c>
      <c r="D26" s="74"/>
      <c r="E26" s="74" t="s">
        <v>205</v>
      </c>
      <c r="F26" s="75">
        <v>43108</v>
      </c>
      <c r="G26" s="74">
        <v>40</v>
      </c>
      <c r="H26" s="74" t="s">
        <v>201</v>
      </c>
      <c r="I26" s="74"/>
      <c r="J26" s="74">
        <f>MATCH(E26,Culturas!$B$32:$B$48,0)</f>
        <v>5</v>
      </c>
      <c r="K26" s="75">
        <f>INDEX(Culturas!$E$2:$E$28,MATCH(Operações!E26,Culturas!$C$2:$C$28,0))</f>
        <v>42743</v>
      </c>
      <c r="L26" s="25">
        <f t="shared" si="3"/>
        <v>25</v>
      </c>
      <c r="M26" s="76" t="s">
        <v>257</v>
      </c>
      <c r="O26" s="25" t="str">
        <f t="shared" si="1"/>
        <v>Macieira</v>
      </c>
      <c r="R26" s="10" t="str">
        <f t="shared" si="2"/>
        <v>INSERT INTO Operacao (idOperacao, designacaoOperacaoAgricola, designacaoUnidade, quantidade, dataOperacao) VALUES (25, 'Poda', 'un',   40.0,  TO_DATE('08/01/2018', 'DD/MM/YYYY'));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K26" s="98" t="str">
        <f t="shared" si="0"/>
        <v>INSERT INTO OperacaoCultura (idOperacao, idParcela, idCultura, dataInicial) VALUES (25, 104, 5, TO_DATE('08/01/2017', 'DD/MM/YYYY'));</v>
      </c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</row>
    <row r="27" spans="1:50" ht="15" thickTop="1" thickBot="1" x14ac:dyDescent="0.5">
      <c r="A27">
        <v>107</v>
      </c>
      <c r="B27" t="s">
        <v>246</v>
      </c>
      <c r="C27" t="s">
        <v>213</v>
      </c>
      <c r="E27" t="s">
        <v>247</v>
      </c>
      <c r="F27" s="1">
        <v>43110</v>
      </c>
      <c r="G27">
        <v>500</v>
      </c>
      <c r="H27" t="s">
        <v>201</v>
      </c>
      <c r="J27" s="25">
        <f>MATCH(E27,Culturas!$B$32:$B$48,0)</f>
        <v>16</v>
      </c>
      <c r="K27" s="39">
        <f>INDEX(Culturas!$E$2:$E$28,MATCH(Operações!E27,Culturas!$C$2:$C$28,0))</f>
        <v>43110</v>
      </c>
      <c r="L27" s="25">
        <f t="shared" si="3"/>
        <v>26</v>
      </c>
      <c r="M27" s="76" t="s">
        <v>257</v>
      </c>
      <c r="O27" s="25" t="str">
        <f t="shared" si="1"/>
        <v>Videira</v>
      </c>
      <c r="R27" s="10" t="str">
        <f t="shared" si="2"/>
        <v>INSERT INTO Operacao (idOperacao, designacaoOperacaoAgricola, designacaoUnidade, quantidade, dataOperacao) VALUES (26, 'Plantação', 'un',   500.0,  TO_DATE('10/01/2018', 'DD/MM/YYYY'));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K27" s="98" t="str">
        <f t="shared" si="0"/>
        <v>INSERT INTO OperacaoCultura (idOperacao, idParcela, idCultura, dataInicial) VALUES (26, 107, 16, TO_DATE('10/01/2018', 'DD/MM/YYYY'));</v>
      </c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</row>
    <row r="28" spans="1:50" ht="15" thickTop="1" thickBot="1" x14ac:dyDescent="0.5">
      <c r="A28">
        <v>107</v>
      </c>
      <c r="B28" t="s">
        <v>246</v>
      </c>
      <c r="C28" t="s">
        <v>213</v>
      </c>
      <c r="E28" t="s">
        <v>251</v>
      </c>
      <c r="F28" s="1">
        <v>43111</v>
      </c>
      <c r="G28">
        <v>700</v>
      </c>
      <c r="H28" t="s">
        <v>201</v>
      </c>
      <c r="J28" s="25">
        <f>MATCH(E28,Culturas!$B$32:$B$48,0)</f>
        <v>17</v>
      </c>
      <c r="K28" s="39">
        <f>INDEX(Culturas!$E$2:$E$28,MATCH(Operações!E28,Culturas!$C$2:$C$28,0))</f>
        <v>43111</v>
      </c>
      <c r="L28" s="25">
        <f t="shared" si="3"/>
        <v>27</v>
      </c>
      <c r="M28" s="76" t="s">
        <v>257</v>
      </c>
      <c r="O28" s="25" t="str">
        <f t="shared" si="1"/>
        <v>Videira</v>
      </c>
      <c r="R28" s="10" t="str">
        <f t="shared" si="2"/>
        <v>INSERT INTO Operacao (idOperacao, designacaoOperacaoAgricola, designacaoUnidade, quantidade, dataOperacao) VALUES (27, 'Plantação', 'un',   700.0,  TO_DATE('11/01/2018', 'DD/MM/YYYY'));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K28" s="98" t="str">
        <f t="shared" si="0"/>
        <v>INSERT INTO OperacaoCultura (idOperacao, idParcela, idCultura, dataInicial) VALUES (27, 107, 17, TO_DATE('11/01/2018', 'DD/MM/YYYY'));</v>
      </c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</row>
    <row r="29" spans="1:50" ht="15" thickTop="1" thickBot="1" x14ac:dyDescent="0.5">
      <c r="A29">
        <v>104</v>
      </c>
      <c r="B29" t="s">
        <v>182</v>
      </c>
      <c r="C29" t="s">
        <v>216</v>
      </c>
      <c r="D29" t="s">
        <v>228</v>
      </c>
      <c r="E29" t="s">
        <v>203</v>
      </c>
      <c r="F29" s="1">
        <v>43137</v>
      </c>
      <c r="G29">
        <v>10</v>
      </c>
      <c r="H29" t="s">
        <v>218</v>
      </c>
      <c r="I29" t="s">
        <v>159</v>
      </c>
      <c r="J29" s="25">
        <f>MATCH(E29,Culturas!$B$32:$B$48,0)</f>
        <v>3</v>
      </c>
      <c r="K29" s="39">
        <f>INDEX(Culturas!$E$2:$E$28,MATCH(Operações!E29,Culturas!$C$2:$C$28,0))</f>
        <v>42742</v>
      </c>
      <c r="L29" s="92">
        <f t="shared" si="3"/>
        <v>28</v>
      </c>
      <c r="M29" s="76" t="s">
        <v>257</v>
      </c>
      <c r="O29" s="25" t="str">
        <f t="shared" si="1"/>
        <v>Macieira</v>
      </c>
      <c r="R29" s="10" t="str">
        <f t="shared" si="2"/>
        <v>INSERT INTO Operacao (idOperacao, designacaoOperacaoAgricola, designacaoUnidade, quantidade, dataOperacao) VALUES (28, 'Fertilização', 'kg',   10.0,  TO_DATE('06/02/2018', 'DD/MM/YYYY'));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K29" s="98" t="str">
        <f t="shared" si="0"/>
        <v>INSERT INTO OperacaoCultura (idOperacao, idParcela, idCultura, dataInicial) VALUES (28, 104, 3, TO_DATE('07/01/2017', 'DD/MM/YYYY'));</v>
      </c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</row>
    <row r="30" spans="1:50" ht="15" thickTop="1" thickBot="1" x14ac:dyDescent="0.5">
      <c r="A30">
        <v>104</v>
      </c>
      <c r="B30" t="s">
        <v>182</v>
      </c>
      <c r="C30" t="s">
        <v>216</v>
      </c>
      <c r="D30" t="s">
        <v>228</v>
      </c>
      <c r="E30" t="s">
        <v>204</v>
      </c>
      <c r="F30" s="1">
        <v>43137</v>
      </c>
      <c r="G30">
        <v>6</v>
      </c>
      <c r="H30" t="s">
        <v>218</v>
      </c>
      <c r="I30" t="s">
        <v>159</v>
      </c>
      <c r="J30" s="25">
        <f>MATCH(E30,Culturas!$B$32:$B$48,0)</f>
        <v>4</v>
      </c>
      <c r="K30" s="39">
        <f>INDEX(Culturas!$E$2:$E$28,MATCH(Operações!E30,Culturas!$C$2:$C$28,0))</f>
        <v>42743</v>
      </c>
      <c r="L30" s="92">
        <f t="shared" si="3"/>
        <v>29</v>
      </c>
      <c r="M30" s="76" t="s">
        <v>257</v>
      </c>
      <c r="O30" s="25" t="str">
        <f t="shared" si="1"/>
        <v>Macieira</v>
      </c>
      <c r="R30" s="10" t="str">
        <f t="shared" si="2"/>
        <v>INSERT INTO Operacao (idOperacao, designacaoOperacaoAgricola, designacaoUnidade, quantidade, dataOperacao) VALUES (29, 'Fertilização', 'kg',   6.0,  TO_DATE('06/02/2018', 'DD/MM/YYYY'));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K30" s="98" t="str">
        <f t="shared" si="0"/>
        <v>INSERT INTO OperacaoCultura (idOperacao, idParcela, idCultura, dataInicial) VALUES (29, 104, 4, TO_DATE('08/01/2017', 'DD/MM/YYYY'));</v>
      </c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</row>
    <row r="31" spans="1:50" ht="15" thickTop="1" thickBot="1" x14ac:dyDescent="0.5">
      <c r="A31" s="74">
        <v>104</v>
      </c>
      <c r="B31" s="74" t="s">
        <v>182</v>
      </c>
      <c r="C31" s="74" t="s">
        <v>216</v>
      </c>
      <c r="D31" s="74" t="s">
        <v>228</v>
      </c>
      <c r="E31" s="74" t="s">
        <v>205</v>
      </c>
      <c r="F31" s="75">
        <v>43137</v>
      </c>
      <c r="G31" s="74">
        <v>5</v>
      </c>
      <c r="H31" s="74" t="s">
        <v>218</v>
      </c>
      <c r="I31" s="74" t="s">
        <v>159</v>
      </c>
      <c r="J31" s="74">
        <f>MATCH(E31,Culturas!$B$32:$B$48,0)</f>
        <v>5</v>
      </c>
      <c r="K31" s="75">
        <f>INDEX(Culturas!$E$2:$E$28,MATCH(Operações!E31,Culturas!$C$2:$C$28,0))</f>
        <v>42743</v>
      </c>
      <c r="L31" s="92">
        <f t="shared" si="3"/>
        <v>30</v>
      </c>
      <c r="M31" s="76" t="s">
        <v>257</v>
      </c>
      <c r="O31" s="25" t="str">
        <f t="shared" si="1"/>
        <v>Macieira</v>
      </c>
      <c r="R31" s="10" t="str">
        <f t="shared" si="2"/>
        <v>INSERT INTO Operacao (idOperacao, designacaoOperacaoAgricola, designacaoUnidade, quantidade, dataOperacao) VALUES (30, 'Fertilização', 'kg',   5.0,  TO_DATE('06/02/2018', 'DD/MM/YYYY'));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K31" s="98" t="str">
        <f t="shared" si="0"/>
        <v>INSERT INTO OperacaoCultura (idOperacao, idParcela, idCultura, dataInicial) VALUES (30, 104, 5, TO_DATE('08/01/2017', 'DD/MM/YYYY'));</v>
      </c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</row>
    <row r="32" spans="1:50" ht="15" thickTop="1" thickBot="1" x14ac:dyDescent="0.5">
      <c r="A32">
        <v>102</v>
      </c>
      <c r="B32" t="s">
        <v>199</v>
      </c>
      <c r="C32" t="s">
        <v>191</v>
      </c>
      <c r="E32" t="s">
        <v>202</v>
      </c>
      <c r="F32" s="1">
        <v>43284</v>
      </c>
      <c r="G32">
        <v>1</v>
      </c>
      <c r="H32" t="s">
        <v>193</v>
      </c>
      <c r="J32" s="25">
        <f>MATCH(E32,Culturas!$B$32:$B$48,0)</f>
        <v>2</v>
      </c>
      <c r="K32" s="39">
        <f>INDEX(Culturas!$E$12:$E$13,MATCH(Operações!E32,Culturas!$C$12:$C$13,0))</f>
        <v>42653</v>
      </c>
      <c r="L32" s="25">
        <f t="shared" si="3"/>
        <v>31</v>
      </c>
      <c r="M32" s="76" t="s">
        <v>257</v>
      </c>
      <c r="O32" s="25" t="str">
        <f t="shared" si="1"/>
        <v>Oliveira</v>
      </c>
      <c r="R32" s="10" t="str">
        <f t="shared" si="2"/>
        <v>INSERT INTO Operacao (idOperacao, designacaoOperacaoAgricola, designacaoUnidade, quantidade, dataOperacao) VALUES (31, 'Rega', 'm3',   1.0,  TO_DATE('03/07/2018', 'DD/MM/YYYY'));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K32" s="98" t="str">
        <f t="shared" si="0"/>
        <v>INSERT INTO OperacaoCultura (idOperacao, idParcela, idCultura, dataInicial) VALUES (31, 102, 2, TO_DATE('10/10/2016', 'DD/MM/YYYY'));</v>
      </c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</row>
    <row r="33" spans="1:50" ht="15" thickTop="1" thickBot="1" x14ac:dyDescent="0.5">
      <c r="A33">
        <v>102</v>
      </c>
      <c r="B33" t="s">
        <v>199</v>
      </c>
      <c r="C33" t="s">
        <v>191</v>
      </c>
      <c r="E33" t="s">
        <v>200</v>
      </c>
      <c r="F33" s="1">
        <v>43284</v>
      </c>
      <c r="G33">
        <v>1.5</v>
      </c>
      <c r="H33" t="s">
        <v>193</v>
      </c>
      <c r="J33" s="25">
        <f>MATCH(E33,Culturas!$B$32:$B$48,0)</f>
        <v>1</v>
      </c>
      <c r="K33" s="39">
        <f>INDEX(Culturas!$E$12:$E$13,MATCH(Operações!E33,Culturas!$C$12:$C$13,0))</f>
        <v>42649</v>
      </c>
      <c r="L33" s="25">
        <f t="shared" si="3"/>
        <v>32</v>
      </c>
      <c r="M33" s="76" t="s">
        <v>257</v>
      </c>
      <c r="O33" s="25" t="str">
        <f t="shared" si="1"/>
        <v>Oliveira</v>
      </c>
      <c r="R33" s="10" t="str">
        <f t="shared" si="2"/>
        <v>INSERT INTO Operacao (idOperacao, designacaoOperacaoAgricola, designacaoUnidade, quantidade, dataOperacao) VALUES (32, 'Rega', 'm3',   1.5,  TO_DATE('03/07/2018', 'DD/MM/YYYY'));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K33" s="98" t="str">
        <f t="shared" si="0"/>
        <v>INSERT INTO OperacaoCultura (idOperacao, idParcela, idCultura, dataInicial) VALUES (32, 102, 1, TO_DATE('06/10/2016', 'DD/MM/YYYY'));</v>
      </c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</row>
    <row r="34" spans="1:50" ht="15" thickTop="1" thickBot="1" x14ac:dyDescent="0.5">
      <c r="A34" s="41">
        <v>104</v>
      </c>
      <c r="B34" s="41" t="s">
        <v>182</v>
      </c>
      <c r="C34" s="41" t="s">
        <v>191</v>
      </c>
      <c r="D34" s="41"/>
      <c r="E34" s="41" t="s">
        <v>203</v>
      </c>
      <c r="F34" s="42">
        <v>43291</v>
      </c>
      <c r="G34" s="41">
        <v>3.5</v>
      </c>
      <c r="H34" s="41" t="str">
        <f t="shared" ref="H34:H36" si="5">"m3"</f>
        <v>m3</v>
      </c>
      <c r="I34" s="41"/>
      <c r="J34" s="41">
        <f>MATCH(E34,Culturas!$B$32:$B$48,0)</f>
        <v>3</v>
      </c>
      <c r="K34" s="42">
        <f>INDEX(Culturas!$E$2:$E$28,MATCH(Operações!E34,Culturas!$C$2:$C$28,0))</f>
        <v>42742</v>
      </c>
      <c r="L34" s="25">
        <f t="shared" si="3"/>
        <v>33</v>
      </c>
      <c r="M34" s="76" t="s">
        <v>257</v>
      </c>
      <c r="O34" s="25" t="str">
        <f t="shared" si="1"/>
        <v>Macieira</v>
      </c>
      <c r="R34" s="10" t="str">
        <f t="shared" si="2"/>
        <v>INSERT INTO Operacao (idOperacao, designacaoOperacaoAgricola, designacaoUnidade, quantidade, dataOperacao) VALUES (33, 'Rega', 'm3',   3.5,  TO_DATE('10/07/2018', 'DD/MM/YYYY'));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K34" s="98" t="str">
        <f t="shared" ref="AK34:AK65" si="6" xml:space="preserve"> "INSERT INTO " &amp;$AM$1&amp; " (idOperacao, idParcela, idCultura, dataInicial) VALUES (" &amp;L34&amp; ", " &amp;A34&amp; ", " &amp;J34&amp; ", TO_DATE('"&amp;TEXT(K34,"DD/MM/AAAA")&amp;"', 'DD/MM/YYYY'));"</f>
        <v>INSERT INTO OperacaoCultura (idOperacao, idParcela, idCultura, dataInicial) VALUES (33, 104, 3, TO_DATE('07/01/2017', 'DD/MM/YYYY'));</v>
      </c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</row>
    <row r="35" spans="1:50" ht="15" thickTop="1" thickBot="1" x14ac:dyDescent="0.5">
      <c r="A35" s="41">
        <v>104</v>
      </c>
      <c r="B35" s="41" t="s">
        <v>182</v>
      </c>
      <c r="C35" s="41" t="s">
        <v>191</v>
      </c>
      <c r="D35" s="41"/>
      <c r="E35" s="41" t="s">
        <v>204</v>
      </c>
      <c r="F35" s="42">
        <v>43291</v>
      </c>
      <c r="G35" s="41">
        <v>3.5</v>
      </c>
      <c r="H35" s="41" t="str">
        <f t="shared" si="5"/>
        <v>m3</v>
      </c>
      <c r="I35" s="41"/>
      <c r="J35" s="41">
        <f>MATCH(E35,Culturas!$B$32:$B$48,0)</f>
        <v>4</v>
      </c>
      <c r="K35" s="42">
        <f>INDEX(Culturas!$E$2:$E$28,MATCH(Operações!E35,Culturas!$C$2:$C$28,0))</f>
        <v>42743</v>
      </c>
      <c r="L35" s="25">
        <f t="shared" si="3"/>
        <v>34</v>
      </c>
      <c r="M35" s="76" t="s">
        <v>257</v>
      </c>
      <c r="O35" s="25" t="str">
        <f t="shared" si="1"/>
        <v>Macieira</v>
      </c>
      <c r="R35" s="10" t="str">
        <f t="shared" si="2"/>
        <v>INSERT INTO Operacao (idOperacao, designacaoOperacaoAgricola, designacaoUnidade, quantidade, dataOperacao) VALUES (34, 'Rega', 'm3',   3.5,  TO_DATE('10/07/2018', 'DD/MM/YYYY'));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K35" s="98" t="str">
        <f t="shared" si="6"/>
        <v>INSERT INTO OperacaoCultura (idOperacao, idParcela, idCultura, dataInicial) VALUES (34, 104, 4, TO_DATE('08/01/2017', 'DD/MM/YYYY'));</v>
      </c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</row>
    <row r="36" spans="1:50" ht="15" thickTop="1" thickBot="1" x14ac:dyDescent="0.5">
      <c r="A36" s="41">
        <v>104</v>
      </c>
      <c r="B36" s="41" t="s">
        <v>182</v>
      </c>
      <c r="C36" s="41" t="s">
        <v>191</v>
      </c>
      <c r="D36" s="41"/>
      <c r="E36" s="41" t="s">
        <v>205</v>
      </c>
      <c r="F36" s="42">
        <v>43291</v>
      </c>
      <c r="G36" s="41">
        <v>3.5</v>
      </c>
      <c r="H36" s="41" t="str">
        <f t="shared" si="5"/>
        <v>m3</v>
      </c>
      <c r="I36" s="41"/>
      <c r="J36" s="41">
        <f>MATCH(E36,Culturas!$B$32:$B$48,0)</f>
        <v>5</v>
      </c>
      <c r="K36" s="42">
        <f>INDEX(Culturas!$E$2:$E$28,MATCH(Operações!E36,Culturas!$C$2:$C$28,0))</f>
        <v>42743</v>
      </c>
      <c r="L36" s="25">
        <f t="shared" si="3"/>
        <v>35</v>
      </c>
      <c r="M36" s="76" t="s">
        <v>257</v>
      </c>
      <c r="O36" s="25" t="str">
        <f t="shared" si="1"/>
        <v>Macieira</v>
      </c>
      <c r="R36" s="10" t="str">
        <f t="shared" si="2"/>
        <v>INSERT INTO Operacao (idOperacao, designacaoOperacaoAgricola, designacaoUnidade, quantidade, dataOperacao) VALUES (35, 'Rega', 'm3',   3.5,  TO_DATE('10/07/2018', 'DD/MM/YYYY'));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K36" s="98" t="str">
        <f t="shared" si="6"/>
        <v>INSERT INTO OperacaoCultura (idOperacao, idParcela, idCultura, dataInicial) VALUES (35, 104, 5, TO_DATE('08/01/2017', 'DD/MM/YYYY'));</v>
      </c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</row>
    <row r="37" spans="1:50" ht="15" thickTop="1" thickBot="1" x14ac:dyDescent="0.5">
      <c r="A37" s="88">
        <v>107</v>
      </c>
      <c r="B37" s="88" t="s">
        <v>246</v>
      </c>
      <c r="C37" s="88" t="s">
        <v>191</v>
      </c>
      <c r="D37" s="88"/>
      <c r="E37" s="89" t="s">
        <v>247</v>
      </c>
      <c r="F37" s="90">
        <v>43291</v>
      </c>
      <c r="G37" s="88">
        <v>6</v>
      </c>
      <c r="H37" s="88" t="s">
        <v>193</v>
      </c>
      <c r="I37" s="88"/>
      <c r="J37" s="88">
        <f>MATCH(E37,Culturas!$B$32:$B$48,0)</f>
        <v>16</v>
      </c>
      <c r="K37" s="90">
        <f>INDEX(Culturas!$E$2:$E$28,MATCH(Operações!E37,Culturas!$C$2:$C$28,0))</f>
        <v>43110</v>
      </c>
      <c r="L37" s="25">
        <f t="shared" si="3"/>
        <v>36</v>
      </c>
      <c r="M37" s="76" t="s">
        <v>257</v>
      </c>
      <c r="O37" s="25" t="str">
        <f t="shared" si="1"/>
        <v>Videira</v>
      </c>
      <c r="R37" s="10" t="str">
        <f t="shared" si="2"/>
        <v>INSERT INTO Operacao (idOperacao, designacaoOperacaoAgricola, designacaoUnidade, quantidade, dataOperacao) VALUES (36, 'Rega', 'm3',   6.0,  TO_DATE('10/07/2018', 'DD/MM/YYYY'));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K37" s="98" t="str">
        <f t="shared" si="6"/>
        <v>INSERT INTO OperacaoCultura (idOperacao, idParcela, idCultura, dataInicial) VALUES (36, 107, 16, TO_DATE('10/01/2018', 'DD/MM/YYYY'));</v>
      </c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</row>
    <row r="38" spans="1:50" ht="15" thickTop="1" thickBot="1" x14ac:dyDescent="0.5">
      <c r="A38" s="88">
        <v>107</v>
      </c>
      <c r="B38" s="88" t="s">
        <v>246</v>
      </c>
      <c r="C38" s="88" t="s">
        <v>191</v>
      </c>
      <c r="D38" s="88"/>
      <c r="E38" s="89" t="s">
        <v>251</v>
      </c>
      <c r="F38" s="90">
        <v>43291</v>
      </c>
      <c r="G38" s="88">
        <v>6</v>
      </c>
      <c r="H38" s="88" t="s">
        <v>193</v>
      </c>
      <c r="I38" s="88"/>
      <c r="J38" s="88">
        <f>MATCH(E38,Culturas!$B$32:$B$48,0)</f>
        <v>17</v>
      </c>
      <c r="K38" s="90">
        <f>INDEX(Culturas!$E$2:$E$28,MATCH(Operações!E38,Culturas!$C$2:$C$28,0))</f>
        <v>43111</v>
      </c>
      <c r="L38" s="25">
        <f t="shared" si="3"/>
        <v>37</v>
      </c>
      <c r="M38" s="76" t="s">
        <v>257</v>
      </c>
      <c r="O38" s="25" t="str">
        <f t="shared" si="1"/>
        <v>Videira</v>
      </c>
      <c r="R38" s="10" t="str">
        <f t="shared" si="2"/>
        <v>INSERT INTO Operacao (idOperacao, designacaoOperacaoAgricola, designacaoUnidade, quantidade, dataOperacao) VALUES (37, 'Rega', 'm3',   6.0,  TO_DATE('10/07/2018', 'DD/MM/YYYY'));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K38" s="98" t="str">
        <f t="shared" si="6"/>
        <v>INSERT INTO OperacaoCultura (idOperacao, idParcela, idCultura, dataInicial) VALUES (37, 107, 17, TO_DATE('11/01/2018', 'DD/MM/YYYY'));</v>
      </c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</row>
    <row r="39" spans="1:50" ht="15" thickTop="1" thickBot="1" x14ac:dyDescent="0.5">
      <c r="A39">
        <v>102</v>
      </c>
      <c r="B39" t="s">
        <v>199</v>
      </c>
      <c r="C39" t="s">
        <v>191</v>
      </c>
      <c r="E39" t="s">
        <v>202</v>
      </c>
      <c r="F39" s="1">
        <v>43322</v>
      </c>
      <c r="G39">
        <v>1</v>
      </c>
      <c r="H39" t="s">
        <v>193</v>
      </c>
      <c r="J39" s="44">
        <f>MATCH(E39,Culturas!$B$32:$B$48,0)</f>
        <v>2</v>
      </c>
      <c r="K39" s="39">
        <f>INDEX(Culturas!$E$12:$E$13,MATCH(Operações!E39,Culturas!$C$12:$C$13,0))</f>
        <v>42653</v>
      </c>
      <c r="L39" s="25">
        <f t="shared" si="3"/>
        <v>38</v>
      </c>
      <c r="M39" s="76" t="s">
        <v>257</v>
      </c>
      <c r="O39" s="25" t="str">
        <f t="shared" si="1"/>
        <v>Oliveira</v>
      </c>
      <c r="R39" s="10" t="str">
        <f t="shared" si="2"/>
        <v>INSERT INTO Operacao (idOperacao, designacaoOperacaoAgricola, designacaoUnidade, quantidade, dataOperacao) VALUES (38, 'Rega', 'm3',   1.0,  TO_DATE('10/08/2018', 'DD/MM/YYYY'));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K39" s="98" t="str">
        <f t="shared" si="6"/>
        <v>INSERT INTO OperacaoCultura (idOperacao, idParcela, idCultura, dataInicial) VALUES (38, 102, 2, TO_DATE('10/10/2016', 'DD/MM/YYYY'));</v>
      </c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</row>
    <row r="40" spans="1:50" ht="15" thickTop="1" thickBot="1" x14ac:dyDescent="0.5">
      <c r="A40">
        <v>102</v>
      </c>
      <c r="B40" t="s">
        <v>199</v>
      </c>
      <c r="C40" t="s">
        <v>191</v>
      </c>
      <c r="E40" t="s">
        <v>200</v>
      </c>
      <c r="F40" s="1">
        <v>43322</v>
      </c>
      <c r="G40">
        <v>1.5</v>
      </c>
      <c r="H40" t="s">
        <v>193</v>
      </c>
      <c r="J40" s="44">
        <f>MATCH(E40,Culturas!$B$32:$B$48,0)</f>
        <v>1</v>
      </c>
      <c r="K40" s="39">
        <f>INDEX(Culturas!$E$12:$E$13,MATCH(Operações!E40,Culturas!$C$12:$C$13,0))</f>
        <v>42649</v>
      </c>
      <c r="L40" s="25">
        <f t="shared" si="3"/>
        <v>39</v>
      </c>
      <c r="M40" s="76" t="s">
        <v>257</v>
      </c>
      <c r="O40" s="25" t="str">
        <f t="shared" si="1"/>
        <v>Oliveira</v>
      </c>
      <c r="R40" s="10" t="str">
        <f t="shared" si="2"/>
        <v>INSERT INTO Operacao (idOperacao, designacaoOperacaoAgricola, designacaoUnidade, quantidade, dataOperacao) VALUES (39, 'Rega', 'm3',   1.5,  TO_DATE('10/08/2018', 'DD/MM/YYYY'));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K40" s="98" t="str">
        <f t="shared" si="6"/>
        <v>INSERT INTO OperacaoCultura (idOperacao, idParcela, idCultura, dataInicial) VALUES (39, 102, 1, TO_DATE('06/10/2016', 'DD/MM/YYYY'));</v>
      </c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</row>
    <row r="41" spans="1:50" ht="15" thickTop="1" thickBot="1" x14ac:dyDescent="0.5">
      <c r="A41" s="41">
        <v>104</v>
      </c>
      <c r="B41" s="41" t="s">
        <v>182</v>
      </c>
      <c r="C41" s="41" t="s">
        <v>191</v>
      </c>
      <c r="D41" s="41"/>
      <c r="E41" s="41" t="s">
        <v>203</v>
      </c>
      <c r="F41" s="42">
        <v>43322</v>
      </c>
      <c r="G41" s="41">
        <v>4</v>
      </c>
      <c r="H41" s="41" t="str">
        <f t="shared" si="4"/>
        <v>m3</v>
      </c>
      <c r="I41" s="41"/>
      <c r="J41" s="41">
        <f>MATCH(E41,Culturas!$B$32:$B$48,0)</f>
        <v>3</v>
      </c>
      <c r="K41" s="42">
        <f>INDEX(Culturas!$E$2:$E$28,MATCH(Operações!E41,Culturas!$C$2:$C$28,0))</f>
        <v>42742</v>
      </c>
      <c r="L41" s="25">
        <f t="shared" si="3"/>
        <v>40</v>
      </c>
      <c r="M41" s="76" t="s">
        <v>257</v>
      </c>
      <c r="O41" s="25" t="str">
        <f t="shared" si="1"/>
        <v>Macieira</v>
      </c>
      <c r="R41" s="10" t="str">
        <f t="shared" si="2"/>
        <v>INSERT INTO Operacao (idOperacao, designacaoOperacaoAgricola, designacaoUnidade, quantidade, dataOperacao) VALUES (40, 'Rega', 'm3',   4.0,  TO_DATE('10/08/2018', 'DD/MM/YYYY'));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K41" s="98" t="str">
        <f t="shared" si="6"/>
        <v>INSERT INTO OperacaoCultura (idOperacao, idParcela, idCultura, dataInicial) VALUES (40, 104, 3, TO_DATE('07/01/2017', 'DD/MM/YYYY'));</v>
      </c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</row>
    <row r="42" spans="1:50" ht="15" thickTop="1" thickBot="1" x14ac:dyDescent="0.5">
      <c r="A42" s="41">
        <v>104</v>
      </c>
      <c r="B42" s="41" t="s">
        <v>182</v>
      </c>
      <c r="C42" s="41" t="s">
        <v>191</v>
      </c>
      <c r="D42" s="41"/>
      <c r="E42" s="41" t="s">
        <v>204</v>
      </c>
      <c r="F42" s="42">
        <v>43322</v>
      </c>
      <c r="G42" s="41">
        <v>4</v>
      </c>
      <c r="H42" s="41" t="str">
        <f t="shared" si="4"/>
        <v>m3</v>
      </c>
      <c r="I42" s="41"/>
      <c r="J42" s="41">
        <f>MATCH(E42,Culturas!$B$32:$B$48,0)</f>
        <v>4</v>
      </c>
      <c r="K42" s="42">
        <f>INDEX(Culturas!$E$2:$E$28,MATCH(Operações!E42,Culturas!$C$2:$C$28,0))</f>
        <v>42743</v>
      </c>
      <c r="L42" s="25">
        <f t="shared" si="3"/>
        <v>41</v>
      </c>
      <c r="M42" s="76" t="s">
        <v>257</v>
      </c>
      <c r="O42" s="25" t="str">
        <f t="shared" si="1"/>
        <v>Macieira</v>
      </c>
      <c r="R42" s="10" t="str">
        <f t="shared" si="2"/>
        <v>INSERT INTO Operacao (idOperacao, designacaoOperacaoAgricola, designacaoUnidade, quantidade, dataOperacao) VALUES (41, 'Rega', 'm3',   4.0,  TO_DATE('10/08/2018', 'DD/MM/YYYY'));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K42" s="98" t="str">
        <f t="shared" si="6"/>
        <v>INSERT INTO OperacaoCultura (idOperacao, idParcela, idCultura, dataInicial) VALUES (41, 104, 4, TO_DATE('08/01/2017', 'DD/MM/YYYY'));</v>
      </c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</row>
    <row r="43" spans="1:50" ht="15" thickTop="1" thickBot="1" x14ac:dyDescent="0.5">
      <c r="A43" s="41">
        <v>104</v>
      </c>
      <c r="B43" s="41" t="s">
        <v>182</v>
      </c>
      <c r="C43" s="41" t="s">
        <v>191</v>
      </c>
      <c r="D43" s="41"/>
      <c r="E43" s="41" t="s">
        <v>205</v>
      </c>
      <c r="F43" s="42">
        <v>43322</v>
      </c>
      <c r="G43" s="41">
        <v>4</v>
      </c>
      <c r="H43" s="41" t="str">
        <f t="shared" si="4"/>
        <v>m3</v>
      </c>
      <c r="I43" s="41"/>
      <c r="J43" s="41">
        <f>MATCH(E43,Culturas!$B$32:$B$48,0)</f>
        <v>5</v>
      </c>
      <c r="K43" s="42">
        <f>INDEX(Culturas!$E$2:$E$28,MATCH(Operações!E43,Culturas!$C$2:$C$28,0))</f>
        <v>42743</v>
      </c>
      <c r="L43" s="25">
        <f t="shared" si="3"/>
        <v>42</v>
      </c>
      <c r="M43" s="76" t="s">
        <v>257</v>
      </c>
      <c r="O43" s="25" t="str">
        <f t="shared" si="1"/>
        <v>Macieira</v>
      </c>
      <c r="R43" s="10" t="str">
        <f t="shared" si="2"/>
        <v>INSERT INTO Operacao (idOperacao, designacaoOperacaoAgricola, designacaoUnidade, quantidade, dataOperacao) VALUES (42, 'Rega', 'm3',   4.0,  TO_DATE('10/08/2018', 'DD/MM/YYYY'));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K43" s="98" t="str">
        <f t="shared" si="6"/>
        <v>INSERT INTO OperacaoCultura (idOperacao, idParcela, idCultura, dataInicial) VALUES (42, 104, 5, TO_DATE('08/01/2017', 'DD/MM/YYYY'));</v>
      </c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</row>
    <row r="44" spans="1:50" ht="15" thickTop="1" thickBot="1" x14ac:dyDescent="0.5">
      <c r="A44" s="88">
        <v>107</v>
      </c>
      <c r="B44" s="88" t="s">
        <v>246</v>
      </c>
      <c r="C44" s="88" t="s">
        <v>191</v>
      </c>
      <c r="D44" s="88"/>
      <c r="E44" s="89" t="s">
        <v>247</v>
      </c>
      <c r="F44" s="90">
        <v>43323</v>
      </c>
      <c r="G44" s="88">
        <v>7</v>
      </c>
      <c r="H44" s="88" t="s">
        <v>193</v>
      </c>
      <c r="I44" s="88"/>
      <c r="J44" s="88">
        <f>MATCH(E44,Culturas!$B$32:$B$48,0)</f>
        <v>16</v>
      </c>
      <c r="K44" s="90">
        <f>INDEX(Culturas!$E$2:$E$28,MATCH(Operações!E44,Culturas!$C$2:$C$28,0))</f>
        <v>43110</v>
      </c>
      <c r="L44" s="25">
        <f t="shared" si="3"/>
        <v>43</v>
      </c>
      <c r="M44" s="76" t="s">
        <v>257</v>
      </c>
      <c r="O44" s="25" t="str">
        <f t="shared" si="1"/>
        <v>Videira</v>
      </c>
      <c r="R44" s="10" t="str">
        <f t="shared" si="2"/>
        <v>INSERT INTO Operacao (idOperacao, designacaoOperacaoAgricola, designacaoUnidade, quantidade, dataOperacao) VALUES (43, 'Rega', 'm3',   7.0,  TO_DATE('11/08/2018', 'DD/MM/YYYY'));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K44" s="98" t="str">
        <f t="shared" si="6"/>
        <v>INSERT INTO OperacaoCultura (idOperacao, idParcela, idCultura, dataInicial) VALUES (43, 107, 16, TO_DATE('10/01/2018', 'DD/MM/YYYY'));</v>
      </c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</row>
    <row r="45" spans="1:50" ht="15" thickTop="1" thickBot="1" x14ac:dyDescent="0.5">
      <c r="A45" s="88">
        <v>107</v>
      </c>
      <c r="B45" s="88" t="s">
        <v>246</v>
      </c>
      <c r="C45" s="88" t="s">
        <v>191</v>
      </c>
      <c r="D45" s="88"/>
      <c r="E45" s="89" t="s">
        <v>251</v>
      </c>
      <c r="F45" s="90">
        <v>43323</v>
      </c>
      <c r="G45" s="88">
        <v>7</v>
      </c>
      <c r="H45" s="88" t="s">
        <v>193</v>
      </c>
      <c r="I45" s="88"/>
      <c r="J45" s="88">
        <f>MATCH(E45,Culturas!$B$32:$B$48,0)</f>
        <v>17</v>
      </c>
      <c r="K45" s="90">
        <f>INDEX(Culturas!$E$2:$E$28,MATCH(Operações!E45,Culturas!$C$2:$C$28,0))</f>
        <v>43111</v>
      </c>
      <c r="L45" s="25">
        <f t="shared" si="3"/>
        <v>44</v>
      </c>
      <c r="M45" s="76" t="s">
        <v>257</v>
      </c>
      <c r="O45" s="25" t="str">
        <f t="shared" si="1"/>
        <v>Videira</v>
      </c>
      <c r="R45" s="10" t="str">
        <f t="shared" si="2"/>
        <v>INSERT INTO Operacao (idOperacao, designacaoOperacaoAgricola, designacaoUnidade, quantidade, dataOperacao) VALUES (44, 'Rega', 'm3',   7.0,  TO_DATE('11/08/2018', 'DD/MM/YYYY'));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K45" s="98" t="str">
        <f t="shared" si="6"/>
        <v>INSERT INTO OperacaoCultura (idOperacao, idParcela, idCultura, dataInicial) VALUES (44, 107, 17, TO_DATE('11/01/2018', 'DD/MM/YYYY'));</v>
      </c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</row>
    <row r="46" spans="1:50" ht="15" thickTop="1" thickBot="1" x14ac:dyDescent="0.5">
      <c r="A46" s="41">
        <v>104</v>
      </c>
      <c r="B46" s="41" t="s">
        <v>182</v>
      </c>
      <c r="C46" s="41" t="s">
        <v>191</v>
      </c>
      <c r="D46" s="41"/>
      <c r="E46" s="41" t="s">
        <v>203</v>
      </c>
      <c r="F46" s="42">
        <v>43345</v>
      </c>
      <c r="G46" s="41">
        <v>4</v>
      </c>
      <c r="H46" s="41" t="str">
        <f t="shared" si="4"/>
        <v>m3</v>
      </c>
      <c r="I46" s="41"/>
      <c r="J46" s="41">
        <f>MATCH(E46,Culturas!$B$32:$B$48,0)</f>
        <v>3</v>
      </c>
      <c r="K46" s="42">
        <f>INDEX(Culturas!$E$2:$E$28,MATCH(Operações!E46,Culturas!$C$2:$C$28,0))</f>
        <v>42742</v>
      </c>
      <c r="L46" s="25">
        <f t="shared" si="3"/>
        <v>45</v>
      </c>
      <c r="M46" s="76" t="s">
        <v>257</v>
      </c>
      <c r="O46" s="25" t="str">
        <f t="shared" si="1"/>
        <v>Macieira</v>
      </c>
      <c r="R46" s="10" t="str">
        <f t="shared" si="2"/>
        <v>INSERT INTO Operacao (idOperacao, designacaoOperacaoAgricola, designacaoUnidade, quantidade, dataOperacao) VALUES (45, 'Rega', 'm3',   4.0,  TO_DATE('02/09/2018', 'DD/MM/YYYY'));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K46" s="98" t="str">
        <f t="shared" si="6"/>
        <v>INSERT INTO OperacaoCultura (idOperacao, idParcela, idCultura, dataInicial) VALUES (45, 104, 3, TO_DATE('07/01/2017', 'DD/MM/YYYY'));</v>
      </c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</row>
    <row r="47" spans="1:50" ht="15" thickTop="1" thickBot="1" x14ac:dyDescent="0.5">
      <c r="A47" s="41">
        <v>104</v>
      </c>
      <c r="B47" s="41" t="s">
        <v>182</v>
      </c>
      <c r="C47" s="41" t="s">
        <v>191</v>
      </c>
      <c r="D47" s="41"/>
      <c r="E47" s="41" t="s">
        <v>204</v>
      </c>
      <c r="F47" s="42">
        <v>43345</v>
      </c>
      <c r="G47" s="41">
        <v>4</v>
      </c>
      <c r="H47" s="41" t="str">
        <f t="shared" si="4"/>
        <v>m3</v>
      </c>
      <c r="I47" s="41"/>
      <c r="J47" s="41">
        <f>MATCH(E47,Culturas!$B$32:$B$48,0)</f>
        <v>4</v>
      </c>
      <c r="K47" s="42">
        <f>INDEX(Culturas!$E$2:$E$28,MATCH(Operações!E47,Culturas!$C$2:$C$28,0))</f>
        <v>42743</v>
      </c>
      <c r="L47" s="25">
        <f t="shared" si="3"/>
        <v>46</v>
      </c>
      <c r="M47" s="76" t="s">
        <v>257</v>
      </c>
      <c r="O47" s="25" t="str">
        <f t="shared" si="1"/>
        <v>Macieira</v>
      </c>
      <c r="R47" s="10" t="str">
        <f t="shared" si="2"/>
        <v>INSERT INTO Operacao (idOperacao, designacaoOperacaoAgricola, designacaoUnidade, quantidade, dataOperacao) VALUES (46, 'Rega', 'm3',   4.0,  TO_DATE('02/09/2018', 'DD/MM/YYYY'));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K47" s="98" t="str">
        <f t="shared" si="6"/>
        <v>INSERT INTO OperacaoCultura (idOperacao, idParcela, idCultura, dataInicial) VALUES (46, 104, 4, TO_DATE('08/01/2017', 'DD/MM/YYYY'));</v>
      </c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</row>
    <row r="48" spans="1:50" ht="15" thickTop="1" thickBot="1" x14ac:dyDescent="0.5">
      <c r="A48" s="54">
        <v>104</v>
      </c>
      <c r="B48" s="54" t="s">
        <v>182</v>
      </c>
      <c r="C48" s="54" t="s">
        <v>191</v>
      </c>
      <c r="D48" s="54"/>
      <c r="E48" s="54" t="s">
        <v>205</v>
      </c>
      <c r="F48" s="55">
        <v>43345</v>
      </c>
      <c r="G48" s="54">
        <v>4</v>
      </c>
      <c r="H48" s="54" t="str">
        <f t="shared" si="4"/>
        <v>m3</v>
      </c>
      <c r="I48" s="54"/>
      <c r="J48" s="54">
        <f>MATCH(E48,Culturas!$B$32:$B$48,0)</f>
        <v>5</v>
      </c>
      <c r="K48" s="55">
        <f>INDEX(Culturas!$E$2:$E$28,MATCH(Operações!E48,Culturas!$C$2:$C$28,0))</f>
        <v>42743</v>
      </c>
      <c r="L48" s="25">
        <f t="shared" si="3"/>
        <v>47</v>
      </c>
      <c r="M48" s="76" t="s">
        <v>257</v>
      </c>
      <c r="O48" s="25" t="str">
        <f t="shared" si="1"/>
        <v>Macieira</v>
      </c>
      <c r="R48" s="10" t="str">
        <f t="shared" si="2"/>
        <v>INSERT INTO Operacao (idOperacao, designacaoOperacaoAgricola, designacaoUnidade, quantidade, dataOperacao) VALUES (47, 'Rega', 'm3',   4.0,  TO_DATE('02/09/2018', 'DD/MM/YYYY'));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K48" s="98" t="str">
        <f t="shared" si="6"/>
        <v>INSERT INTO OperacaoCultura (idOperacao, idParcela, idCultura, dataInicial) VALUES (47, 104, 5, TO_DATE('08/01/2017', 'DD/MM/YYYY'));</v>
      </c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</row>
    <row r="49" spans="1:50" ht="15" thickTop="1" thickBot="1" x14ac:dyDescent="0.5">
      <c r="A49" s="41">
        <v>104</v>
      </c>
      <c r="B49" s="41" t="s">
        <v>182</v>
      </c>
      <c r="C49" s="41" t="s">
        <v>191</v>
      </c>
      <c r="D49" s="41"/>
      <c r="E49" s="41" t="s">
        <v>203</v>
      </c>
      <c r="F49" s="42">
        <v>43353</v>
      </c>
      <c r="G49" s="41">
        <v>4</v>
      </c>
      <c r="H49" s="41" t="str">
        <f t="shared" si="4"/>
        <v>m3</v>
      </c>
      <c r="I49" s="41"/>
      <c r="J49" s="41">
        <f>MATCH(E49,Culturas!$B$32:$B$48,0)</f>
        <v>3</v>
      </c>
      <c r="K49" s="42">
        <f>INDEX(Culturas!$E$2:$E$28,MATCH(Operações!E49,Culturas!$C$2:$C$28,0))</f>
        <v>42742</v>
      </c>
      <c r="L49" s="25">
        <f t="shared" si="3"/>
        <v>48</v>
      </c>
      <c r="M49" s="76" t="s">
        <v>257</v>
      </c>
      <c r="O49" s="25" t="str">
        <f t="shared" si="1"/>
        <v>Macieira</v>
      </c>
      <c r="R49" s="10" t="str">
        <f t="shared" si="2"/>
        <v>INSERT INTO Operacao (idOperacao, designacaoOperacaoAgricola, designacaoUnidade, quantidade, dataOperacao) VALUES (48, 'Rega', 'm3',   4.0,  TO_DATE('10/09/2018', 'DD/MM/YYYY'));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K49" s="98" t="str">
        <f t="shared" si="6"/>
        <v>INSERT INTO OperacaoCultura (idOperacao, idParcela, idCultura, dataInicial) VALUES (48, 104, 3, TO_DATE('07/01/2017', 'DD/MM/YYYY'));</v>
      </c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</row>
    <row r="50" spans="1:50" ht="15" thickTop="1" thickBot="1" x14ac:dyDescent="0.5">
      <c r="A50" s="41">
        <v>104</v>
      </c>
      <c r="B50" s="41" t="s">
        <v>182</v>
      </c>
      <c r="C50" s="41" t="s">
        <v>191</v>
      </c>
      <c r="D50" s="41"/>
      <c r="E50" s="41" t="s">
        <v>204</v>
      </c>
      <c r="F50" s="42">
        <v>43353</v>
      </c>
      <c r="G50" s="41">
        <v>4</v>
      </c>
      <c r="H50" s="41" t="str">
        <f t="shared" si="4"/>
        <v>m3</v>
      </c>
      <c r="I50" s="41"/>
      <c r="J50" s="41">
        <f>MATCH(E50,Culturas!$B$32:$B$48,0)</f>
        <v>4</v>
      </c>
      <c r="K50" s="42">
        <f>INDEX(Culturas!$E$2:$E$28,MATCH(Operações!E50,Culturas!$C$2:$C$28,0))</f>
        <v>42743</v>
      </c>
      <c r="L50" s="25">
        <f t="shared" si="3"/>
        <v>49</v>
      </c>
      <c r="M50" s="76" t="s">
        <v>257</v>
      </c>
      <c r="O50" s="25" t="str">
        <f t="shared" si="1"/>
        <v>Macieira</v>
      </c>
      <c r="R50" s="10" t="str">
        <f t="shared" si="2"/>
        <v>INSERT INTO Operacao (idOperacao, designacaoOperacaoAgricola, designacaoUnidade, quantidade, dataOperacao) VALUES (49, 'Rega', 'm3',   4.0,  TO_DATE('10/09/2018', 'DD/MM/YYYY'));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K50" s="98" t="str">
        <f t="shared" si="6"/>
        <v>INSERT INTO OperacaoCultura (idOperacao, idParcela, idCultura, dataInicial) VALUES (49, 104, 4, TO_DATE('08/01/2017', 'DD/MM/YYYY'));</v>
      </c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</row>
    <row r="51" spans="1:50" ht="15" thickTop="1" thickBot="1" x14ac:dyDescent="0.5">
      <c r="A51" s="41">
        <v>104</v>
      </c>
      <c r="B51" s="41" t="s">
        <v>182</v>
      </c>
      <c r="C51" s="41" t="s">
        <v>191</v>
      </c>
      <c r="D51" s="41"/>
      <c r="E51" s="41" t="s">
        <v>205</v>
      </c>
      <c r="F51" s="42">
        <v>43353</v>
      </c>
      <c r="G51" s="41">
        <v>4</v>
      </c>
      <c r="H51" s="41" t="str">
        <f t="shared" si="4"/>
        <v>m3</v>
      </c>
      <c r="I51" s="41"/>
      <c r="J51" s="41">
        <f>MATCH(E51,Culturas!$B$32:$B$48,0)</f>
        <v>5</v>
      </c>
      <c r="K51" s="42">
        <f>INDEX(Culturas!$E$2:$E$28,MATCH(Operações!E51,Culturas!$C$2:$C$28,0))</f>
        <v>42743</v>
      </c>
      <c r="L51" s="25">
        <f t="shared" si="3"/>
        <v>50</v>
      </c>
      <c r="M51" s="76" t="s">
        <v>257</v>
      </c>
      <c r="O51" s="25" t="str">
        <f t="shared" si="1"/>
        <v>Macieira</v>
      </c>
      <c r="R51" s="10" t="str">
        <f t="shared" si="2"/>
        <v>INSERT INTO Operacao (idOperacao, designacaoOperacaoAgricola, designacaoUnidade, quantidade, dataOperacao) VALUES (50, 'Rega', 'm3',   4.0,  TO_DATE('10/09/2018', 'DD/MM/YYYY'));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K51" s="98" t="str">
        <f t="shared" si="6"/>
        <v>INSERT INTO OperacaoCultura (idOperacao, idParcela, idCultura, dataInicial) VALUES (50, 104, 5, TO_DATE('08/01/2017', 'DD/MM/YYYY'));</v>
      </c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</row>
    <row r="52" spans="1:50" ht="15" thickTop="1" thickBot="1" x14ac:dyDescent="0.5">
      <c r="A52">
        <v>102</v>
      </c>
      <c r="B52" t="s">
        <v>199</v>
      </c>
      <c r="C52" t="s">
        <v>5</v>
      </c>
      <c r="E52" t="s">
        <v>200</v>
      </c>
      <c r="F52" s="1">
        <v>43421</v>
      </c>
      <c r="G52">
        <v>30</v>
      </c>
      <c r="H52" t="s">
        <v>201</v>
      </c>
      <c r="J52" s="25">
        <f>MATCH(E52,Culturas!$B$32:$B$48,0)</f>
        <v>1</v>
      </c>
      <c r="K52" s="39">
        <f>INDEX(Culturas!$E$12:$E$13,MATCH(Operações!E52,Culturas!$C$12:$C$13,0))</f>
        <v>42649</v>
      </c>
      <c r="L52" s="25">
        <f t="shared" si="3"/>
        <v>51</v>
      </c>
      <c r="M52" s="76" t="s">
        <v>257</v>
      </c>
      <c r="O52" s="25" t="str">
        <f t="shared" si="1"/>
        <v>Oliveira</v>
      </c>
      <c r="R52" s="10" t="str">
        <f t="shared" si="2"/>
        <v>INSERT INTO Operacao (idOperacao, designacaoOperacaoAgricola, designacaoUnidade, quantidade, dataOperacao) VALUES (51, 'Poda', 'un',   30.0,  TO_DATE('17/11/2018', 'DD/MM/YYYY'));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K52" s="98" t="str">
        <f t="shared" si="6"/>
        <v>INSERT INTO OperacaoCultura (idOperacao, idParcela, idCultura, dataInicial) VALUES (51, 102, 1, TO_DATE('06/10/2016', 'DD/MM/YYYY'));</v>
      </c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</row>
    <row r="53" spans="1:50" ht="15" thickTop="1" thickBot="1" x14ac:dyDescent="0.5">
      <c r="A53">
        <v>102</v>
      </c>
      <c r="B53" t="s">
        <v>199</v>
      </c>
      <c r="C53" t="s">
        <v>5</v>
      </c>
      <c r="E53" t="s">
        <v>202</v>
      </c>
      <c r="F53" s="1">
        <v>43421</v>
      </c>
      <c r="G53">
        <v>20</v>
      </c>
      <c r="H53" t="s">
        <v>201</v>
      </c>
      <c r="J53" s="25">
        <f>MATCH(E53,Culturas!$B$32:$B$48,0)</f>
        <v>2</v>
      </c>
      <c r="K53" s="39">
        <f>INDEX(Culturas!$E$12:$E$13,MATCH(Operações!E53,Culturas!$C$12:$C$13,0))</f>
        <v>42653</v>
      </c>
      <c r="L53" s="25">
        <f t="shared" si="3"/>
        <v>52</v>
      </c>
      <c r="M53" s="76" t="s">
        <v>257</v>
      </c>
      <c r="O53" s="25" t="str">
        <f t="shared" si="1"/>
        <v>Oliveira</v>
      </c>
      <c r="R53" s="10" t="str">
        <f t="shared" si="2"/>
        <v>INSERT INTO Operacao (idOperacao, designacaoOperacaoAgricola, designacaoUnidade, quantidade, dataOperacao) VALUES (52, 'Poda', 'un',   20.0,  TO_DATE('17/11/2018', 'DD/MM/YYYY'));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K53" s="98" t="str">
        <f t="shared" si="6"/>
        <v>INSERT INTO OperacaoCultura (idOperacao, idParcela, idCultura, dataInicial) VALUES (52, 102, 2, TO_DATE('10/10/2016', 'DD/MM/YYYY'));</v>
      </c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</row>
    <row r="54" spans="1:50" ht="15" thickTop="1" thickBot="1" x14ac:dyDescent="0.5">
      <c r="A54" s="72">
        <v>104</v>
      </c>
      <c r="B54" s="72" t="s">
        <v>182</v>
      </c>
      <c r="C54" s="71" t="s">
        <v>213</v>
      </c>
      <c r="D54" s="72"/>
      <c r="E54" s="72" t="s">
        <v>205</v>
      </c>
      <c r="F54" s="73">
        <v>43444</v>
      </c>
      <c r="G54" s="72">
        <v>30</v>
      </c>
      <c r="H54" s="72" t="s">
        <v>201</v>
      </c>
      <c r="I54" s="72"/>
      <c r="J54" s="72">
        <f>MATCH(E54,Culturas!$B$32:$B$48,0)</f>
        <v>5</v>
      </c>
      <c r="K54" s="73">
        <v>43444</v>
      </c>
      <c r="L54" s="25">
        <f t="shared" si="3"/>
        <v>53</v>
      </c>
      <c r="M54" s="76" t="s">
        <v>257</v>
      </c>
      <c r="O54" s="25" t="str">
        <f t="shared" si="1"/>
        <v>Macieira</v>
      </c>
      <c r="R54" s="10" t="str">
        <f t="shared" si="2"/>
        <v>INSERT INTO Operacao (idOperacao, designacaoOperacaoAgricola, designacaoUnidade, quantidade, dataOperacao) VALUES (53, 'Plantação', 'un',   30.0,  TO_DATE('10/12/2018', 'DD/MM/YYYY'));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K54" s="98" t="str">
        <f t="shared" si="6"/>
        <v>INSERT INTO OperacaoCultura (idOperacao, idParcela, idCultura, dataInicial) VALUES (53, 104, 5, TO_DATE('10/12/2018', 'DD/MM/YYYY'));</v>
      </c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</row>
    <row r="55" spans="1:50" ht="15" thickTop="1" thickBot="1" x14ac:dyDescent="0.5">
      <c r="A55">
        <v>107</v>
      </c>
      <c r="B55" t="s">
        <v>246</v>
      </c>
      <c r="C55" t="s">
        <v>5</v>
      </c>
      <c r="E55" t="s">
        <v>247</v>
      </c>
      <c r="F55" s="1">
        <v>43450</v>
      </c>
      <c r="G55">
        <v>500</v>
      </c>
      <c r="H55" t="s">
        <v>201</v>
      </c>
      <c r="J55" s="25">
        <f>MATCH(E55,Culturas!$B$32:$B$48,0)</f>
        <v>16</v>
      </c>
      <c r="K55" s="39">
        <f>INDEX(Culturas!$E$2:$E$28,MATCH(Operações!E55,Culturas!$C$2:$C$28,0))</f>
        <v>43110</v>
      </c>
      <c r="L55" s="25">
        <f t="shared" si="3"/>
        <v>54</v>
      </c>
      <c r="M55" s="76" t="s">
        <v>257</v>
      </c>
      <c r="O55" s="25" t="str">
        <f t="shared" si="1"/>
        <v>Videira</v>
      </c>
      <c r="R55" s="10" t="str">
        <f t="shared" si="2"/>
        <v>INSERT INTO Operacao (idOperacao, designacaoOperacaoAgricola, designacaoUnidade, quantidade, dataOperacao) VALUES (54, 'Poda', 'un',   500.0,  TO_DATE('16/12/2018', 'DD/MM/YYYY'));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K55" s="98" t="str">
        <f t="shared" si="6"/>
        <v>INSERT INTO OperacaoCultura (idOperacao, idParcela, idCultura, dataInicial) VALUES (54, 107, 16, TO_DATE('10/01/2018', 'DD/MM/YYYY'));</v>
      </c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</row>
    <row r="56" spans="1:50" ht="15" thickTop="1" thickBot="1" x14ac:dyDescent="0.5">
      <c r="A56">
        <v>107</v>
      </c>
      <c r="B56" t="s">
        <v>246</v>
      </c>
      <c r="C56" t="s">
        <v>5</v>
      </c>
      <c r="E56" t="s">
        <v>251</v>
      </c>
      <c r="F56" s="1">
        <v>43452</v>
      </c>
      <c r="G56">
        <v>700</v>
      </c>
      <c r="H56" t="s">
        <v>201</v>
      </c>
      <c r="J56" s="25">
        <f>MATCH(E56,Culturas!$B$32:$B$48,0)</f>
        <v>17</v>
      </c>
      <c r="K56" s="39">
        <f>INDEX(Culturas!$E$2:$E$28,MATCH(Operações!E56,Culturas!$C$2:$C$28,0))</f>
        <v>43111</v>
      </c>
      <c r="L56" s="25">
        <f t="shared" si="3"/>
        <v>55</v>
      </c>
      <c r="M56" s="76" t="s">
        <v>257</v>
      </c>
      <c r="O56" s="25" t="str">
        <f t="shared" si="1"/>
        <v>Videira</v>
      </c>
      <c r="R56" s="10" t="str">
        <f t="shared" si="2"/>
        <v>INSERT INTO Operacao (idOperacao, designacaoOperacaoAgricola, designacaoUnidade, quantidade, dataOperacao) VALUES (55, 'Poda', 'un',   700.0,  TO_DATE('18/12/2018', 'DD/MM/YYYY'));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K56" s="98" t="str">
        <f t="shared" si="6"/>
        <v>INSERT INTO OperacaoCultura (idOperacao, idParcela, idCultura, dataInicial) VALUES (55, 107, 17, TO_DATE('11/01/2018', 'DD/MM/YYYY'));</v>
      </c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</row>
    <row r="57" spans="1:50" ht="15" thickTop="1" thickBot="1" x14ac:dyDescent="0.5">
      <c r="A57">
        <v>104</v>
      </c>
      <c r="B57" t="s">
        <v>182</v>
      </c>
      <c r="C57" t="s">
        <v>5</v>
      </c>
      <c r="E57" t="s">
        <v>203</v>
      </c>
      <c r="F57" s="1">
        <v>43472</v>
      </c>
      <c r="G57">
        <v>90</v>
      </c>
      <c r="H57" t="s">
        <v>201</v>
      </c>
      <c r="J57" s="25">
        <f>MATCH(E57,Culturas!$B$32:$B$48,0)</f>
        <v>3</v>
      </c>
      <c r="K57" s="39">
        <f>INDEX(Culturas!$E$2:$E$28,MATCH(Operações!E57,Culturas!$C$2:$C$28,0))</f>
        <v>42742</v>
      </c>
      <c r="L57" s="25">
        <f t="shared" si="3"/>
        <v>56</v>
      </c>
      <c r="M57" s="76" t="s">
        <v>257</v>
      </c>
      <c r="O57" s="25" t="str">
        <f t="shared" si="1"/>
        <v>Macieira</v>
      </c>
      <c r="R57" s="10" t="str">
        <f t="shared" si="2"/>
        <v>INSERT INTO Operacao (idOperacao, designacaoOperacaoAgricola, designacaoUnidade, quantidade, dataOperacao) VALUES (56, 'Poda', 'un',   90.0,  TO_DATE('07/01/2019', 'DD/MM/YYYY'));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K57" s="98" t="str">
        <f t="shared" si="6"/>
        <v>INSERT INTO OperacaoCultura (idOperacao, idParcela, idCultura, dataInicial) VALUES (56, 104, 3, TO_DATE('07/01/2017', 'DD/MM/YYYY'));</v>
      </c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</row>
    <row r="58" spans="1:50" ht="15" thickTop="1" thickBot="1" x14ac:dyDescent="0.5">
      <c r="A58">
        <v>104</v>
      </c>
      <c r="B58" t="s">
        <v>182</v>
      </c>
      <c r="C58" t="s">
        <v>5</v>
      </c>
      <c r="E58" t="s">
        <v>204</v>
      </c>
      <c r="F58" s="1">
        <v>43473</v>
      </c>
      <c r="G58">
        <v>60</v>
      </c>
      <c r="H58" t="s">
        <v>201</v>
      </c>
      <c r="J58" s="25">
        <f>MATCH(E58,Culturas!$B$32:$B$48,0)</f>
        <v>4</v>
      </c>
      <c r="K58" s="39">
        <f>INDEX(Culturas!$E$2:$E$28,MATCH(Operações!E58,Culturas!$C$2:$C$28,0))</f>
        <v>42743</v>
      </c>
      <c r="L58" s="25">
        <f t="shared" si="3"/>
        <v>57</v>
      </c>
      <c r="M58" s="76" t="s">
        <v>257</v>
      </c>
      <c r="O58" s="25" t="str">
        <f t="shared" si="1"/>
        <v>Macieira</v>
      </c>
      <c r="R58" s="10" t="str">
        <f t="shared" si="2"/>
        <v>INSERT INTO Operacao (idOperacao, designacaoOperacaoAgricola, designacaoUnidade, quantidade, dataOperacao) VALUES (57, 'Poda', 'un',   60.0,  TO_DATE('08/01/2019', 'DD/MM/YYYY'));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K58" s="98" t="str">
        <f t="shared" si="6"/>
        <v>INSERT INTO OperacaoCultura (idOperacao, idParcela, idCultura, dataInicial) VALUES (57, 104, 4, TO_DATE('08/01/2017', 'DD/MM/YYYY'));</v>
      </c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</row>
    <row r="59" spans="1:50" ht="15" thickTop="1" thickBot="1" x14ac:dyDescent="0.5">
      <c r="A59" s="56">
        <v>104</v>
      </c>
      <c r="B59" s="56" t="s">
        <v>182</v>
      </c>
      <c r="C59" s="56" t="s">
        <v>5</v>
      </c>
      <c r="D59" s="56"/>
      <c r="E59" s="56" t="s">
        <v>205</v>
      </c>
      <c r="F59" s="57">
        <v>43473</v>
      </c>
      <c r="G59" s="56">
        <v>40</v>
      </c>
      <c r="H59" s="56" t="s">
        <v>201</v>
      </c>
      <c r="I59" s="56"/>
      <c r="J59" s="56">
        <f>MATCH(E59,Culturas!$B$32:$B$48,0)</f>
        <v>5</v>
      </c>
      <c r="K59" s="57">
        <f>INDEX(Culturas!$E$2:$E$28,MATCH(Operações!E59,Culturas!$C$2:$C$28,0))</f>
        <v>42743</v>
      </c>
      <c r="L59" s="25">
        <f t="shared" si="3"/>
        <v>58</v>
      </c>
      <c r="M59" s="76" t="s">
        <v>257</v>
      </c>
      <c r="O59" s="25" t="str">
        <f t="shared" si="1"/>
        <v>Macieira</v>
      </c>
      <c r="R59" s="10" t="str">
        <f t="shared" si="2"/>
        <v>INSERT INTO Operacao (idOperacao, designacaoOperacaoAgricola, designacaoUnidade, quantidade, dataOperacao) VALUES (58, 'Poda', 'un',   40.0,  TO_DATE('08/01/2019', 'DD/MM/YYYY'));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K59" s="98" t="str">
        <f t="shared" si="6"/>
        <v>INSERT INTO OperacaoCultura (idOperacao, idParcela, idCultura, dataInicial) VALUES (58, 104, 5, TO_DATE('08/01/2017', 'DD/MM/YYYY'));</v>
      </c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</row>
    <row r="60" spans="1:50" ht="15" thickTop="1" thickBot="1" x14ac:dyDescent="0.5">
      <c r="A60" s="56">
        <v>104</v>
      </c>
      <c r="B60" s="56" t="s">
        <v>182</v>
      </c>
      <c r="C60" s="56" t="s">
        <v>5</v>
      </c>
      <c r="D60" s="56"/>
      <c r="E60" s="56" t="s">
        <v>205</v>
      </c>
      <c r="F60" s="57">
        <v>43473</v>
      </c>
      <c r="G60" s="56">
        <v>40</v>
      </c>
      <c r="H60" s="56" t="s">
        <v>201</v>
      </c>
      <c r="I60" s="56"/>
      <c r="J60" s="56">
        <f>MATCH(E60,Culturas!$B$32:$B$48,0)</f>
        <v>5</v>
      </c>
      <c r="K60" s="58">
        <v>43444</v>
      </c>
      <c r="L60" s="25">
        <f t="shared" si="3"/>
        <v>59</v>
      </c>
      <c r="M60" s="76" t="s">
        <v>257</v>
      </c>
      <c r="O60" s="25" t="str">
        <f t="shared" si="1"/>
        <v>Macieira</v>
      </c>
      <c r="R60" s="10" t="str">
        <f t="shared" si="2"/>
        <v>INSERT INTO Operacao (idOperacao, designacaoOperacaoAgricola, designacaoUnidade, quantidade, dataOperacao) VALUES (59, 'Poda', 'un',   40.0,  TO_DATE('08/01/2019', 'DD/MM/YYYY'));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K60" s="98" t="str">
        <f t="shared" si="6"/>
        <v>INSERT INTO OperacaoCultura (idOperacao, idParcela, idCultura, dataInicial) VALUES (59, 104, 5, TO_DATE('10/12/2018', 'DD/MM/YYYY'));</v>
      </c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</row>
    <row r="61" spans="1:50" ht="15" thickTop="1" thickBot="1" x14ac:dyDescent="0.5">
      <c r="A61">
        <v>107</v>
      </c>
      <c r="B61" t="s">
        <v>246</v>
      </c>
      <c r="C61" t="s">
        <v>252</v>
      </c>
      <c r="E61" t="s">
        <v>247</v>
      </c>
      <c r="F61" s="1">
        <v>43485</v>
      </c>
      <c r="G61">
        <v>2</v>
      </c>
      <c r="H61" t="s">
        <v>218</v>
      </c>
      <c r="I61" t="s">
        <v>143</v>
      </c>
      <c r="J61" s="25">
        <f>MATCH(E61,Culturas!$B$32:$B$48,0)</f>
        <v>16</v>
      </c>
      <c r="K61" s="39">
        <f>INDEX(Culturas!$E$2:$E$28,MATCH(Operações!E61,Culturas!$C$2:$C$28,0))</f>
        <v>43110</v>
      </c>
      <c r="L61" s="92">
        <f t="shared" si="3"/>
        <v>60</v>
      </c>
      <c r="M61" s="76" t="s">
        <v>257</v>
      </c>
      <c r="O61" s="25" t="str">
        <f t="shared" si="1"/>
        <v>Videira</v>
      </c>
      <c r="R61" s="10" t="str">
        <f t="shared" si="2"/>
        <v>INSERT INTO Operacao (idOperacao, designacaoOperacaoAgricola, designacaoUnidade, quantidade, dataOperacao) VALUES (60, 'Aplicação fitofármaco', 'kg',   2.0,  TO_DATE('20/01/2019', 'DD/MM/YYYY'));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98" t="str">
        <f t="shared" si="6"/>
        <v>INSERT INTO OperacaoCultura (idOperacao, idParcela, idCultura, dataInicial) VALUES (60, 107, 16, TO_DATE('10/01/2018', 'DD/MM/YYYY'));</v>
      </c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</row>
    <row r="62" spans="1:50" ht="15" thickTop="1" thickBot="1" x14ac:dyDescent="0.5">
      <c r="A62">
        <v>107</v>
      </c>
      <c r="B62" t="s">
        <v>246</v>
      </c>
      <c r="C62" t="s">
        <v>252</v>
      </c>
      <c r="E62" t="s">
        <v>251</v>
      </c>
      <c r="F62" s="1">
        <v>43485</v>
      </c>
      <c r="G62">
        <v>2.5</v>
      </c>
      <c r="H62" t="s">
        <v>218</v>
      </c>
      <c r="I62" t="s">
        <v>143</v>
      </c>
      <c r="J62" s="25">
        <f>MATCH(E62,Culturas!$B$32:$B$48,0)</f>
        <v>17</v>
      </c>
      <c r="K62" s="39">
        <f>INDEX(Culturas!$E$2:$E$28,MATCH(Operações!E62,Culturas!$C$2:$C$28,0))</f>
        <v>43111</v>
      </c>
      <c r="L62" s="92">
        <f t="shared" si="3"/>
        <v>61</v>
      </c>
      <c r="M62" s="76" t="s">
        <v>257</v>
      </c>
      <c r="O62" s="25" t="str">
        <f t="shared" si="1"/>
        <v>Videira</v>
      </c>
      <c r="R62" s="10" t="str">
        <f t="shared" si="2"/>
        <v>INSERT INTO Operacao (idOperacao, designacaoOperacaoAgricola, designacaoUnidade, quantidade, dataOperacao) VALUES (61, 'Aplicação fitofármaco', 'kg',   2.5,  TO_DATE('20/01/2019', 'DD/MM/YYYY'));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98" t="str">
        <f t="shared" si="6"/>
        <v>INSERT INTO OperacaoCultura (idOperacao, idParcela, idCultura, dataInicial) VALUES (61, 107, 17, TO_DATE('11/01/2018', 'DD/MM/YYYY'));</v>
      </c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</row>
    <row r="63" spans="1:50" ht="15" thickTop="1" thickBot="1" x14ac:dyDescent="0.5">
      <c r="A63">
        <v>104</v>
      </c>
      <c r="B63" t="s">
        <v>182</v>
      </c>
      <c r="C63" t="s">
        <v>216</v>
      </c>
      <c r="D63" t="s">
        <v>228</v>
      </c>
      <c r="E63" t="s">
        <v>203</v>
      </c>
      <c r="F63" s="1">
        <v>43502</v>
      </c>
      <c r="G63">
        <v>10</v>
      </c>
      <c r="H63" t="s">
        <v>218</v>
      </c>
      <c r="I63" t="s">
        <v>159</v>
      </c>
      <c r="J63" s="25">
        <f>MATCH(E63,Culturas!$B$32:$B$48,0)</f>
        <v>3</v>
      </c>
      <c r="K63" s="39">
        <f>INDEX(Culturas!$E$2:$E$28,MATCH(Operações!E63,Culturas!$C$2:$C$28,0))</f>
        <v>42742</v>
      </c>
      <c r="L63" s="92">
        <f t="shared" si="3"/>
        <v>62</v>
      </c>
      <c r="M63" s="76" t="s">
        <v>257</v>
      </c>
      <c r="O63" s="25" t="str">
        <f t="shared" si="1"/>
        <v>Macieira</v>
      </c>
      <c r="R63" s="10" t="str">
        <f t="shared" si="2"/>
        <v>INSERT INTO Operacao (idOperacao, designacaoOperacaoAgricola, designacaoUnidade, quantidade, dataOperacao) VALUES (62, 'Fertilização', 'kg',   10.0,  TO_DATE('06/02/2019', 'DD/MM/YYYY'));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98" t="str">
        <f t="shared" si="6"/>
        <v>INSERT INTO OperacaoCultura (idOperacao, idParcela, idCultura, dataInicial) VALUES (62, 104, 3, TO_DATE('07/01/2017', 'DD/MM/YYYY'));</v>
      </c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</row>
    <row r="64" spans="1:50" ht="15" thickTop="1" thickBot="1" x14ac:dyDescent="0.5">
      <c r="A64">
        <v>104</v>
      </c>
      <c r="B64" t="s">
        <v>182</v>
      </c>
      <c r="C64" t="s">
        <v>216</v>
      </c>
      <c r="D64" t="s">
        <v>228</v>
      </c>
      <c r="E64" t="s">
        <v>204</v>
      </c>
      <c r="F64" s="1">
        <v>43502</v>
      </c>
      <c r="G64">
        <v>5</v>
      </c>
      <c r="H64" t="s">
        <v>218</v>
      </c>
      <c r="I64" t="s">
        <v>159</v>
      </c>
      <c r="J64" s="25">
        <f>MATCH(E64,Culturas!$B$32:$B$48,0)</f>
        <v>4</v>
      </c>
      <c r="K64" s="39">
        <f>INDEX(Culturas!$E$2:$E$28,MATCH(Operações!E64,Culturas!$C$2:$C$28,0))</f>
        <v>42743</v>
      </c>
      <c r="L64" s="92">
        <f t="shared" si="3"/>
        <v>63</v>
      </c>
      <c r="M64" s="76" t="s">
        <v>257</v>
      </c>
      <c r="O64" s="25" t="str">
        <f t="shared" si="1"/>
        <v>Macieira</v>
      </c>
      <c r="R64" s="10" t="str">
        <f t="shared" si="2"/>
        <v>INSERT INTO Operacao (idOperacao, designacaoOperacaoAgricola, designacaoUnidade, quantidade, dataOperacao) VALUES (63, 'Fertilização', 'kg',   5.0,  TO_DATE('06/02/2019', 'DD/MM/YYYY'));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98" t="str">
        <f t="shared" si="6"/>
        <v>INSERT INTO OperacaoCultura (idOperacao, idParcela, idCultura, dataInicial) VALUES (63, 104, 4, TO_DATE('08/01/2017', 'DD/MM/YYYY'));</v>
      </c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</row>
    <row r="65" spans="1:50" ht="15" thickTop="1" thickBot="1" x14ac:dyDescent="0.5">
      <c r="A65" s="56">
        <v>104</v>
      </c>
      <c r="B65" s="56" t="s">
        <v>182</v>
      </c>
      <c r="C65" s="56" t="s">
        <v>216</v>
      </c>
      <c r="D65" s="56" t="s">
        <v>228</v>
      </c>
      <c r="E65" s="56" t="s">
        <v>205</v>
      </c>
      <c r="F65" s="57">
        <v>43502</v>
      </c>
      <c r="G65" s="56">
        <v>7</v>
      </c>
      <c r="H65" s="56" t="s">
        <v>218</v>
      </c>
      <c r="I65" s="56" t="s">
        <v>159</v>
      </c>
      <c r="J65" s="56">
        <f>MATCH(E65,Culturas!$B$32:$B$48,0)</f>
        <v>5</v>
      </c>
      <c r="K65" s="57">
        <f>INDEX(Culturas!$E$2:$E$28,MATCH(Operações!E65,Culturas!$C$2:$C$28,0))</f>
        <v>42743</v>
      </c>
      <c r="L65" s="92">
        <f t="shared" si="3"/>
        <v>64</v>
      </c>
      <c r="M65" s="76" t="s">
        <v>257</v>
      </c>
      <c r="O65" s="25" t="str">
        <f t="shared" si="1"/>
        <v>Macieira</v>
      </c>
      <c r="R65" s="10" t="str">
        <f t="shared" si="2"/>
        <v>INSERT INTO Operacao (idOperacao, designacaoOperacaoAgricola, designacaoUnidade, quantidade, dataOperacao) VALUES (64, 'Fertilização', 'kg',   7.0,  TO_DATE('06/02/2019', 'DD/MM/YYYY'));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98" t="str">
        <f t="shared" si="6"/>
        <v>INSERT INTO OperacaoCultura (idOperacao, idParcela, idCultura, dataInicial) VALUES (64, 104, 5, TO_DATE('08/01/2017', 'DD/MM/YYYY'));</v>
      </c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</row>
    <row r="66" spans="1:50" ht="15" thickTop="1" thickBot="1" x14ac:dyDescent="0.5">
      <c r="A66" s="56">
        <v>104</v>
      </c>
      <c r="B66" s="56" t="s">
        <v>182</v>
      </c>
      <c r="C66" s="56" t="s">
        <v>216</v>
      </c>
      <c r="D66" s="56" t="s">
        <v>228</v>
      </c>
      <c r="E66" s="56" t="s">
        <v>205</v>
      </c>
      <c r="F66" s="57">
        <v>43502</v>
      </c>
      <c r="G66" s="56">
        <v>7</v>
      </c>
      <c r="H66" s="56" t="s">
        <v>218</v>
      </c>
      <c r="I66" s="56" t="s">
        <v>159</v>
      </c>
      <c r="J66" s="56">
        <f>MATCH(E66,Culturas!$B$32:$B$48,0)</f>
        <v>5</v>
      </c>
      <c r="K66" s="58">
        <v>43444</v>
      </c>
      <c r="L66" s="92">
        <f t="shared" si="3"/>
        <v>65</v>
      </c>
      <c r="M66" s="76" t="s">
        <v>257</v>
      </c>
      <c r="O66" s="25" t="str">
        <f t="shared" si="1"/>
        <v>Macieira</v>
      </c>
      <c r="R66" s="10" t="str">
        <f t="shared" si="2"/>
        <v>INSERT INTO Operacao (idOperacao, designacaoOperacaoAgricola, designacaoUnidade, quantidade, dataOperacao) VALUES (65, 'Fertilização', 'kg',   7.0,  TO_DATE('06/02/2019', 'DD/MM/YYYY'));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98" t="str">
        <f t="shared" ref="AK66:AK89" si="7" xml:space="preserve"> "INSERT INTO " &amp;$AM$1&amp; " (idOperacao, idParcela, idCultura, dataInicial) VALUES (" &amp;L66&amp; ", " &amp;A66&amp; ", " &amp;J66&amp; ", TO_DATE('"&amp;TEXT(K66,"DD/MM/AAAA")&amp;"', 'DD/MM/YYYY'));"</f>
        <v>INSERT INTO OperacaoCultura (idOperacao, idParcela, idCultura, dataInicial) VALUES (65, 104, 5, TO_DATE('10/12/2018', 'DD/MM/YYYY'));</v>
      </c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</row>
    <row r="67" spans="1:50" ht="15" thickTop="1" thickBot="1" x14ac:dyDescent="0.5">
      <c r="A67">
        <v>102</v>
      </c>
      <c r="B67" t="s">
        <v>199</v>
      </c>
      <c r="C67" t="s">
        <v>191</v>
      </c>
      <c r="E67" t="s">
        <v>202</v>
      </c>
      <c r="F67" s="1">
        <v>43649</v>
      </c>
      <c r="G67">
        <v>1</v>
      </c>
      <c r="H67" t="s">
        <v>193</v>
      </c>
      <c r="J67" s="25">
        <f>MATCH(E67,Culturas!$B$32:$B$48,0)</f>
        <v>2</v>
      </c>
      <c r="K67" s="39">
        <f>INDEX(Culturas!$E$12:$E$13,MATCH(Operações!E67,Culturas!$C$12:$C$13,0))</f>
        <v>42653</v>
      </c>
      <c r="L67" s="25">
        <f t="shared" si="3"/>
        <v>66</v>
      </c>
      <c r="M67" s="76" t="s">
        <v>257</v>
      </c>
      <c r="O67" s="25" t="str">
        <f t="shared" ref="O67:O130" si="8">_xlfn.TEXTBEFORE(E67, " ")</f>
        <v>Oliveira</v>
      </c>
      <c r="R67" s="10" t="str">
        <f t="shared" ref="R67:R130" si="9" xml:space="preserve"> "INSERT INTO " &amp;$T$1&amp; " (idOperacao, designacaoOperacaoAgricola, designacaoUnidade, quantidade, dataOperacao) VALUES (" &amp;L67&amp; ", '" &amp;C67&amp; "', " &amp;IF(ISBLANK(H67), "null", "'" &amp;H67&amp; "'" )&amp; ",   "&amp;IF(ISBLANK(G67), "null",TEXT(SUBSTITUTE(G67, "%", "") * 10, "0.0"))&amp;",  TO_DATE('"&amp;TEXT(F67,"DD/MM/AAAA")&amp;"', 'DD/MM/YYYY'));"</f>
        <v>INSERT INTO Operacao (idOperacao, designacaoOperacaoAgricola, designacaoUnidade, quantidade, dataOperacao) VALUES (66, 'Rega', 'm3',   1.0,  TO_DATE('03/07/2019', 'DD/MM/YYYY'));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98" t="str">
        <f t="shared" si="7"/>
        <v>INSERT INTO OperacaoCultura (idOperacao, idParcela, idCultura, dataInicial) VALUES (66, 102, 2, TO_DATE('10/10/2016', 'DD/MM/YYYY'));</v>
      </c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</row>
    <row r="68" spans="1:50" ht="15" thickTop="1" thickBot="1" x14ac:dyDescent="0.5">
      <c r="A68">
        <v>102</v>
      </c>
      <c r="B68" t="s">
        <v>199</v>
      </c>
      <c r="C68" t="s">
        <v>191</v>
      </c>
      <c r="E68" t="s">
        <v>200</v>
      </c>
      <c r="F68" s="1">
        <v>43649</v>
      </c>
      <c r="G68">
        <v>1.5</v>
      </c>
      <c r="H68" t="s">
        <v>193</v>
      </c>
      <c r="J68" s="25">
        <f>MATCH(E68,Culturas!$B$32:$B$48,0)</f>
        <v>1</v>
      </c>
      <c r="K68" s="39">
        <f>INDEX(Culturas!$E$12:$E$13,MATCH(Operações!E68,Culturas!$C$12:$C$13,0))</f>
        <v>42649</v>
      </c>
      <c r="L68" s="25">
        <f t="shared" ref="L68:L131" si="10">L67+1</f>
        <v>67</v>
      </c>
      <c r="M68" s="76" t="s">
        <v>257</v>
      </c>
      <c r="O68" s="25" t="str">
        <f t="shared" si="8"/>
        <v>Oliveira</v>
      </c>
      <c r="R68" s="10" t="str">
        <f t="shared" si="9"/>
        <v>INSERT INTO Operacao (idOperacao, designacaoOperacaoAgricola, designacaoUnidade, quantidade, dataOperacao) VALUES (67, 'Rega', 'm3',   1.5,  TO_DATE('03/07/2019', 'DD/MM/YYYY'));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98" t="str">
        <f t="shared" si="7"/>
        <v>INSERT INTO OperacaoCultura (idOperacao, idParcela, idCultura, dataInicial) VALUES (67, 102, 1, TO_DATE('06/10/2016', 'DD/MM/YYYY'));</v>
      </c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</row>
    <row r="69" spans="1:50" ht="15" thickTop="1" thickBot="1" x14ac:dyDescent="0.5">
      <c r="A69" s="41">
        <v>104</v>
      </c>
      <c r="B69" s="41" t="s">
        <v>182</v>
      </c>
      <c r="C69" s="41" t="s">
        <v>191</v>
      </c>
      <c r="D69" s="41"/>
      <c r="E69" s="41" t="s">
        <v>203</v>
      </c>
      <c r="F69" s="42">
        <v>43649</v>
      </c>
      <c r="G69" s="41">
        <v>4</v>
      </c>
      <c r="H69" s="41" t="str">
        <f t="shared" ref="H69:H71" si="11">"m3"</f>
        <v>m3</v>
      </c>
      <c r="I69" s="41"/>
      <c r="J69" s="41">
        <f>MATCH(E69,Culturas!$B$32:$B$48,0)</f>
        <v>3</v>
      </c>
      <c r="K69" s="42">
        <f>INDEX(Culturas!$E$2:$E$28,MATCH(Operações!E69,Culturas!$C$2:$C$28,0))</f>
        <v>42742</v>
      </c>
      <c r="L69" s="25">
        <f t="shared" si="10"/>
        <v>68</v>
      </c>
      <c r="M69" s="76" t="s">
        <v>257</v>
      </c>
      <c r="O69" s="25" t="str">
        <f t="shared" si="8"/>
        <v>Macieira</v>
      </c>
      <c r="R69" s="10" t="str">
        <f t="shared" si="9"/>
        <v>INSERT INTO Operacao (idOperacao, designacaoOperacaoAgricola, designacaoUnidade, quantidade, dataOperacao) VALUES (68, 'Rega', 'm3',   4.0,  TO_DATE('03/07/2019', 'DD/MM/YYYY'));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98" t="str">
        <f t="shared" si="7"/>
        <v>INSERT INTO OperacaoCultura (idOperacao, idParcela, idCultura, dataInicial) VALUES (68, 104, 3, TO_DATE('07/01/2017', 'DD/MM/YYYY'));</v>
      </c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</row>
    <row r="70" spans="1:50" ht="15" thickTop="1" thickBot="1" x14ac:dyDescent="0.5">
      <c r="A70" s="41">
        <v>104</v>
      </c>
      <c r="B70" s="41" t="s">
        <v>182</v>
      </c>
      <c r="C70" s="41" t="s">
        <v>191</v>
      </c>
      <c r="D70" s="41"/>
      <c r="E70" s="41" t="s">
        <v>204</v>
      </c>
      <c r="F70" s="42">
        <v>43649</v>
      </c>
      <c r="G70" s="41">
        <v>4</v>
      </c>
      <c r="H70" s="41" t="str">
        <f t="shared" si="11"/>
        <v>m3</v>
      </c>
      <c r="I70" s="41"/>
      <c r="J70" s="41">
        <f>MATCH(E70,Culturas!$B$32:$B$48,0)</f>
        <v>4</v>
      </c>
      <c r="K70" s="42">
        <f>INDEX(Culturas!$E$2:$E$28,MATCH(Operações!E70,Culturas!$C$2:$C$28,0))</f>
        <v>42743</v>
      </c>
      <c r="L70" s="25">
        <f t="shared" si="10"/>
        <v>69</v>
      </c>
      <c r="M70" s="76" t="s">
        <v>257</v>
      </c>
      <c r="O70" s="25" t="str">
        <f t="shared" si="8"/>
        <v>Macieira</v>
      </c>
      <c r="R70" s="10" t="str">
        <f t="shared" si="9"/>
        <v>INSERT INTO Operacao (idOperacao, designacaoOperacaoAgricola, designacaoUnidade, quantidade, dataOperacao) VALUES (69, 'Rega', 'm3',   4.0,  TO_DATE('03/07/2019', 'DD/MM/YYYY'));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98" t="str">
        <f t="shared" si="7"/>
        <v>INSERT INTO OperacaoCultura (idOperacao, idParcela, idCultura, dataInicial) VALUES (69, 104, 4, TO_DATE('08/01/2017', 'DD/MM/YYYY'));</v>
      </c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</row>
    <row r="71" spans="1:50" ht="15" thickTop="1" thickBot="1" x14ac:dyDescent="0.5">
      <c r="A71" s="41">
        <v>104</v>
      </c>
      <c r="B71" s="41" t="s">
        <v>182</v>
      </c>
      <c r="C71" s="41" t="s">
        <v>191</v>
      </c>
      <c r="D71" s="41"/>
      <c r="E71" s="41" t="s">
        <v>205</v>
      </c>
      <c r="F71" s="42">
        <v>43649</v>
      </c>
      <c r="G71" s="41">
        <v>4</v>
      </c>
      <c r="H71" s="41" t="str">
        <f t="shared" si="11"/>
        <v>m3</v>
      </c>
      <c r="I71" s="41"/>
      <c r="J71" s="41">
        <f>MATCH(E71,Culturas!$B$32:$B$48,0)</f>
        <v>5</v>
      </c>
      <c r="K71" s="42">
        <f>INDEX(Culturas!$E$2:$E$28,MATCH(Operações!E71,Culturas!$C$2:$C$28,0))</f>
        <v>42743</v>
      </c>
      <c r="L71" s="25">
        <f t="shared" si="10"/>
        <v>70</v>
      </c>
      <c r="M71" s="76" t="s">
        <v>257</v>
      </c>
      <c r="O71" s="25" t="str">
        <f t="shared" si="8"/>
        <v>Macieira</v>
      </c>
      <c r="R71" s="10" t="str">
        <f t="shared" si="9"/>
        <v>INSERT INTO Operacao (idOperacao, designacaoOperacaoAgricola, designacaoUnidade, quantidade, dataOperacao) VALUES (70, 'Rega', 'm3',   4.0,  TO_DATE('03/07/2019', 'DD/MM/YYYY'));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98" t="str">
        <f t="shared" si="7"/>
        <v>INSERT INTO OperacaoCultura (idOperacao, idParcela, idCultura, dataInicial) VALUES (70, 104, 5, TO_DATE('08/01/2017', 'DD/MM/YYYY'));</v>
      </c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</row>
    <row r="72" spans="1:50" ht="15" thickTop="1" thickBot="1" x14ac:dyDescent="0.5">
      <c r="A72" s="41">
        <v>104</v>
      </c>
      <c r="B72" s="41" t="s">
        <v>182</v>
      </c>
      <c r="C72" s="41" t="s">
        <v>191</v>
      </c>
      <c r="D72" s="41"/>
      <c r="E72" s="41" t="s">
        <v>205</v>
      </c>
      <c r="F72" s="42">
        <v>43649</v>
      </c>
      <c r="G72" s="41">
        <v>4</v>
      </c>
      <c r="H72" s="41" t="s">
        <v>193</v>
      </c>
      <c r="I72" s="41"/>
      <c r="J72" s="41">
        <f>MATCH(E72,Culturas!$B$32:$B$48,0)</f>
        <v>5</v>
      </c>
      <c r="K72" s="60">
        <v>43444</v>
      </c>
      <c r="L72" s="25">
        <f t="shared" si="10"/>
        <v>71</v>
      </c>
      <c r="M72" s="76" t="s">
        <v>257</v>
      </c>
      <c r="O72" s="25" t="str">
        <f t="shared" si="8"/>
        <v>Macieira</v>
      </c>
      <c r="R72" s="10" t="str">
        <f t="shared" si="9"/>
        <v>INSERT INTO Operacao (idOperacao, designacaoOperacaoAgricola, designacaoUnidade, quantidade, dataOperacao) VALUES (71, 'Rega', 'm3',   4.0,  TO_DATE('03/07/2019', 'DD/MM/YYYY'));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98" t="str">
        <f t="shared" si="7"/>
        <v>INSERT INTO OperacaoCultura (idOperacao, idParcela, idCultura, dataInicial) VALUES (71, 104, 5, TO_DATE('10/12/2018', 'DD/MM/YYYY'));</v>
      </c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</row>
    <row r="73" spans="1:50" ht="15" thickTop="1" thickBot="1" x14ac:dyDescent="0.5">
      <c r="A73" s="88">
        <v>107</v>
      </c>
      <c r="B73" s="88" t="s">
        <v>246</v>
      </c>
      <c r="C73" s="88" t="s">
        <v>191</v>
      </c>
      <c r="D73" s="88"/>
      <c r="E73" s="89" t="s">
        <v>247</v>
      </c>
      <c r="F73" s="91">
        <v>43656</v>
      </c>
      <c r="G73" s="89">
        <v>6</v>
      </c>
      <c r="H73" s="89" t="s">
        <v>193</v>
      </c>
      <c r="I73" s="88"/>
      <c r="J73" s="88">
        <f>MATCH(E73,Culturas!$B$32:$B$48,0)</f>
        <v>16</v>
      </c>
      <c r="K73" s="91">
        <f>INDEX(Culturas!$E$2:$E$28,MATCH(Operações!E73,Culturas!$C$2:$C$28,0))</f>
        <v>43110</v>
      </c>
      <c r="L73" s="25">
        <f t="shared" si="10"/>
        <v>72</v>
      </c>
      <c r="M73" s="76" t="s">
        <v>257</v>
      </c>
      <c r="O73" s="25" t="str">
        <f t="shared" si="8"/>
        <v>Videira</v>
      </c>
      <c r="R73" s="10" t="str">
        <f t="shared" si="9"/>
        <v>INSERT INTO Operacao (idOperacao, designacaoOperacaoAgricola, designacaoUnidade, quantidade, dataOperacao) VALUES (72, 'Rega', 'm3',   6.0,  TO_DATE('10/07/2019', 'DD/MM/YYYY'));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98" t="str">
        <f t="shared" si="7"/>
        <v>INSERT INTO OperacaoCultura (idOperacao, idParcela, idCultura, dataInicial) VALUES (72, 107, 16, TO_DATE('10/01/2018', 'DD/MM/YYYY'));</v>
      </c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</row>
    <row r="74" spans="1:50" ht="15" thickTop="1" thickBot="1" x14ac:dyDescent="0.5">
      <c r="A74" s="88">
        <v>107</v>
      </c>
      <c r="B74" s="88" t="s">
        <v>246</v>
      </c>
      <c r="C74" s="88" t="s">
        <v>191</v>
      </c>
      <c r="D74" s="88"/>
      <c r="E74" s="89" t="s">
        <v>251</v>
      </c>
      <c r="F74" s="91">
        <v>43656</v>
      </c>
      <c r="G74" s="89">
        <v>6</v>
      </c>
      <c r="H74" s="89" t="s">
        <v>193</v>
      </c>
      <c r="I74" s="89"/>
      <c r="J74" s="88">
        <f>MATCH(E74,Culturas!$B$32:$B$48,0)</f>
        <v>17</v>
      </c>
      <c r="K74" s="91">
        <f>INDEX(Culturas!$E$2:$E$28,MATCH(Operações!E74,Culturas!$C$2:$C$28,0))</f>
        <v>43111</v>
      </c>
      <c r="L74" s="25">
        <f t="shared" si="10"/>
        <v>73</v>
      </c>
      <c r="M74" s="76" t="s">
        <v>257</v>
      </c>
      <c r="O74" s="25" t="str">
        <f t="shared" si="8"/>
        <v>Videira</v>
      </c>
      <c r="R74" s="10" t="str">
        <f t="shared" si="9"/>
        <v>INSERT INTO Operacao (idOperacao, designacaoOperacaoAgricola, designacaoUnidade, quantidade, dataOperacao) VALUES (73, 'Rega', 'm3',   6.0,  TO_DATE('10/07/2019', 'DD/MM/YYYY'));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98" t="str">
        <f t="shared" si="7"/>
        <v>INSERT INTO OperacaoCultura (idOperacao, idParcela, idCultura, dataInicial) VALUES (73, 107, 17, TO_DATE('11/01/2018', 'DD/MM/YYYY'));</v>
      </c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</row>
    <row r="75" spans="1:50" ht="15" thickTop="1" thickBot="1" x14ac:dyDescent="0.5">
      <c r="A75">
        <v>102</v>
      </c>
      <c r="B75" t="s">
        <v>199</v>
      </c>
      <c r="C75" t="s">
        <v>191</v>
      </c>
      <c r="E75" t="s">
        <v>202</v>
      </c>
      <c r="F75" s="1">
        <v>43687</v>
      </c>
      <c r="G75">
        <v>1</v>
      </c>
      <c r="H75" t="s">
        <v>193</v>
      </c>
      <c r="J75" s="44">
        <f>MATCH(E75,Culturas!$B$32:$B$48,0)</f>
        <v>2</v>
      </c>
      <c r="K75" s="39">
        <f>INDEX(Culturas!$E$12:$E$13,MATCH(Operações!E75,Culturas!$C$12:$C$13,0))</f>
        <v>42653</v>
      </c>
      <c r="L75" s="25">
        <f t="shared" si="10"/>
        <v>74</v>
      </c>
      <c r="M75" s="76" t="s">
        <v>257</v>
      </c>
      <c r="O75" s="25" t="str">
        <f t="shared" si="8"/>
        <v>Oliveira</v>
      </c>
      <c r="R75" s="10" t="str">
        <f t="shared" si="9"/>
        <v>INSERT INTO Operacao (idOperacao, designacaoOperacaoAgricola, designacaoUnidade, quantidade, dataOperacao) VALUES (74, 'Rega', 'm3',   1.0,  TO_DATE('10/08/2019', 'DD/MM/YYYY'));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98" t="str">
        <f t="shared" si="7"/>
        <v>INSERT INTO OperacaoCultura (idOperacao, idParcela, idCultura, dataInicial) VALUES (74, 102, 2, TO_DATE('10/10/2016', 'DD/MM/YYYY'));</v>
      </c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</row>
    <row r="76" spans="1:50" ht="15" thickTop="1" thickBot="1" x14ac:dyDescent="0.5">
      <c r="A76">
        <v>102</v>
      </c>
      <c r="B76" t="s">
        <v>199</v>
      </c>
      <c r="C76" t="s">
        <v>191</v>
      </c>
      <c r="E76" t="s">
        <v>200</v>
      </c>
      <c r="F76" s="1">
        <v>43687</v>
      </c>
      <c r="G76">
        <v>1.5</v>
      </c>
      <c r="H76" t="s">
        <v>193</v>
      </c>
      <c r="J76" s="25">
        <f>MATCH(E76,Culturas!$B$32:$B$48,0)</f>
        <v>1</v>
      </c>
      <c r="K76" s="39">
        <f>INDEX(Culturas!$E$12:$E$13,MATCH(Operações!E76,Culturas!$C$12:$C$13,0))</f>
        <v>42649</v>
      </c>
      <c r="L76" s="25">
        <f t="shared" si="10"/>
        <v>75</v>
      </c>
      <c r="M76" s="76" t="s">
        <v>257</v>
      </c>
      <c r="O76" s="25" t="str">
        <f t="shared" si="8"/>
        <v>Oliveira</v>
      </c>
      <c r="R76" s="10" t="str">
        <f t="shared" si="9"/>
        <v>INSERT INTO Operacao (idOperacao, designacaoOperacaoAgricola, designacaoUnidade, quantidade, dataOperacao) VALUES (75, 'Rega', 'm3',   1.5,  TO_DATE('10/08/2019', 'DD/MM/YYYY'));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98" t="str">
        <f t="shared" si="7"/>
        <v>INSERT INTO OperacaoCultura (idOperacao, idParcela, idCultura, dataInicial) VALUES (75, 102, 1, TO_DATE('06/10/2016', 'DD/MM/YYYY'));</v>
      </c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</row>
    <row r="77" spans="1:50" ht="15" thickTop="1" thickBot="1" x14ac:dyDescent="0.5">
      <c r="A77" s="41">
        <v>104</v>
      </c>
      <c r="B77" s="41" t="s">
        <v>182</v>
      </c>
      <c r="C77" s="41" t="s">
        <v>191</v>
      </c>
      <c r="D77" s="41"/>
      <c r="E77" s="41" t="s">
        <v>203</v>
      </c>
      <c r="F77" s="48">
        <v>43687</v>
      </c>
      <c r="G77" s="41">
        <v>4</v>
      </c>
      <c r="H77" s="41" t="str">
        <f t="shared" ref="H77:H79" si="12">"m3"</f>
        <v>m3</v>
      </c>
      <c r="I77" s="41"/>
      <c r="J77" s="41">
        <f>MATCH(E77,Culturas!$B$32:$B$48,0)</f>
        <v>3</v>
      </c>
      <c r="K77" s="42">
        <f>INDEX(Culturas!$E$2:$E$28,MATCH(Operações!E77,Culturas!$C$2:$C$28,0))</f>
        <v>42742</v>
      </c>
      <c r="L77" s="25">
        <f t="shared" si="10"/>
        <v>76</v>
      </c>
      <c r="M77" s="76" t="s">
        <v>257</v>
      </c>
      <c r="O77" s="25" t="str">
        <f t="shared" si="8"/>
        <v>Macieira</v>
      </c>
      <c r="R77" s="10" t="str">
        <f t="shared" si="9"/>
        <v>INSERT INTO Operacao (idOperacao, designacaoOperacaoAgricola, designacaoUnidade, quantidade, dataOperacao) VALUES (76, 'Rega', 'm3',   4.0,  TO_DATE('10/08/2019', 'DD/MM/YYYY'));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K77" s="98" t="str">
        <f t="shared" si="7"/>
        <v>INSERT INTO OperacaoCultura (idOperacao, idParcela, idCultura, dataInicial) VALUES (76, 104, 3, TO_DATE('07/01/2017', 'DD/MM/YYYY'));</v>
      </c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</row>
    <row r="78" spans="1:50" ht="15" thickTop="1" thickBot="1" x14ac:dyDescent="0.5">
      <c r="A78" s="41">
        <v>104</v>
      </c>
      <c r="B78" s="41" t="s">
        <v>182</v>
      </c>
      <c r="C78" s="41" t="s">
        <v>191</v>
      </c>
      <c r="D78" s="41"/>
      <c r="E78" s="41" t="s">
        <v>204</v>
      </c>
      <c r="F78" s="48">
        <v>43687</v>
      </c>
      <c r="G78" s="41">
        <v>4</v>
      </c>
      <c r="H78" s="41" t="str">
        <f t="shared" si="12"/>
        <v>m3</v>
      </c>
      <c r="I78" s="41"/>
      <c r="J78" s="41">
        <f>MATCH(E78,Culturas!$B$32:$B$48,0)</f>
        <v>4</v>
      </c>
      <c r="K78" s="42">
        <f>INDEX(Culturas!$E$2:$E$28,MATCH(Operações!E78,Culturas!$C$2:$C$28,0))</f>
        <v>42743</v>
      </c>
      <c r="L78" s="25">
        <f t="shared" si="10"/>
        <v>77</v>
      </c>
      <c r="M78" s="76" t="s">
        <v>257</v>
      </c>
      <c r="O78" s="25" t="str">
        <f t="shared" si="8"/>
        <v>Macieira</v>
      </c>
      <c r="R78" s="10" t="str">
        <f t="shared" si="9"/>
        <v>INSERT INTO Operacao (idOperacao, designacaoOperacaoAgricola, designacaoUnidade, quantidade, dataOperacao) VALUES (77, 'Rega', 'm3',   4.0,  TO_DATE('10/08/2019', 'DD/MM/YYYY'));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K78" s="98" t="str">
        <f t="shared" si="7"/>
        <v>INSERT INTO OperacaoCultura (idOperacao, idParcela, idCultura, dataInicial) VALUES (77, 104, 4, TO_DATE('08/01/2017', 'DD/MM/YYYY'));</v>
      </c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</row>
    <row r="79" spans="1:50" ht="15" thickTop="1" thickBot="1" x14ac:dyDescent="0.5">
      <c r="A79" s="41">
        <v>104</v>
      </c>
      <c r="B79" s="41" t="s">
        <v>182</v>
      </c>
      <c r="C79" s="41" t="s">
        <v>191</v>
      </c>
      <c r="D79" s="41"/>
      <c r="E79" s="41" t="s">
        <v>205</v>
      </c>
      <c r="F79" s="48">
        <v>43687</v>
      </c>
      <c r="G79" s="41">
        <v>4</v>
      </c>
      <c r="H79" s="41" t="str">
        <f t="shared" si="12"/>
        <v>m3</v>
      </c>
      <c r="I79" s="41"/>
      <c r="J79" s="41">
        <f>MATCH(E79,Culturas!$B$32:$B$48,0)</f>
        <v>5</v>
      </c>
      <c r="K79" s="42">
        <f>INDEX(Culturas!$E$2:$E$28,MATCH(Operações!E79,Culturas!$C$2:$C$28,0))</f>
        <v>42743</v>
      </c>
      <c r="L79" s="25">
        <f t="shared" si="10"/>
        <v>78</v>
      </c>
      <c r="M79" s="76" t="s">
        <v>257</v>
      </c>
      <c r="O79" s="25" t="str">
        <f t="shared" si="8"/>
        <v>Macieira</v>
      </c>
      <c r="R79" s="10" t="str">
        <f t="shared" si="9"/>
        <v>INSERT INTO Operacao (idOperacao, designacaoOperacaoAgricola, designacaoUnidade, quantidade, dataOperacao) VALUES (78, 'Rega', 'm3',   4.0,  TO_DATE('10/08/2019', 'DD/MM/YYYY'));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K79" s="98" t="str">
        <f t="shared" si="7"/>
        <v>INSERT INTO OperacaoCultura (idOperacao, idParcela, idCultura, dataInicial) VALUES (78, 104, 5, TO_DATE('08/01/2017', 'DD/MM/YYYY'));</v>
      </c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</row>
    <row r="80" spans="1:50" ht="15" thickTop="1" thickBot="1" x14ac:dyDescent="0.5">
      <c r="A80" s="41">
        <v>104</v>
      </c>
      <c r="B80" s="41" t="s">
        <v>182</v>
      </c>
      <c r="C80" s="41" t="s">
        <v>191</v>
      </c>
      <c r="D80" s="41"/>
      <c r="E80" s="41" t="s">
        <v>205</v>
      </c>
      <c r="F80" s="48">
        <v>43687</v>
      </c>
      <c r="G80" s="41">
        <v>4</v>
      </c>
      <c r="H80" s="41" t="s">
        <v>193</v>
      </c>
      <c r="I80" s="41"/>
      <c r="J80" s="41">
        <f>MATCH(E80,Culturas!$B$32:$B$48,0)</f>
        <v>5</v>
      </c>
      <c r="K80" s="60">
        <v>43444</v>
      </c>
      <c r="L80" s="25">
        <f t="shared" si="10"/>
        <v>79</v>
      </c>
      <c r="M80" s="76" t="s">
        <v>257</v>
      </c>
      <c r="O80" s="25" t="str">
        <f t="shared" si="8"/>
        <v>Macieira</v>
      </c>
      <c r="R80" s="10" t="str">
        <f t="shared" si="9"/>
        <v>INSERT INTO Operacao (idOperacao, designacaoOperacaoAgricola, designacaoUnidade, quantidade, dataOperacao) VALUES (79, 'Rega', 'm3',   4.0,  TO_DATE('10/08/2019', 'DD/MM/YYYY'));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K80" s="98" t="str">
        <f t="shared" si="7"/>
        <v>INSERT INTO OperacaoCultura (idOperacao, idParcela, idCultura, dataInicial) VALUES (79, 104, 5, TO_DATE('10/12/2018', 'DD/MM/YYYY'));</v>
      </c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</row>
    <row r="81" spans="1:65" ht="15" thickTop="1" thickBot="1" x14ac:dyDescent="0.5">
      <c r="A81" s="88">
        <v>107</v>
      </c>
      <c r="B81" s="88" t="s">
        <v>246</v>
      </c>
      <c r="C81" s="88" t="s">
        <v>191</v>
      </c>
      <c r="D81" s="88"/>
      <c r="E81" s="89" t="s">
        <v>247</v>
      </c>
      <c r="F81" s="91">
        <v>43688</v>
      </c>
      <c r="G81" s="89">
        <v>7</v>
      </c>
      <c r="H81" s="89" t="s">
        <v>193</v>
      </c>
      <c r="I81" s="88"/>
      <c r="J81" s="88">
        <f>MATCH(E81,Culturas!$B$32:$B$48,0)</f>
        <v>16</v>
      </c>
      <c r="K81" s="91">
        <f>INDEX(Culturas!$E$2:$E$28,MATCH(Operações!E81,Culturas!$C$2:$C$28,0))</f>
        <v>43110</v>
      </c>
      <c r="L81" s="25">
        <f t="shared" si="10"/>
        <v>80</v>
      </c>
      <c r="M81" s="76" t="s">
        <v>257</v>
      </c>
      <c r="O81" s="25" t="str">
        <f t="shared" si="8"/>
        <v>Videira</v>
      </c>
      <c r="R81" s="10" t="str">
        <f t="shared" si="9"/>
        <v>INSERT INTO Operacao (idOperacao, designacaoOperacaoAgricola, designacaoUnidade, quantidade, dataOperacao) VALUES (80, 'Rega', 'm3',   7.0,  TO_DATE('11/08/2019', 'DD/MM/YYYY'));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K81" s="98" t="str">
        <f t="shared" si="7"/>
        <v>INSERT INTO OperacaoCultura (idOperacao, idParcela, idCultura, dataInicial) VALUES (80, 107, 16, TO_DATE('10/01/2018', 'DD/MM/YYYY'));</v>
      </c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</row>
    <row r="82" spans="1:65" ht="15" thickTop="1" thickBot="1" x14ac:dyDescent="0.5">
      <c r="A82" s="88">
        <v>107</v>
      </c>
      <c r="B82" s="88" t="s">
        <v>246</v>
      </c>
      <c r="C82" s="88" t="s">
        <v>191</v>
      </c>
      <c r="D82" s="88"/>
      <c r="E82" s="89" t="s">
        <v>251</v>
      </c>
      <c r="F82" s="91">
        <v>43688</v>
      </c>
      <c r="G82" s="89">
        <v>7</v>
      </c>
      <c r="H82" s="89" t="s">
        <v>193</v>
      </c>
      <c r="I82" s="89"/>
      <c r="J82" s="88">
        <f>MATCH(E82,Culturas!$B$32:$B$48,0)</f>
        <v>17</v>
      </c>
      <c r="K82" s="91">
        <f>INDEX(Culturas!$E$2:$E$28,MATCH(Operações!E82,Culturas!$C$2:$C$28,0))</f>
        <v>43111</v>
      </c>
      <c r="L82" s="25">
        <f t="shared" si="10"/>
        <v>81</v>
      </c>
      <c r="M82" s="76" t="s">
        <v>257</v>
      </c>
      <c r="O82" s="25" t="str">
        <f t="shared" si="8"/>
        <v>Videira</v>
      </c>
      <c r="R82" s="10" t="str">
        <f t="shared" si="9"/>
        <v>INSERT INTO Operacao (idOperacao, designacaoOperacaoAgricola, designacaoUnidade, quantidade, dataOperacao) VALUES (81, 'Rega', 'm3',   7.0,  TO_DATE('11/08/2019', 'DD/MM/YYYY'));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K82" s="98" t="str">
        <f t="shared" si="7"/>
        <v>INSERT INTO OperacaoCultura (idOperacao, idParcela, idCultura, dataInicial) VALUES (81, 107, 17, TO_DATE('11/01/2018', 'DD/MM/YYYY'));</v>
      </c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</row>
    <row r="83" spans="1:65" ht="15" thickTop="1" thickBot="1" x14ac:dyDescent="0.5">
      <c r="A83">
        <v>102</v>
      </c>
      <c r="B83" t="s">
        <v>199</v>
      </c>
      <c r="C83" t="s">
        <v>5</v>
      </c>
      <c r="E83" t="s">
        <v>200</v>
      </c>
      <c r="F83" s="1">
        <v>43784</v>
      </c>
      <c r="G83">
        <v>30</v>
      </c>
      <c r="H83" t="s">
        <v>201</v>
      </c>
      <c r="J83" s="25">
        <f>MATCH(E83,Culturas!$B$32:$B$48,0)</f>
        <v>1</v>
      </c>
      <c r="K83" s="39">
        <f>INDEX(Culturas!$E$12:$E$13,MATCH(Operações!E83,Culturas!$C$12:$C$13,0))</f>
        <v>42649</v>
      </c>
      <c r="L83" s="25">
        <f t="shared" si="10"/>
        <v>82</v>
      </c>
      <c r="M83" s="76" t="s">
        <v>257</v>
      </c>
      <c r="O83" s="25" t="str">
        <f t="shared" si="8"/>
        <v>Oliveira</v>
      </c>
      <c r="R83" s="10" t="str">
        <f t="shared" si="9"/>
        <v>INSERT INTO Operacao (idOperacao, designacaoOperacaoAgricola, designacaoUnidade, quantidade, dataOperacao) VALUES (82, 'Poda', 'un',   30.0,  TO_DATE('15/11/2019', 'DD/MM/YYYY'));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K83" s="98" t="str">
        <f t="shared" si="7"/>
        <v>INSERT INTO OperacaoCultura (idOperacao, idParcela, idCultura, dataInicial) VALUES (82, 102, 1, TO_DATE('06/10/2016', 'DD/MM/YYYY'));</v>
      </c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</row>
    <row r="84" spans="1:65" ht="15" thickTop="1" thickBot="1" x14ac:dyDescent="0.5">
      <c r="A84">
        <v>102</v>
      </c>
      <c r="B84" t="s">
        <v>199</v>
      </c>
      <c r="C84" t="s">
        <v>5</v>
      </c>
      <c r="E84" t="s">
        <v>202</v>
      </c>
      <c r="F84" s="1">
        <v>43784</v>
      </c>
      <c r="G84">
        <v>20</v>
      </c>
      <c r="H84" t="s">
        <v>201</v>
      </c>
      <c r="J84" s="25">
        <f>MATCH(E84,Culturas!$B$32:$B$48,0)</f>
        <v>2</v>
      </c>
      <c r="K84" s="39">
        <f>INDEX(Culturas!$E$12:$E$13,MATCH(Operações!E84,Culturas!$C$12:$C$13,0))</f>
        <v>42653</v>
      </c>
      <c r="L84" s="25">
        <f t="shared" si="10"/>
        <v>83</v>
      </c>
      <c r="M84" s="76" t="s">
        <v>257</v>
      </c>
      <c r="O84" s="25" t="str">
        <f t="shared" si="8"/>
        <v>Oliveira</v>
      </c>
      <c r="R84" s="10" t="str">
        <f t="shared" si="9"/>
        <v>INSERT INTO Operacao (idOperacao, designacaoOperacaoAgricola, designacaoUnidade, quantidade, dataOperacao) VALUES (83, 'Poda', 'un',   20.0,  TO_DATE('15/11/2019', 'DD/MM/YYYY'));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K84" s="98" t="str">
        <f t="shared" si="7"/>
        <v>INSERT INTO OperacaoCultura (idOperacao, idParcela, idCultura, dataInicial) VALUES (83, 102, 2, TO_DATE('10/10/2016', 'DD/MM/YYYY'));</v>
      </c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</row>
    <row r="85" spans="1:65" ht="15" thickTop="1" thickBot="1" x14ac:dyDescent="0.5">
      <c r="A85">
        <v>107</v>
      </c>
      <c r="B85" t="s">
        <v>246</v>
      </c>
      <c r="C85" t="s">
        <v>5</v>
      </c>
      <c r="E85" t="s">
        <v>247</v>
      </c>
      <c r="F85" s="1">
        <v>43815</v>
      </c>
      <c r="G85">
        <v>500</v>
      </c>
      <c r="H85" t="s">
        <v>201</v>
      </c>
      <c r="J85" s="25">
        <f>MATCH(E85,Culturas!$B$32:$B$48,0)</f>
        <v>16</v>
      </c>
      <c r="K85" s="39">
        <f>INDEX(Culturas!$E$2:$E$28,MATCH(Operações!E85,Culturas!$C$2:$C$28,0))</f>
        <v>43110</v>
      </c>
      <c r="L85" s="25">
        <f t="shared" si="10"/>
        <v>84</v>
      </c>
      <c r="M85" s="76" t="s">
        <v>257</v>
      </c>
      <c r="O85" s="25" t="str">
        <f t="shared" si="8"/>
        <v>Videira</v>
      </c>
      <c r="R85" s="10" t="str">
        <f t="shared" si="9"/>
        <v>INSERT INTO Operacao (idOperacao, designacaoOperacaoAgricola, designacaoUnidade, quantidade, dataOperacao) VALUES (84, 'Poda', 'un',   500.0,  TO_DATE('16/12/2019', 'DD/MM/YYYY'));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K85" s="98" t="str">
        <f t="shared" si="7"/>
        <v>INSERT INTO OperacaoCultura (idOperacao, idParcela, idCultura, dataInicial) VALUES (84, 107, 16, TO_DATE('10/01/2018', 'DD/MM/YYYY'));</v>
      </c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</row>
    <row r="86" spans="1:65" ht="15" thickTop="1" thickBot="1" x14ac:dyDescent="0.5">
      <c r="A86">
        <v>107</v>
      </c>
      <c r="B86" t="s">
        <v>246</v>
      </c>
      <c r="C86" t="s">
        <v>5</v>
      </c>
      <c r="E86" t="s">
        <v>251</v>
      </c>
      <c r="F86" s="1">
        <v>43817</v>
      </c>
      <c r="G86">
        <v>700</v>
      </c>
      <c r="H86" t="s">
        <v>201</v>
      </c>
      <c r="J86" s="25">
        <f>MATCH(E86,Culturas!$B$32:$B$48,0)</f>
        <v>17</v>
      </c>
      <c r="K86" s="39">
        <f>INDEX(Culturas!$E$2:$E$28,MATCH(Operações!E86,Culturas!$C$2:$C$28,0))</f>
        <v>43111</v>
      </c>
      <c r="L86" s="25">
        <f t="shared" si="10"/>
        <v>85</v>
      </c>
      <c r="M86" s="76" t="s">
        <v>257</v>
      </c>
      <c r="O86" s="25" t="str">
        <f t="shared" si="8"/>
        <v>Videira</v>
      </c>
      <c r="R86" s="10" t="str">
        <f t="shared" si="9"/>
        <v>INSERT INTO Operacao (idOperacao, designacaoOperacaoAgricola, designacaoUnidade, quantidade, dataOperacao) VALUES (85, 'Poda', 'un',   700.0,  TO_DATE('18/12/2019', 'DD/MM/YYYY'));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K86" s="98" t="str">
        <f t="shared" si="7"/>
        <v>INSERT INTO OperacaoCultura (idOperacao, idParcela, idCultura, dataInicial) VALUES (85, 107, 17, TO_DATE('11/01/2018', 'DD/MM/YYYY'));</v>
      </c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</row>
    <row r="87" spans="1:65" ht="15" thickTop="1" thickBot="1" x14ac:dyDescent="0.5">
      <c r="A87">
        <v>107</v>
      </c>
      <c r="B87" t="s">
        <v>246</v>
      </c>
      <c r="C87" t="s">
        <v>252</v>
      </c>
      <c r="E87" t="s">
        <v>247</v>
      </c>
      <c r="F87" s="1">
        <v>43850</v>
      </c>
      <c r="G87">
        <v>2</v>
      </c>
      <c r="H87" t="s">
        <v>218</v>
      </c>
      <c r="I87" t="s">
        <v>143</v>
      </c>
      <c r="J87" s="25">
        <f>MATCH(E87,Culturas!$B$32:$B$48,0)</f>
        <v>16</v>
      </c>
      <c r="K87" s="39">
        <f>INDEX(Culturas!$E$2:$E$28,MATCH(Operações!E87,Culturas!$C$2:$C$28,0))</f>
        <v>43110</v>
      </c>
      <c r="L87" s="92">
        <f t="shared" si="10"/>
        <v>86</v>
      </c>
      <c r="M87" s="76" t="s">
        <v>257</v>
      </c>
      <c r="O87" s="25" t="str">
        <f t="shared" si="8"/>
        <v>Videira</v>
      </c>
      <c r="R87" s="10" t="str">
        <f t="shared" si="9"/>
        <v>INSERT INTO Operacao (idOperacao, designacaoOperacaoAgricola, designacaoUnidade, quantidade, dataOperacao) VALUES (86, 'Aplicação fitofármaco', 'kg',   2.0,  TO_DATE('20/01/2020', 'DD/MM/YYYY'));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K87" s="98" t="str">
        <f t="shared" si="7"/>
        <v>INSERT INTO OperacaoCultura (idOperacao, idParcela, idCultura, dataInicial) VALUES (86, 107, 16, TO_DATE('10/01/2018', 'DD/MM/YYYY'));</v>
      </c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</row>
    <row r="88" spans="1:65" ht="15" thickTop="1" thickBot="1" x14ac:dyDescent="0.5">
      <c r="A88">
        <v>107</v>
      </c>
      <c r="B88" t="s">
        <v>246</v>
      </c>
      <c r="C88" t="s">
        <v>252</v>
      </c>
      <c r="E88" t="s">
        <v>251</v>
      </c>
      <c r="F88" s="1">
        <v>43850</v>
      </c>
      <c r="G88">
        <v>2.5</v>
      </c>
      <c r="H88" t="s">
        <v>218</v>
      </c>
      <c r="I88" t="s">
        <v>143</v>
      </c>
      <c r="J88" s="25">
        <f>MATCH(E88,Culturas!$B$32:$B$48,0)</f>
        <v>17</v>
      </c>
      <c r="K88" s="39">
        <f>INDEX(Culturas!$E$2:$E$28,MATCH(Operações!E88,Culturas!$C$2:$C$28,0))</f>
        <v>43111</v>
      </c>
      <c r="L88" s="92">
        <f t="shared" si="10"/>
        <v>87</v>
      </c>
      <c r="M88" s="76" t="s">
        <v>257</v>
      </c>
      <c r="O88" s="25" t="str">
        <f t="shared" si="8"/>
        <v>Videira</v>
      </c>
      <c r="R88" s="10" t="str">
        <f t="shared" si="9"/>
        <v>INSERT INTO Operacao (idOperacao, designacaoOperacaoAgricola, designacaoUnidade, quantidade, dataOperacao) VALUES (87, 'Aplicação fitofármaco', 'kg',   2.5,  TO_DATE('20/01/2020', 'DD/MM/YYYY'));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K88" s="98" t="str">
        <f t="shared" si="7"/>
        <v>INSERT INTO OperacaoCultura (idOperacao, idParcela, idCultura, dataInicial) VALUES (87, 107, 17, TO_DATE('11/01/2018', 'DD/MM/YYYY'));</v>
      </c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</row>
    <row r="89" spans="1:65" ht="15" thickTop="1" thickBot="1" x14ac:dyDescent="0.5">
      <c r="A89" s="32">
        <v>106</v>
      </c>
      <c r="B89" s="32" t="s">
        <v>220</v>
      </c>
      <c r="C89" s="81" t="s">
        <v>214</v>
      </c>
      <c r="D89" s="32"/>
      <c r="E89" s="32" t="s">
        <v>221</v>
      </c>
      <c r="F89" s="80">
        <v>43902</v>
      </c>
      <c r="G89" s="32">
        <v>0.9</v>
      </c>
      <c r="H89" s="32" t="s">
        <v>218</v>
      </c>
      <c r="I89" s="32"/>
      <c r="J89" s="32">
        <f>MATCH(E89,Culturas!$B$32:$B$48,0)</f>
        <v>9</v>
      </c>
      <c r="K89" s="80">
        <f>INDEX(Culturas!$E$14:$E$22,MATCH(Operações!E89,Culturas!$C$14:$C$22,0))</f>
        <v>43900</v>
      </c>
      <c r="L89" s="25">
        <f t="shared" si="10"/>
        <v>88</v>
      </c>
      <c r="M89" s="76" t="s">
        <v>257</v>
      </c>
      <c r="O89" s="25" t="str">
        <f t="shared" si="8"/>
        <v>Cenoura</v>
      </c>
      <c r="R89" s="10" t="str">
        <f t="shared" si="9"/>
        <v>INSERT INTO Operacao (idOperacao, designacaoOperacaoAgricola, designacaoUnidade, quantidade, dataOperacao) VALUES (88, 'Sementeira', 'kg',   0.9,  TO_DATE('12/03/2020', 'DD/MM/YYYY'));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K89" s="98" t="str">
        <f t="shared" si="7"/>
        <v>INSERT INTO OperacaoCultura (idOperacao, idParcela, idCultura, dataInicial) VALUES (88, 106, 9, TO_DATE('10/03/2020', 'DD/MM/YYYY'));</v>
      </c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Z89" s="102" t="s">
        <v>253</v>
      </c>
      <c r="BA89" s="102" t="s">
        <v>254</v>
      </c>
      <c r="BB89" s="102" t="s">
        <v>319</v>
      </c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</row>
    <row r="90" spans="1:65" ht="15" thickTop="1" thickBot="1" x14ac:dyDescent="0.5">
      <c r="A90" s="63">
        <v>103</v>
      </c>
      <c r="B90" s="63" t="s">
        <v>181</v>
      </c>
      <c r="C90" s="63" t="s">
        <v>216</v>
      </c>
      <c r="D90" s="63" t="s">
        <v>228</v>
      </c>
      <c r="E90" s="63"/>
      <c r="F90" s="64">
        <v>43920</v>
      </c>
      <c r="G90" s="63">
        <v>600</v>
      </c>
      <c r="H90" s="63" t="s">
        <v>218</v>
      </c>
      <c r="I90" s="63" t="s">
        <v>172</v>
      </c>
      <c r="J90" s="65" t="e">
        <f>MATCH(E90,Culturas!$B$32:$B$48,0)</f>
        <v>#N/A</v>
      </c>
      <c r="K90" s="66" t="e">
        <f>INDEX(Culturas!$E$6:$E$11,MATCH(Operações!E90,Culturas!$C$6:$C$11,0))</f>
        <v>#N/A</v>
      </c>
      <c r="L90" s="94">
        <f>L89+1</f>
        <v>89</v>
      </c>
      <c r="M90" s="95" t="s">
        <v>257</v>
      </c>
      <c r="N90" s="96"/>
      <c r="O90" s="25" t="e">
        <f t="shared" si="8"/>
        <v>#N/A</v>
      </c>
      <c r="P90" s="96"/>
      <c r="Q90" s="96"/>
      <c r="R90" s="10" t="str">
        <f t="shared" si="9"/>
        <v>INSERT INTO Operacao (idOperacao, designacaoOperacaoAgricola, designacaoUnidade, quantidade, dataOperacao) VALUES (89, 'Fertilização', 'kg',   600.0,  TO_DATE('30/03/2020', 'DD/MM/YYYY'));</v>
      </c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K90" s="99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Z90" s="98" t="str">
        <f xml:space="preserve"> "INSERT INTO " &amp;$BB$89&amp; " (idOperacao, idParcela) VALUES (" &amp;L90&amp; ", " &amp;A90&amp; ");"</f>
        <v>INSERT INTO OperacaoParcela (idOperacao, idParcela) VALUES (89, 103);</v>
      </c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</row>
    <row r="91" spans="1:65" ht="15" thickTop="1" thickBot="1" x14ac:dyDescent="0.5">
      <c r="A91" s="67">
        <v>103</v>
      </c>
      <c r="B91" s="67" t="s">
        <v>181</v>
      </c>
      <c r="C91" s="67" t="s">
        <v>214</v>
      </c>
      <c r="D91" s="67"/>
      <c r="E91" s="67" t="s">
        <v>239</v>
      </c>
      <c r="F91" s="68">
        <v>43926</v>
      </c>
      <c r="G91" s="67">
        <v>1.2</v>
      </c>
      <c r="H91" s="67" t="s">
        <v>179</v>
      </c>
      <c r="I91" s="67"/>
      <c r="J91" s="67">
        <f>MATCH(E91,Culturas!$B$32:$B$48,0)</f>
        <v>14</v>
      </c>
      <c r="K91" s="68">
        <f>INDEX(Culturas!$E$6:$E$11,MATCH(Operações!E91,Culturas!$C$6:$C$11,0))</f>
        <v>43926</v>
      </c>
      <c r="L91" s="25">
        <f t="shared" si="10"/>
        <v>90</v>
      </c>
      <c r="M91" s="76" t="s">
        <v>257</v>
      </c>
      <c r="O91" s="25" t="str">
        <f t="shared" si="8"/>
        <v>Milho</v>
      </c>
      <c r="R91" s="10" t="str">
        <f t="shared" si="9"/>
        <v>INSERT INTO Operacao (idOperacao, designacaoOperacaoAgricola, designacaoUnidade, quantidade, dataOperacao) VALUES (90, 'Sementeira', 'ha',   1.2,  TO_DATE('05/04/2020', 'DD/MM/YYYY'));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K91" s="98" t="str">
        <f t="shared" ref="AK91:AK122" si="13" xml:space="preserve"> "INSERT INTO " &amp;$AM$1&amp; " (idOperacao, idParcela, idCultura, dataInicial) VALUES (" &amp;L91&amp; ", " &amp;A91&amp; ", " &amp;J91&amp; ", TO_DATE('"&amp;TEXT(K91,"DD/MM/AAAA")&amp;"', 'DD/MM/YYYY'));"</f>
        <v>INSERT INTO OperacaoCultura (idOperacao, idParcela, idCultura, dataInicial) VALUES (90, 103, 14, TO_DATE('05/04/2020', 'DD/MM/YYYY'));</v>
      </c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</row>
    <row r="92" spans="1:65" ht="15" thickTop="1" thickBot="1" x14ac:dyDescent="0.5">
      <c r="A92">
        <v>106</v>
      </c>
      <c r="B92" t="s">
        <v>220</v>
      </c>
      <c r="C92" t="s">
        <v>7</v>
      </c>
      <c r="E92" t="s">
        <v>221</v>
      </c>
      <c r="F92" s="1">
        <v>43956</v>
      </c>
      <c r="G92">
        <v>2200</v>
      </c>
      <c r="H92" t="s">
        <v>218</v>
      </c>
      <c r="J92" s="25">
        <f>MATCH(E92,Culturas!$B$32:$B$48,0)</f>
        <v>9</v>
      </c>
      <c r="K92" s="39">
        <f>INDEX(Culturas!$E$14:$E$22,MATCH(Operações!E92,Culturas!$C$14:$C$22,0))</f>
        <v>43900</v>
      </c>
      <c r="L92" s="25">
        <f t="shared" si="10"/>
        <v>91</v>
      </c>
      <c r="M92" s="76" t="s">
        <v>257</v>
      </c>
      <c r="O92" s="25" t="str">
        <f t="shared" si="8"/>
        <v>Cenoura</v>
      </c>
      <c r="R92" s="10" t="str">
        <f t="shared" si="9"/>
        <v>INSERT INTO Operacao (idOperacao, designacaoOperacaoAgricola, designacaoUnidade, quantidade, dataOperacao) VALUES (91, 'Colheita', 'kg',   2200.0,  TO_DATE('05/05/2020', 'DD/MM/YYYY'));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K92" s="98" t="str">
        <f t="shared" si="13"/>
        <v>INSERT INTO OperacaoCultura (idOperacao, idParcela, idCultura, dataInicial) VALUES (91, 106, 9, TO_DATE('10/03/2020', 'DD/MM/YYYY'));</v>
      </c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</row>
    <row r="93" spans="1:65" ht="15" thickTop="1" thickBot="1" x14ac:dyDescent="0.5">
      <c r="A93">
        <v>106</v>
      </c>
      <c r="B93" t="s">
        <v>220</v>
      </c>
      <c r="C93" t="s">
        <v>7</v>
      </c>
      <c r="E93" t="s">
        <v>221</v>
      </c>
      <c r="F93" s="1">
        <v>43966</v>
      </c>
      <c r="G93">
        <v>1400</v>
      </c>
      <c r="H93" t="s">
        <v>218</v>
      </c>
      <c r="J93" s="25">
        <f>MATCH(E93,Culturas!$B$32:$B$48,0)</f>
        <v>9</v>
      </c>
      <c r="K93" s="39">
        <f>INDEX(Culturas!$E$14:$E$22,MATCH(Operações!E93,Culturas!$C$14:$C$22,0))</f>
        <v>43900</v>
      </c>
      <c r="L93" s="25">
        <f t="shared" si="10"/>
        <v>92</v>
      </c>
      <c r="M93" s="76" t="s">
        <v>257</v>
      </c>
      <c r="O93" s="25" t="str">
        <f t="shared" si="8"/>
        <v>Cenoura</v>
      </c>
      <c r="R93" s="10" t="str">
        <f t="shared" si="9"/>
        <v>INSERT INTO Operacao (idOperacao, designacaoOperacaoAgricola, designacaoUnidade, quantidade, dataOperacao) VALUES (92, 'Colheita', 'kg',   1400.0,  TO_DATE('15/05/2020', 'DD/MM/YYYY'));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K93" s="98" t="str">
        <f t="shared" si="13"/>
        <v>INSERT INTO OperacaoCultura (idOperacao, idParcela, idCultura, dataInicial) VALUES (92, 106, 9, TO_DATE('10/03/2020', 'DD/MM/YYYY'));</v>
      </c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</row>
    <row r="94" spans="1:65" ht="15" thickTop="1" thickBot="1" x14ac:dyDescent="0.5">
      <c r="A94" s="32">
        <v>106</v>
      </c>
      <c r="B94" s="32" t="s">
        <v>220</v>
      </c>
      <c r="C94" s="81" t="s">
        <v>214</v>
      </c>
      <c r="D94" s="32"/>
      <c r="E94" s="32" t="s">
        <v>222</v>
      </c>
      <c r="F94" s="80">
        <v>43984</v>
      </c>
      <c r="G94" s="32">
        <v>0.6</v>
      </c>
      <c r="H94" s="32" t="s">
        <v>218</v>
      </c>
      <c r="I94" s="32"/>
      <c r="J94" s="32">
        <f>MATCH(E94,Culturas!$B$32:$B$48,0)</f>
        <v>10</v>
      </c>
      <c r="K94" s="80">
        <f>INDEX(Culturas!$E$14:$E$22,MATCH(Operações!E94,Culturas!$C$14:$C$22,0))</f>
        <v>43984</v>
      </c>
      <c r="L94" s="25">
        <f t="shared" si="10"/>
        <v>93</v>
      </c>
      <c r="M94" s="76" t="s">
        <v>257</v>
      </c>
      <c r="O94" s="25" t="str">
        <f t="shared" si="8"/>
        <v>Cenoura</v>
      </c>
      <c r="R94" s="10" t="str">
        <f t="shared" si="9"/>
        <v>INSERT INTO Operacao (idOperacao, designacaoOperacaoAgricola, designacaoUnidade, quantidade, dataOperacao) VALUES (93, 'Sementeira', 'kg',   0.6,  TO_DATE('02/06/2020', 'DD/MM/YYYY'));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K94" s="98" t="str">
        <f t="shared" si="13"/>
        <v>INSERT INTO OperacaoCultura (idOperacao, idParcela, idCultura, dataInicial) VALUES (93, 106, 10, TO_DATE('02/06/2020', 'DD/MM/YYYY'));</v>
      </c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</row>
    <row r="95" spans="1:65" ht="15" thickTop="1" thickBot="1" x14ac:dyDescent="0.5">
      <c r="A95">
        <v>102</v>
      </c>
      <c r="B95" t="s">
        <v>199</v>
      </c>
      <c r="C95" t="s">
        <v>191</v>
      </c>
      <c r="E95" t="s">
        <v>202</v>
      </c>
      <c r="F95" s="1">
        <v>44015</v>
      </c>
      <c r="G95">
        <v>1</v>
      </c>
      <c r="H95" t="s">
        <v>193</v>
      </c>
      <c r="J95" s="25">
        <f>MATCH(E95,Culturas!$B$32:$B$48,0)</f>
        <v>2</v>
      </c>
      <c r="K95" s="39">
        <f>INDEX(Culturas!$E$12:$E$13,MATCH(Operações!E95,Culturas!$C$12:$C$13,0))</f>
        <v>42653</v>
      </c>
      <c r="L95" s="25">
        <f t="shared" si="10"/>
        <v>94</v>
      </c>
      <c r="M95" s="76" t="s">
        <v>257</v>
      </c>
      <c r="O95" s="25" t="str">
        <f t="shared" si="8"/>
        <v>Oliveira</v>
      </c>
      <c r="R95" s="10" t="str">
        <f t="shared" si="9"/>
        <v>INSERT INTO Operacao (idOperacao, designacaoOperacaoAgricola, designacaoUnidade, quantidade, dataOperacao) VALUES (94, 'Rega', 'm3',   1.0,  TO_DATE('03/07/2020', 'DD/MM/YYYY'));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K95" s="98" t="str">
        <f t="shared" si="13"/>
        <v>INSERT INTO OperacaoCultura (idOperacao, idParcela, idCultura, dataInicial) VALUES (94, 102, 2, TO_DATE('10/10/2016', 'DD/MM/YYYY'));</v>
      </c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</row>
    <row r="96" spans="1:65" ht="15" thickTop="1" thickBot="1" x14ac:dyDescent="0.5">
      <c r="A96">
        <v>102</v>
      </c>
      <c r="B96" t="s">
        <v>199</v>
      </c>
      <c r="C96" t="s">
        <v>191</v>
      </c>
      <c r="E96" t="s">
        <v>200</v>
      </c>
      <c r="F96" s="1">
        <v>44015</v>
      </c>
      <c r="G96">
        <v>1.5</v>
      </c>
      <c r="H96" t="s">
        <v>193</v>
      </c>
      <c r="J96" s="25">
        <f>MATCH(E96,Culturas!$B$32:$B$48,0)</f>
        <v>1</v>
      </c>
      <c r="K96" s="39">
        <f>INDEX(Culturas!$E$12:$E$13,MATCH(Operações!E96,Culturas!$C$12:$C$13,0))</f>
        <v>42649</v>
      </c>
      <c r="L96" s="25">
        <f t="shared" si="10"/>
        <v>95</v>
      </c>
      <c r="M96" s="76" t="s">
        <v>257</v>
      </c>
      <c r="O96" s="25" t="str">
        <f t="shared" si="8"/>
        <v>Oliveira</v>
      </c>
      <c r="R96" s="10" t="str">
        <f t="shared" si="9"/>
        <v>INSERT INTO Operacao (idOperacao, designacaoOperacaoAgricola, designacaoUnidade, quantidade, dataOperacao) VALUES (95, 'Rega', 'm3',   1.5,  TO_DATE('03/07/2020', 'DD/MM/YYYY'));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K96" s="98" t="str">
        <f t="shared" si="13"/>
        <v>INSERT INTO OperacaoCultura (idOperacao, idParcela, idCultura, dataInicial) VALUES (95, 102, 1, TO_DATE('06/10/2016', 'DD/MM/YYYY'));</v>
      </c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</row>
    <row r="97" spans="1:50" ht="15" thickTop="1" thickBot="1" x14ac:dyDescent="0.5">
      <c r="A97" s="88">
        <v>107</v>
      </c>
      <c r="B97" s="88" t="s">
        <v>246</v>
      </c>
      <c r="C97" s="88" t="s">
        <v>191</v>
      </c>
      <c r="D97" s="88"/>
      <c r="E97" s="89" t="s">
        <v>247</v>
      </c>
      <c r="F97" s="91">
        <v>44022</v>
      </c>
      <c r="G97" s="89">
        <v>6</v>
      </c>
      <c r="H97" s="89" t="s">
        <v>193</v>
      </c>
      <c r="I97" s="89"/>
      <c r="J97" s="89">
        <f>MATCH(E97,Culturas!$B$32:$B$48,0)</f>
        <v>16</v>
      </c>
      <c r="K97" s="91">
        <f>INDEX(Culturas!$E$2:$E$28,MATCH(Operações!E97,Culturas!$C$2:$C$28,0))</f>
        <v>43110</v>
      </c>
      <c r="L97" s="25">
        <f t="shared" si="10"/>
        <v>96</v>
      </c>
      <c r="M97" s="76" t="s">
        <v>257</v>
      </c>
      <c r="O97" s="25" t="str">
        <f t="shared" si="8"/>
        <v>Videira</v>
      </c>
      <c r="R97" s="10" t="str">
        <f t="shared" si="9"/>
        <v>INSERT INTO Operacao (idOperacao, designacaoOperacaoAgricola, designacaoUnidade, quantidade, dataOperacao) VALUES (96, 'Rega', 'm3',   6.0,  TO_DATE('10/07/2020', 'DD/MM/YYYY'));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K97" s="98" t="str">
        <f t="shared" si="13"/>
        <v>INSERT INTO OperacaoCultura (idOperacao, idParcela, idCultura, dataInicial) VALUES (96, 107, 16, TO_DATE('10/01/2018', 'DD/MM/YYYY'));</v>
      </c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</row>
    <row r="98" spans="1:50" ht="15" thickTop="1" thickBot="1" x14ac:dyDescent="0.5">
      <c r="A98" s="88">
        <v>107</v>
      </c>
      <c r="B98" s="88" t="s">
        <v>246</v>
      </c>
      <c r="C98" s="88" t="s">
        <v>191</v>
      </c>
      <c r="D98" s="88"/>
      <c r="E98" s="89" t="s">
        <v>251</v>
      </c>
      <c r="F98" s="91">
        <v>44022</v>
      </c>
      <c r="G98" s="89">
        <v>6</v>
      </c>
      <c r="H98" s="89" t="s">
        <v>193</v>
      </c>
      <c r="I98" s="89"/>
      <c r="J98" s="89">
        <f>MATCH(E98,Culturas!$B$32:$B$48,0)</f>
        <v>17</v>
      </c>
      <c r="K98" s="91">
        <f>INDEX(Culturas!$E$2:$E$28,MATCH(Operações!E98,Culturas!$C$2:$C$28,0))</f>
        <v>43111</v>
      </c>
      <c r="L98" s="25">
        <f t="shared" si="10"/>
        <v>97</v>
      </c>
      <c r="M98" s="76" t="s">
        <v>257</v>
      </c>
      <c r="O98" s="25" t="str">
        <f t="shared" si="8"/>
        <v>Videira</v>
      </c>
      <c r="R98" s="10" t="str">
        <f t="shared" si="9"/>
        <v>INSERT INTO Operacao (idOperacao, designacaoOperacaoAgricola, designacaoUnidade, quantidade, dataOperacao) VALUES (97, 'Rega', 'm3',   6.0,  TO_DATE('10/07/2020', 'DD/MM/YYYY'));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K98" s="98" t="str">
        <f t="shared" si="13"/>
        <v>INSERT INTO OperacaoCultura (idOperacao, idParcela, idCultura, dataInicial) VALUES (97, 107, 17, TO_DATE('11/01/2018', 'DD/MM/YYYY'));</v>
      </c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</row>
    <row r="99" spans="1:50" ht="15" thickTop="1" thickBot="1" x14ac:dyDescent="0.5">
      <c r="A99" s="69">
        <v>103</v>
      </c>
      <c r="B99" s="69" t="s">
        <v>181</v>
      </c>
      <c r="C99" s="69" t="s">
        <v>191</v>
      </c>
      <c r="D99" s="69"/>
      <c r="E99" s="69" t="s">
        <v>239</v>
      </c>
      <c r="F99" s="70">
        <v>44024</v>
      </c>
      <c r="G99" s="69">
        <v>15</v>
      </c>
      <c r="H99" s="69" t="s">
        <v>193</v>
      </c>
      <c r="I99" s="69"/>
      <c r="J99" s="69">
        <f>MATCH(E99,Culturas!$B$32:$B$48,0)</f>
        <v>14</v>
      </c>
      <c r="K99" s="70">
        <f>INDEX(Culturas!$E$6:$E$11,MATCH(Operações!E99,Culturas!$C$6:$C$11,0))</f>
        <v>43926</v>
      </c>
      <c r="L99" s="25">
        <f t="shared" si="10"/>
        <v>98</v>
      </c>
      <c r="M99" s="76" t="s">
        <v>257</v>
      </c>
      <c r="O99" s="25" t="str">
        <f t="shared" si="8"/>
        <v>Milho</v>
      </c>
      <c r="R99" s="10" t="str">
        <f t="shared" si="9"/>
        <v>INSERT INTO Operacao (idOperacao, designacaoOperacaoAgricola, designacaoUnidade, quantidade, dataOperacao) VALUES (98, 'Rega', 'm3',   15.0,  TO_DATE('12/07/2020', 'DD/MM/YYYY'));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K99" s="98" t="str">
        <f t="shared" si="13"/>
        <v>INSERT INTO OperacaoCultura (idOperacao, idParcela, idCultura, dataInicial) VALUES (98, 103, 14, TO_DATE('05/04/2020', 'DD/MM/YYYY'));</v>
      </c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</row>
    <row r="100" spans="1:50" ht="15" thickTop="1" thickBot="1" x14ac:dyDescent="0.5">
      <c r="A100">
        <v>106</v>
      </c>
      <c r="B100" t="s">
        <v>220</v>
      </c>
      <c r="C100" t="s">
        <v>191</v>
      </c>
      <c r="E100" t="s">
        <v>222</v>
      </c>
      <c r="F100" s="1">
        <v>44027</v>
      </c>
      <c r="G100">
        <v>2.5</v>
      </c>
      <c r="H100" t="s">
        <v>193</v>
      </c>
      <c r="J100" s="25">
        <f>MATCH(E100,Culturas!$B$32:$B$48,0)</f>
        <v>10</v>
      </c>
      <c r="K100" s="39">
        <f>INDEX(Culturas!$E$14:$E$22,MATCH(Operações!E100,Culturas!$C$14:$C$22,0))</f>
        <v>43984</v>
      </c>
      <c r="L100" s="25">
        <f t="shared" si="10"/>
        <v>99</v>
      </c>
      <c r="M100" s="76" t="s">
        <v>257</v>
      </c>
      <c r="O100" s="25" t="str">
        <f t="shared" si="8"/>
        <v>Cenoura</v>
      </c>
      <c r="R100" s="10" t="str">
        <f t="shared" si="9"/>
        <v>INSERT INTO Operacao (idOperacao, designacaoOperacaoAgricola, designacaoUnidade, quantidade, dataOperacao) VALUES (99, 'Rega', 'm3',   2.5,  TO_DATE('15/07/2020', 'DD/MM/YYYY'));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K100" s="98" t="str">
        <f t="shared" si="13"/>
        <v>INSERT INTO OperacaoCultura (idOperacao, idParcela, idCultura, dataInicial) VALUES (99, 106, 10, TO_DATE('02/06/2020', 'DD/MM/YYYY'));</v>
      </c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</row>
    <row r="101" spans="1:50" ht="15" thickTop="1" thickBot="1" x14ac:dyDescent="0.5">
      <c r="A101" s="69">
        <v>103</v>
      </c>
      <c r="B101" s="69" t="s">
        <v>181</v>
      </c>
      <c r="C101" s="69" t="s">
        <v>191</v>
      </c>
      <c r="D101" s="69"/>
      <c r="E101" s="69" t="s">
        <v>239</v>
      </c>
      <c r="F101" s="70">
        <v>44040</v>
      </c>
      <c r="G101" s="69">
        <v>15</v>
      </c>
      <c r="H101" s="69" t="s">
        <v>193</v>
      </c>
      <c r="I101" s="69"/>
      <c r="J101" s="69">
        <f>MATCH(E101,Culturas!$B$32:$B$48,0)</f>
        <v>14</v>
      </c>
      <c r="K101" s="70">
        <f>INDEX(Culturas!$E$6:$E$11,MATCH(Operações!E101,Culturas!$C$6:$C$11,0))</f>
        <v>43926</v>
      </c>
      <c r="L101" s="25">
        <f t="shared" si="10"/>
        <v>100</v>
      </c>
      <c r="M101" s="76" t="s">
        <v>257</v>
      </c>
      <c r="O101" s="25" t="str">
        <f t="shared" si="8"/>
        <v>Milho</v>
      </c>
      <c r="R101" s="10" t="str">
        <f t="shared" si="9"/>
        <v>INSERT INTO Operacao (idOperacao, designacaoOperacaoAgricola, designacaoUnidade, quantidade, dataOperacao) VALUES (100, 'Rega', 'm3',   15.0,  TO_DATE('28/07/2020', 'DD/MM/YYYY'));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K101" s="98" t="str">
        <f t="shared" si="13"/>
        <v>INSERT INTO OperacaoCultura (idOperacao, idParcela, idCultura, dataInicial) VALUES (100, 103, 14, TO_DATE('05/04/2020', 'DD/MM/YYYY'));</v>
      </c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</row>
    <row r="102" spans="1:50" ht="15" thickTop="1" thickBot="1" x14ac:dyDescent="0.5">
      <c r="A102">
        <v>102</v>
      </c>
      <c r="B102" t="s">
        <v>199</v>
      </c>
      <c r="C102" t="s">
        <v>191</v>
      </c>
      <c r="E102" t="s">
        <v>202</v>
      </c>
      <c r="F102" s="1">
        <v>44053</v>
      </c>
      <c r="G102">
        <v>1</v>
      </c>
      <c r="H102" t="s">
        <v>193</v>
      </c>
      <c r="J102" s="25">
        <f>MATCH(E102,Culturas!$B$32:$B$48,0)</f>
        <v>2</v>
      </c>
      <c r="K102" s="39">
        <f>INDEX(Culturas!$E$12:$E$13,MATCH(Operações!E102,Culturas!$C$12:$C$13,0))</f>
        <v>42653</v>
      </c>
      <c r="L102" s="25">
        <f t="shared" si="10"/>
        <v>101</v>
      </c>
      <c r="M102" s="76" t="s">
        <v>257</v>
      </c>
      <c r="O102" s="25" t="str">
        <f t="shared" si="8"/>
        <v>Oliveira</v>
      </c>
      <c r="R102" s="10" t="str">
        <f t="shared" si="9"/>
        <v>INSERT INTO Operacao (idOperacao, designacaoOperacaoAgricola, designacaoUnidade, quantidade, dataOperacao) VALUES (101, 'Rega', 'm3',   1.0,  TO_DATE('10/08/2020', 'DD/MM/YYYY'));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K102" s="98" t="str">
        <f t="shared" si="13"/>
        <v>INSERT INTO OperacaoCultura (idOperacao, idParcela, idCultura, dataInicial) VALUES (101, 102, 2, TO_DATE('10/10/2016', 'DD/MM/YYYY'));</v>
      </c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</row>
    <row r="103" spans="1:50" ht="15" thickTop="1" thickBot="1" x14ac:dyDescent="0.5">
      <c r="A103">
        <v>102</v>
      </c>
      <c r="B103" t="s">
        <v>199</v>
      </c>
      <c r="C103" t="s">
        <v>191</v>
      </c>
      <c r="E103" t="s">
        <v>200</v>
      </c>
      <c r="F103" s="1">
        <v>44053</v>
      </c>
      <c r="G103">
        <v>1.5</v>
      </c>
      <c r="H103" t="s">
        <v>193</v>
      </c>
      <c r="J103" s="25">
        <f>MATCH(E103,Culturas!$B$32:$B$48,0)</f>
        <v>1</v>
      </c>
      <c r="K103" s="39">
        <f>INDEX(Culturas!$E$12:$E$13,MATCH(Operações!E103,Culturas!$C$12:$C$13,0))</f>
        <v>42649</v>
      </c>
      <c r="L103" s="25">
        <f t="shared" si="10"/>
        <v>102</v>
      </c>
      <c r="M103" s="76" t="s">
        <v>257</v>
      </c>
      <c r="O103" s="25" t="str">
        <f t="shared" si="8"/>
        <v>Oliveira</v>
      </c>
      <c r="R103" s="10" t="str">
        <f t="shared" si="9"/>
        <v>INSERT INTO Operacao (idOperacao, designacaoOperacaoAgricola, designacaoUnidade, quantidade, dataOperacao) VALUES (102, 'Rega', 'm3',   1.5,  TO_DATE('10/08/2020', 'DD/MM/YYYY'));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K103" s="98" t="str">
        <f t="shared" si="13"/>
        <v>INSERT INTO OperacaoCultura (idOperacao, idParcela, idCultura, dataInicial) VALUES (102, 102, 1, TO_DATE('06/10/2016', 'DD/MM/YYYY'));</v>
      </c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</row>
    <row r="104" spans="1:50" ht="15" thickTop="1" thickBot="1" x14ac:dyDescent="0.5">
      <c r="A104" s="69">
        <v>103</v>
      </c>
      <c r="B104" s="69" t="s">
        <v>181</v>
      </c>
      <c r="C104" s="69" t="s">
        <v>191</v>
      </c>
      <c r="D104" s="69"/>
      <c r="E104" s="69" t="s">
        <v>239</v>
      </c>
      <c r="F104" s="70">
        <v>44053</v>
      </c>
      <c r="G104" s="69">
        <v>15</v>
      </c>
      <c r="H104" s="69" t="s">
        <v>193</v>
      </c>
      <c r="I104" s="69"/>
      <c r="J104" s="69">
        <f>MATCH(E104,Culturas!$B$32:$B$48,0)</f>
        <v>14</v>
      </c>
      <c r="K104" s="70">
        <f>INDEX(Culturas!$E$6:$E$11,MATCH(Operações!E104,Culturas!$C$6:$C$11,0))</f>
        <v>43926</v>
      </c>
      <c r="L104" s="25">
        <f t="shared" si="10"/>
        <v>103</v>
      </c>
      <c r="M104" s="76" t="s">
        <v>257</v>
      </c>
      <c r="O104" s="25" t="str">
        <f t="shared" si="8"/>
        <v>Milho</v>
      </c>
      <c r="R104" s="10" t="str">
        <f t="shared" si="9"/>
        <v>INSERT INTO Operacao (idOperacao, designacaoOperacaoAgricola, designacaoUnidade, quantidade, dataOperacao) VALUES (103, 'Rega', 'm3',   15.0,  TO_DATE('10/08/2020', 'DD/MM/YYYY'));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K104" s="98" t="str">
        <f t="shared" si="13"/>
        <v>INSERT INTO OperacaoCultura (idOperacao, idParcela, idCultura, dataInicial) VALUES (103, 103, 14, TO_DATE('05/04/2020', 'DD/MM/YYYY'));</v>
      </c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</row>
    <row r="105" spans="1:50" ht="15" thickTop="1" thickBot="1" x14ac:dyDescent="0.5">
      <c r="A105" s="88">
        <v>107</v>
      </c>
      <c r="B105" s="88" t="s">
        <v>246</v>
      </c>
      <c r="C105" s="88" t="s">
        <v>191</v>
      </c>
      <c r="D105" s="88"/>
      <c r="E105" s="89" t="s">
        <v>247</v>
      </c>
      <c r="F105" s="91">
        <v>44054</v>
      </c>
      <c r="G105" s="89">
        <v>7</v>
      </c>
      <c r="H105" s="89" t="s">
        <v>193</v>
      </c>
      <c r="I105" s="89"/>
      <c r="J105" s="89">
        <f>MATCH(E105,Culturas!$B$32:$B$48,0)</f>
        <v>16</v>
      </c>
      <c r="K105" s="91">
        <f>INDEX(Culturas!$E$2:$E$28,MATCH(Operações!E105,Culturas!$C$2:$C$28,0))</f>
        <v>43110</v>
      </c>
      <c r="L105" s="25">
        <f t="shared" si="10"/>
        <v>104</v>
      </c>
      <c r="M105" s="76" t="s">
        <v>257</v>
      </c>
      <c r="O105" s="25" t="str">
        <f t="shared" si="8"/>
        <v>Videira</v>
      </c>
      <c r="R105" s="10" t="str">
        <f t="shared" si="9"/>
        <v>INSERT INTO Operacao (idOperacao, designacaoOperacaoAgricola, designacaoUnidade, quantidade, dataOperacao) VALUES (104, 'Rega', 'm3',   7.0,  TO_DATE('11/08/2020', 'DD/MM/YYYY'));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K105" s="98" t="str">
        <f t="shared" si="13"/>
        <v>INSERT INTO OperacaoCultura (idOperacao, idParcela, idCultura, dataInicial) VALUES (104, 107, 16, TO_DATE('10/01/2018', 'DD/MM/YYYY'));</v>
      </c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</row>
    <row r="106" spans="1:50" ht="15" thickTop="1" thickBot="1" x14ac:dyDescent="0.5">
      <c r="A106" s="88">
        <v>107</v>
      </c>
      <c r="B106" s="88" t="s">
        <v>246</v>
      </c>
      <c r="C106" s="88" t="s">
        <v>191</v>
      </c>
      <c r="D106" s="88"/>
      <c r="E106" s="89" t="s">
        <v>251</v>
      </c>
      <c r="F106" s="91">
        <v>44054</v>
      </c>
      <c r="G106" s="89">
        <v>7</v>
      </c>
      <c r="H106" s="89" t="s">
        <v>193</v>
      </c>
      <c r="I106" s="89"/>
      <c r="J106" s="89">
        <f>MATCH(E106,Culturas!$B$32:$B$48,0)</f>
        <v>17</v>
      </c>
      <c r="K106" s="91">
        <f>INDEX(Culturas!$E$2:$E$28,MATCH(Operações!E106,Culturas!$C$2:$C$28,0))</f>
        <v>43111</v>
      </c>
      <c r="L106" s="25">
        <f t="shared" si="10"/>
        <v>105</v>
      </c>
      <c r="M106" s="76" t="s">
        <v>257</v>
      </c>
      <c r="O106" s="25" t="str">
        <f t="shared" si="8"/>
        <v>Videira</v>
      </c>
      <c r="R106" s="10" t="str">
        <f t="shared" si="9"/>
        <v>INSERT INTO Operacao (idOperacao, designacaoOperacaoAgricola, designacaoUnidade, quantidade, dataOperacao) VALUES (105, 'Rega', 'm3',   7.0,  TO_DATE('11/08/2020', 'DD/MM/YYYY'));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K106" s="98" t="str">
        <f t="shared" si="13"/>
        <v>INSERT INTO OperacaoCultura (idOperacao, idParcela, idCultura, dataInicial) VALUES (105, 107, 17, TO_DATE('11/01/2018', 'DD/MM/YYYY'));</v>
      </c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</row>
    <row r="107" spans="1:50" ht="15" thickTop="1" thickBot="1" x14ac:dyDescent="0.5">
      <c r="A107">
        <v>106</v>
      </c>
      <c r="B107" t="s">
        <v>220</v>
      </c>
      <c r="C107" t="s">
        <v>191</v>
      </c>
      <c r="E107" t="s">
        <v>222</v>
      </c>
      <c r="F107" s="1">
        <v>44055</v>
      </c>
      <c r="G107">
        <v>3.5</v>
      </c>
      <c r="H107" t="s">
        <v>193</v>
      </c>
      <c r="J107" s="25">
        <f>MATCH(E107,Culturas!$B$32:$B$48,0)</f>
        <v>10</v>
      </c>
      <c r="K107" s="39">
        <f>INDEX(Culturas!$E$14:$E$22,MATCH(Operações!E107,Culturas!$C$14:$C$22,0))</f>
        <v>43984</v>
      </c>
      <c r="L107" s="25">
        <f t="shared" si="10"/>
        <v>106</v>
      </c>
      <c r="M107" s="76" t="s">
        <v>257</v>
      </c>
      <c r="O107" s="25" t="str">
        <f t="shared" si="8"/>
        <v>Cenoura</v>
      </c>
      <c r="R107" s="10" t="str">
        <f t="shared" si="9"/>
        <v>INSERT INTO Operacao (idOperacao, designacaoOperacaoAgricola, designacaoUnidade, quantidade, dataOperacao) VALUES (106, 'Rega', 'm3',   3.5,  TO_DATE('12/08/2020', 'DD/MM/YYYY'));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K107" s="98" t="str">
        <f t="shared" si="13"/>
        <v>INSERT INTO OperacaoCultura (idOperacao, idParcela, idCultura, dataInicial) VALUES (106, 106, 10, TO_DATE('02/06/2020', 'DD/MM/YYYY'));</v>
      </c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</row>
    <row r="108" spans="1:50" ht="15" thickTop="1" thickBot="1" x14ac:dyDescent="0.5">
      <c r="A108" s="69">
        <v>103</v>
      </c>
      <c r="B108" s="69" t="s">
        <v>181</v>
      </c>
      <c r="C108" s="69" t="s">
        <v>7</v>
      </c>
      <c r="D108" s="69"/>
      <c r="E108" s="69" t="s">
        <v>239</v>
      </c>
      <c r="F108" s="70">
        <v>44063</v>
      </c>
      <c r="G108" s="69">
        <v>3300</v>
      </c>
      <c r="H108" s="69" t="s">
        <v>218</v>
      </c>
      <c r="I108" s="69"/>
      <c r="J108" s="69">
        <f>MATCH(E108,Culturas!$B$32:$B$48,0)</f>
        <v>14</v>
      </c>
      <c r="K108" s="70">
        <f>INDEX(Culturas!$E$6:$E$11,MATCH(Operações!E108,Culturas!$C$6:$C$11,0))</f>
        <v>43926</v>
      </c>
      <c r="L108" s="25">
        <f t="shared" si="10"/>
        <v>107</v>
      </c>
      <c r="M108" s="76" t="s">
        <v>257</v>
      </c>
      <c r="O108" s="25" t="str">
        <f t="shared" si="8"/>
        <v>Milho</v>
      </c>
      <c r="R108" s="10" t="str">
        <f t="shared" si="9"/>
        <v>INSERT INTO Operacao (idOperacao, designacaoOperacaoAgricola, designacaoUnidade, quantidade, dataOperacao) VALUES (107, 'Colheita', 'kg',   3300.0,  TO_DATE('20/08/2020', 'DD/MM/YYYY'));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K108" s="98" t="str">
        <f t="shared" si="13"/>
        <v>INSERT INTO OperacaoCultura (idOperacao, idParcela, idCultura, dataInicial) VALUES (107, 103, 14, TO_DATE('05/04/2020', 'DD/MM/YYYY'));</v>
      </c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</row>
    <row r="109" spans="1:50" ht="15" thickTop="1" thickBot="1" x14ac:dyDescent="0.5">
      <c r="A109">
        <v>106</v>
      </c>
      <c r="B109" t="s">
        <v>220</v>
      </c>
      <c r="C109" t="s">
        <v>7</v>
      </c>
      <c r="E109" t="s">
        <v>222</v>
      </c>
      <c r="F109" s="1">
        <v>44071</v>
      </c>
      <c r="G109">
        <v>600</v>
      </c>
      <c r="H109" t="s">
        <v>218</v>
      </c>
      <c r="J109" s="25">
        <f>MATCH(E109,Culturas!$B$32:$B$48,0)</f>
        <v>10</v>
      </c>
      <c r="K109" s="39">
        <f>INDEX(Culturas!$E$14:$E$22,MATCH(Operações!E109,Culturas!$C$14:$C$22,0))</f>
        <v>43984</v>
      </c>
      <c r="L109" s="25">
        <f t="shared" si="10"/>
        <v>108</v>
      </c>
      <c r="M109" s="76" t="s">
        <v>257</v>
      </c>
      <c r="O109" s="25" t="str">
        <f t="shared" si="8"/>
        <v>Cenoura</v>
      </c>
      <c r="R109" s="10" t="str">
        <f t="shared" si="9"/>
        <v>INSERT INTO Operacao (idOperacao, designacaoOperacaoAgricola, designacaoUnidade, quantidade, dataOperacao) VALUES (108, 'Colheita', 'kg',   600.0,  TO_DATE('28/08/2020', 'DD/MM/YYYY'));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K109" s="98" t="str">
        <f t="shared" si="13"/>
        <v>INSERT INTO OperacaoCultura (idOperacao, idParcela, idCultura, dataInicial) VALUES (108, 106, 10, TO_DATE('02/06/2020', 'DD/MM/YYYY'));</v>
      </c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</row>
    <row r="110" spans="1:50" ht="15" thickTop="1" thickBot="1" x14ac:dyDescent="0.5">
      <c r="A110">
        <v>106</v>
      </c>
      <c r="B110" t="s">
        <v>220</v>
      </c>
      <c r="C110" t="s">
        <v>7</v>
      </c>
      <c r="E110" t="s">
        <v>222</v>
      </c>
      <c r="F110" s="1">
        <v>44081</v>
      </c>
      <c r="G110">
        <v>1800</v>
      </c>
      <c r="H110" t="s">
        <v>218</v>
      </c>
      <c r="J110" s="25">
        <f>MATCH(E110,Culturas!$B$32:$B$48,0)</f>
        <v>10</v>
      </c>
      <c r="K110" s="39">
        <f>INDEX(Culturas!$E$14:$E$22,MATCH(Operações!E110,Culturas!$C$14:$C$22,0))</f>
        <v>43984</v>
      </c>
      <c r="L110" s="25">
        <f t="shared" si="10"/>
        <v>109</v>
      </c>
      <c r="M110" s="76" t="s">
        <v>257</v>
      </c>
      <c r="O110" s="25" t="str">
        <f t="shared" si="8"/>
        <v>Cenoura</v>
      </c>
      <c r="R110" s="10" t="str">
        <f t="shared" si="9"/>
        <v>INSERT INTO Operacao (idOperacao, designacaoOperacaoAgricola, designacaoUnidade, quantidade, dataOperacao) VALUES (109, 'Colheita', 'kg',   1800.0,  TO_DATE('07/09/2020', 'DD/MM/YYYY'));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K110" s="98" t="str">
        <f t="shared" si="13"/>
        <v>INSERT INTO OperacaoCultura (idOperacao, idParcela, idCultura, dataInicial) VALUES (109, 106, 10, TO_DATE('02/06/2020', 'DD/MM/YYYY'));</v>
      </c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</row>
    <row r="111" spans="1:50" ht="15" thickTop="1" thickBot="1" x14ac:dyDescent="0.5">
      <c r="A111" s="32">
        <v>106</v>
      </c>
      <c r="B111" s="32" t="s">
        <v>220</v>
      </c>
      <c r="C111" s="81" t="s">
        <v>214</v>
      </c>
      <c r="D111" s="32"/>
      <c r="E111" s="32" t="s">
        <v>227</v>
      </c>
      <c r="F111" s="80">
        <v>44094</v>
      </c>
      <c r="G111" s="32">
        <v>0.6</v>
      </c>
      <c r="H111" s="32" t="s">
        <v>218</v>
      </c>
      <c r="I111" s="32"/>
      <c r="J111" s="32">
        <f>MATCH(E111,Culturas!$B$32:$B$48,0)</f>
        <v>11</v>
      </c>
      <c r="K111" s="80">
        <f>INDEX(Culturas!$E$14:$E$22,MATCH(Operações!E111,Culturas!$C$14:$C$22,0))</f>
        <v>44094</v>
      </c>
      <c r="L111" s="25">
        <f t="shared" si="10"/>
        <v>110</v>
      </c>
      <c r="M111" s="76" t="s">
        <v>257</v>
      </c>
      <c r="O111" s="25" t="str">
        <f t="shared" si="8"/>
        <v>Nabo</v>
      </c>
      <c r="R111" s="10" t="str">
        <f t="shared" si="9"/>
        <v>INSERT INTO Operacao (idOperacao, designacaoOperacaoAgricola, designacaoUnidade, quantidade, dataOperacao) VALUES (110, 'Sementeira', 'kg',   0.6,  TO_DATE('20/09/2020', 'DD/MM/YYYY'));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K111" s="98" t="str">
        <f t="shared" si="13"/>
        <v>INSERT INTO OperacaoCultura (idOperacao, idParcela, idCultura, dataInicial) VALUES (110, 106, 11, TO_DATE('20/09/2020', 'DD/MM/YYYY'));</v>
      </c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</row>
    <row r="112" spans="1:50" ht="15" thickTop="1" thickBot="1" x14ac:dyDescent="0.5">
      <c r="A112" s="61">
        <v>101</v>
      </c>
      <c r="B112" s="61" t="s">
        <v>178</v>
      </c>
      <c r="C112" s="61" t="s">
        <v>214</v>
      </c>
      <c r="D112" s="61"/>
      <c r="E112" s="61" t="s">
        <v>206</v>
      </c>
      <c r="F112" s="62">
        <v>44114</v>
      </c>
      <c r="G112" s="61">
        <v>36</v>
      </c>
      <c r="H112" s="61" t="s">
        <v>218</v>
      </c>
      <c r="I112" s="61"/>
      <c r="J112" s="61">
        <f>MATCH(E112,Culturas!$B$32:$B$48,0)</f>
        <v>6</v>
      </c>
      <c r="K112" s="62">
        <f>INDEX(Culturas!$E$2:$E$5,MATCH(Operações!E112,Culturas!$C$2:$C$5,0))</f>
        <v>44114</v>
      </c>
      <c r="L112" s="25">
        <f t="shared" si="10"/>
        <v>111</v>
      </c>
      <c r="M112" s="76" t="s">
        <v>257</v>
      </c>
      <c r="O112" s="25" t="str">
        <f t="shared" si="8"/>
        <v>Tremoço</v>
      </c>
      <c r="R112" s="10" t="str">
        <f t="shared" si="9"/>
        <v>INSERT INTO Operacao (idOperacao, designacaoOperacaoAgricola, designacaoUnidade, quantidade, dataOperacao) VALUES (111, 'Sementeira', 'kg',   36.0,  TO_DATE('10/10/2020', 'DD/MM/YYYY'));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K112" s="98" t="str">
        <f t="shared" si="13"/>
        <v>INSERT INTO OperacaoCultura (idOperacao, idParcela, idCultura, dataInicial) VALUES (111, 101, 6, TO_DATE('10/10/2020', 'DD/MM/YYYY'));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</row>
    <row r="113" spans="1:50" ht="15" thickTop="1" thickBot="1" x14ac:dyDescent="0.5">
      <c r="A113" s="67">
        <v>103</v>
      </c>
      <c r="B113" s="67" t="s">
        <v>181</v>
      </c>
      <c r="C113" s="67" t="s">
        <v>214</v>
      </c>
      <c r="D113" s="67"/>
      <c r="E113" s="67" t="s">
        <v>206</v>
      </c>
      <c r="F113" s="68">
        <v>44116</v>
      </c>
      <c r="G113" s="67">
        <v>1.3</v>
      </c>
      <c r="H113" s="67" t="s">
        <v>179</v>
      </c>
      <c r="I113" s="67"/>
      <c r="J113" s="67">
        <f>MATCH(E113,Culturas!$B$32:$B$48,0)</f>
        <v>6</v>
      </c>
      <c r="K113" s="68">
        <f>INDEX(Culturas!$E$6:$E$11,MATCH(Operações!E113,Culturas!$C$6:$C$11,0))</f>
        <v>44116</v>
      </c>
      <c r="L113" s="25">
        <f t="shared" si="10"/>
        <v>112</v>
      </c>
      <c r="M113" s="76" t="s">
        <v>257</v>
      </c>
      <c r="O113" s="25" t="str">
        <f t="shared" si="8"/>
        <v>Tremoço</v>
      </c>
      <c r="R113" s="10" t="str">
        <f t="shared" si="9"/>
        <v>INSERT INTO Operacao (idOperacao, designacaoOperacaoAgricola, designacaoUnidade, quantidade, dataOperacao) VALUES (112, 'Sementeira', 'ha',   1.3,  TO_DATE('12/10/2020', 'DD/MM/YYYY'));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K113" s="98" t="str">
        <f t="shared" si="13"/>
        <v>INSERT INTO OperacaoCultura (idOperacao, idParcela, idCultura, dataInicial) VALUES (112, 103, 6, TO_DATE('12/10/2020', 'DD/MM/YYYY'));</v>
      </c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</row>
    <row r="114" spans="1:50" ht="15" thickTop="1" thickBot="1" x14ac:dyDescent="0.5">
      <c r="A114">
        <v>102</v>
      </c>
      <c r="B114" t="s">
        <v>199</v>
      </c>
      <c r="C114" t="s">
        <v>5</v>
      </c>
      <c r="E114" t="s">
        <v>200</v>
      </c>
      <c r="F114" s="1">
        <v>44145</v>
      </c>
      <c r="G114">
        <v>30</v>
      </c>
      <c r="H114" t="s">
        <v>201</v>
      </c>
      <c r="J114" s="25">
        <f>MATCH(E114,Culturas!$B$32:$B$48,0)</f>
        <v>1</v>
      </c>
      <c r="K114" s="39">
        <f>INDEX(Culturas!$E$12:$E$13,MATCH(Operações!E114,Culturas!$C$12:$C$13,0))</f>
        <v>42649</v>
      </c>
      <c r="L114" s="25">
        <f t="shared" si="10"/>
        <v>113</v>
      </c>
      <c r="M114" s="76" t="s">
        <v>257</v>
      </c>
      <c r="O114" s="25" t="str">
        <f t="shared" si="8"/>
        <v>Oliveira</v>
      </c>
      <c r="R114" s="10" t="str">
        <f t="shared" si="9"/>
        <v>INSERT INTO Operacao (idOperacao, designacaoOperacaoAgricola, designacaoUnidade, quantidade, dataOperacao) VALUES (113, 'Poda', 'un',   30.0,  TO_DATE('10/11/2020', 'DD/MM/YYYY'));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K114" s="98" t="str">
        <f t="shared" si="13"/>
        <v>INSERT INTO OperacaoCultura (idOperacao, idParcela, idCultura, dataInicial) VALUES (113, 102, 1, TO_DATE('06/10/2016', 'DD/MM/YYYY'));</v>
      </c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</row>
    <row r="115" spans="1:50" ht="15" thickTop="1" thickBot="1" x14ac:dyDescent="0.5">
      <c r="A115">
        <v>102</v>
      </c>
      <c r="B115" t="s">
        <v>199</v>
      </c>
      <c r="C115" t="s">
        <v>5</v>
      </c>
      <c r="E115" t="s">
        <v>202</v>
      </c>
      <c r="F115" s="1">
        <v>44145</v>
      </c>
      <c r="G115">
        <v>20</v>
      </c>
      <c r="H115" t="s">
        <v>201</v>
      </c>
      <c r="J115" s="25">
        <f>MATCH(E115,Culturas!$B$32:$B$48,0)</f>
        <v>2</v>
      </c>
      <c r="K115" s="39">
        <f>INDEX(Culturas!$E$12:$E$13,MATCH(Operações!E115,Culturas!$C$12:$C$13,0))</f>
        <v>42653</v>
      </c>
      <c r="L115" s="25">
        <f t="shared" si="10"/>
        <v>114</v>
      </c>
      <c r="M115" s="76" t="s">
        <v>257</v>
      </c>
      <c r="O115" s="25" t="str">
        <f t="shared" si="8"/>
        <v>Oliveira</v>
      </c>
      <c r="R115" s="10" t="str">
        <f t="shared" si="9"/>
        <v>INSERT INTO Operacao (idOperacao, designacaoOperacaoAgricola, designacaoUnidade, quantidade, dataOperacao) VALUES (114, 'Poda', 'un',   20.0,  TO_DATE('10/11/2020', 'DD/MM/YYYY'));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K115" s="98" t="str">
        <f t="shared" si="13"/>
        <v>INSERT INTO OperacaoCultura (idOperacao, idParcela, idCultura, dataInicial) VALUES (114, 102, 2, TO_DATE('10/10/2016', 'DD/MM/YYYY'));</v>
      </c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</row>
    <row r="116" spans="1:50" ht="15" thickTop="1" thickBot="1" x14ac:dyDescent="0.5">
      <c r="A116">
        <v>106</v>
      </c>
      <c r="B116" t="s">
        <v>220</v>
      </c>
      <c r="C116" t="s">
        <v>7</v>
      </c>
      <c r="E116" t="s">
        <v>227</v>
      </c>
      <c r="F116" s="1">
        <v>44150</v>
      </c>
      <c r="G116">
        <v>600</v>
      </c>
      <c r="H116" t="s">
        <v>218</v>
      </c>
      <c r="J116" s="25">
        <f>MATCH(E116,Culturas!$B$32:$B$48,0)</f>
        <v>11</v>
      </c>
      <c r="K116" s="39">
        <f>INDEX(Culturas!$E$14:$E$22,MATCH(Operações!E116,Culturas!$C$14:$C$22,0))</f>
        <v>44094</v>
      </c>
      <c r="L116" s="25">
        <f t="shared" si="10"/>
        <v>115</v>
      </c>
      <c r="M116" s="76" t="s">
        <v>257</v>
      </c>
      <c r="O116" s="25" t="str">
        <f t="shared" si="8"/>
        <v>Nabo</v>
      </c>
      <c r="R116" s="10" t="str">
        <f t="shared" si="9"/>
        <v>INSERT INTO Operacao (idOperacao, designacaoOperacaoAgricola, designacaoUnidade, quantidade, dataOperacao) VALUES (115, 'Colheita', 'kg',   600.0,  TO_DATE('15/11/2020', 'DD/MM/YYYY'));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K116" s="98" t="str">
        <f t="shared" si="13"/>
        <v>INSERT INTO OperacaoCultura (idOperacao, idParcela, idCultura, dataInicial) VALUES (115, 106, 11, TO_DATE('20/09/2020', 'DD/MM/YYYY'));</v>
      </c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</row>
    <row r="117" spans="1:50" ht="15" thickTop="1" thickBot="1" x14ac:dyDescent="0.5">
      <c r="A117" s="56">
        <v>104</v>
      </c>
      <c r="B117" s="56" t="s">
        <v>182</v>
      </c>
      <c r="C117" s="56" t="s">
        <v>5</v>
      </c>
      <c r="D117" s="56"/>
      <c r="E117" s="56" t="s">
        <v>205</v>
      </c>
      <c r="F117" s="57">
        <v>44170</v>
      </c>
      <c r="G117" s="56">
        <v>70</v>
      </c>
      <c r="H117" s="56" t="s">
        <v>201</v>
      </c>
      <c r="I117" s="56"/>
      <c r="J117" s="56">
        <f>MATCH(E117,Culturas!$B$32:$B$48,0)</f>
        <v>5</v>
      </c>
      <c r="K117" s="57">
        <f>INDEX(Culturas!$E$2:$E$28,MATCH(Operações!E117,Culturas!$C$2:$C$28,0))</f>
        <v>42743</v>
      </c>
      <c r="L117" s="25">
        <f t="shared" si="10"/>
        <v>116</v>
      </c>
      <c r="M117" s="76" t="s">
        <v>257</v>
      </c>
      <c r="O117" s="25" t="str">
        <f t="shared" si="8"/>
        <v>Macieira</v>
      </c>
      <c r="R117" s="10" t="str">
        <f t="shared" si="9"/>
        <v>INSERT INTO Operacao (idOperacao, designacaoOperacaoAgricola, designacaoUnidade, quantidade, dataOperacao) VALUES (116, 'Poda', 'un',   70.0,  TO_DATE('05/12/2020', 'DD/MM/YYYY'));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K117" s="98" t="str">
        <f t="shared" si="13"/>
        <v>INSERT INTO OperacaoCultura (idOperacao, idParcela, idCultura, dataInicial) VALUES (116, 104, 5, TO_DATE('08/01/2017', 'DD/MM/YYYY'));</v>
      </c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</row>
    <row r="118" spans="1:50" ht="15" thickTop="1" thickBot="1" x14ac:dyDescent="0.5">
      <c r="A118" s="56">
        <v>104</v>
      </c>
      <c r="B118" s="56" t="s">
        <v>182</v>
      </c>
      <c r="C118" s="56" t="s">
        <v>5</v>
      </c>
      <c r="D118" s="56"/>
      <c r="E118" s="56" t="s">
        <v>205</v>
      </c>
      <c r="F118" s="57">
        <v>44170</v>
      </c>
      <c r="G118" s="56">
        <v>70</v>
      </c>
      <c r="H118" s="56" t="s">
        <v>201</v>
      </c>
      <c r="I118" s="56"/>
      <c r="J118" s="56">
        <f>MATCH(E118,Culturas!$B$32:$B$48,0)</f>
        <v>5</v>
      </c>
      <c r="K118" s="58">
        <v>43444</v>
      </c>
      <c r="L118" s="25">
        <f t="shared" si="10"/>
        <v>117</v>
      </c>
      <c r="M118" s="76" t="s">
        <v>257</v>
      </c>
      <c r="O118" s="25" t="str">
        <f t="shared" si="8"/>
        <v>Macieira</v>
      </c>
      <c r="R118" s="10" t="str">
        <f t="shared" si="9"/>
        <v>INSERT INTO Operacao (idOperacao, designacaoOperacaoAgricola, designacaoUnidade, quantidade, dataOperacao) VALUES (117, 'Poda', 'un',   70.0,  TO_DATE('05/12/2020', 'DD/MM/YYYY'));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K118" s="98" t="str">
        <f t="shared" si="13"/>
        <v>INSERT INTO OperacaoCultura (idOperacao, idParcela, idCultura, dataInicial) VALUES (117, 104, 5, TO_DATE('10/12/2018', 'DD/MM/YYYY'));</v>
      </c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</row>
    <row r="119" spans="1:50" ht="15" thickTop="1" thickBot="1" x14ac:dyDescent="0.5">
      <c r="A119">
        <v>104</v>
      </c>
      <c r="B119" t="s">
        <v>182</v>
      </c>
      <c r="C119" t="s">
        <v>5</v>
      </c>
      <c r="E119" t="s">
        <v>203</v>
      </c>
      <c r="F119" s="1">
        <v>44170</v>
      </c>
      <c r="G119">
        <v>50</v>
      </c>
      <c r="H119" t="s">
        <v>201</v>
      </c>
      <c r="J119" s="25">
        <f>MATCH(E119,Culturas!$B$32:$B$48,0)</f>
        <v>3</v>
      </c>
      <c r="K119" s="39">
        <f>INDEX(Culturas!$E$2:$E$28,MATCH(Operações!E119,Culturas!$C$2:$C$28,0))</f>
        <v>42742</v>
      </c>
      <c r="L119" s="25">
        <f t="shared" si="10"/>
        <v>118</v>
      </c>
      <c r="M119" s="76" t="s">
        <v>257</v>
      </c>
      <c r="O119" s="25" t="str">
        <f t="shared" si="8"/>
        <v>Macieira</v>
      </c>
      <c r="R119" s="10" t="str">
        <f t="shared" si="9"/>
        <v>INSERT INTO Operacao (idOperacao, designacaoOperacaoAgricola, designacaoUnidade, quantidade, dataOperacao) VALUES (118, 'Poda', 'un',   50.0,  TO_DATE('05/12/2020', 'DD/MM/YYYY'));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K119" s="98" t="str">
        <f t="shared" si="13"/>
        <v>INSERT INTO OperacaoCultura (idOperacao, idParcela, idCultura, dataInicial) VALUES (118, 104, 3, TO_DATE('07/01/2017', 'DD/MM/YYYY'));</v>
      </c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</row>
    <row r="120" spans="1:50" ht="15" thickTop="1" thickBot="1" x14ac:dyDescent="0.5">
      <c r="A120">
        <v>102</v>
      </c>
      <c r="B120" t="s">
        <v>199</v>
      </c>
      <c r="C120" t="s">
        <v>216</v>
      </c>
      <c r="D120" t="s">
        <v>228</v>
      </c>
      <c r="E120" t="s">
        <v>200</v>
      </c>
      <c r="F120" s="1">
        <v>44175</v>
      </c>
      <c r="G120">
        <v>10</v>
      </c>
      <c r="H120" t="s">
        <v>218</v>
      </c>
      <c r="I120" t="s">
        <v>152</v>
      </c>
      <c r="J120" s="25">
        <f>MATCH(E120,Culturas!$B$32:$B$48,0)</f>
        <v>1</v>
      </c>
      <c r="K120" s="39">
        <f>INDEX(Culturas!$E$12:$E$13,MATCH(Operações!E120,Culturas!$C$12:$C$13,0))</f>
        <v>42649</v>
      </c>
      <c r="L120" s="92">
        <f t="shared" si="10"/>
        <v>119</v>
      </c>
      <c r="M120" s="76" t="s">
        <v>257</v>
      </c>
      <c r="O120" s="25" t="str">
        <f t="shared" si="8"/>
        <v>Oliveira</v>
      </c>
      <c r="R120" s="10" t="str">
        <f t="shared" si="9"/>
        <v>INSERT INTO Operacao (idOperacao, designacaoOperacaoAgricola, designacaoUnidade, quantidade, dataOperacao) VALUES (119, 'Fertilização', 'kg',   10.0,  TO_DATE('10/12/2020', 'DD/MM/YYYY'));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K120" s="98" t="str">
        <f t="shared" si="13"/>
        <v>INSERT INTO OperacaoCultura (idOperacao, idParcela, idCultura, dataInicial) VALUES (119, 102, 1, TO_DATE('06/10/2016', 'DD/MM/YYYY'));</v>
      </c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</row>
    <row r="121" spans="1:50" ht="15" thickTop="1" thickBot="1" x14ac:dyDescent="0.5">
      <c r="A121">
        <v>102</v>
      </c>
      <c r="B121" t="s">
        <v>199</v>
      </c>
      <c r="C121" t="s">
        <v>216</v>
      </c>
      <c r="D121" t="s">
        <v>228</v>
      </c>
      <c r="E121" t="s">
        <v>202</v>
      </c>
      <c r="F121" s="1">
        <v>44175</v>
      </c>
      <c r="G121">
        <v>7</v>
      </c>
      <c r="H121" t="s">
        <v>218</v>
      </c>
      <c r="I121" t="s">
        <v>152</v>
      </c>
      <c r="J121" s="25">
        <f>MATCH(E121,Culturas!$B$32:$B$48,0)</f>
        <v>2</v>
      </c>
      <c r="K121" s="39">
        <f>INDEX(Culturas!$E$12:$E$13,MATCH(Operações!E121,Culturas!$C$12:$C$13,0))</f>
        <v>42653</v>
      </c>
      <c r="L121" s="92">
        <f t="shared" si="10"/>
        <v>120</v>
      </c>
      <c r="M121" s="76" t="s">
        <v>257</v>
      </c>
      <c r="O121" s="25" t="str">
        <f t="shared" si="8"/>
        <v>Oliveira</v>
      </c>
      <c r="R121" s="10" t="str">
        <f t="shared" si="9"/>
        <v>INSERT INTO Operacao (idOperacao, designacaoOperacaoAgricola, designacaoUnidade, quantidade, dataOperacao) VALUES (120, 'Fertilização', 'kg',   7.0,  TO_DATE('10/12/2020', 'DD/MM/YYYY'));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K121" s="98" t="str">
        <f t="shared" si="13"/>
        <v>INSERT INTO OperacaoCultura (idOperacao, idParcela, idCultura, dataInicial) VALUES (120, 102, 2, TO_DATE('10/10/2016', 'DD/MM/YYYY'));</v>
      </c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</row>
    <row r="122" spans="1:50" ht="15" thickTop="1" thickBot="1" x14ac:dyDescent="0.5">
      <c r="A122">
        <v>104</v>
      </c>
      <c r="B122" t="s">
        <v>182</v>
      </c>
      <c r="C122" t="s">
        <v>5</v>
      </c>
      <c r="E122" t="s">
        <v>203</v>
      </c>
      <c r="F122" s="1">
        <v>44180</v>
      </c>
      <c r="G122">
        <v>40</v>
      </c>
      <c r="H122" t="s">
        <v>201</v>
      </c>
      <c r="J122" s="25">
        <f>MATCH(E122,Culturas!$B$32:$B$48,0)</f>
        <v>3</v>
      </c>
      <c r="K122" s="39">
        <f>INDEX(Culturas!$E$2:$E$28,MATCH(Operações!E122,Culturas!$C$2:$C$28,0))</f>
        <v>42742</v>
      </c>
      <c r="L122" s="25">
        <f t="shared" si="10"/>
        <v>121</v>
      </c>
      <c r="M122" s="76" t="s">
        <v>257</v>
      </c>
      <c r="O122" s="25" t="str">
        <f t="shared" si="8"/>
        <v>Macieira</v>
      </c>
      <c r="R122" s="10" t="str">
        <f t="shared" si="9"/>
        <v>INSERT INTO Operacao (idOperacao, designacaoOperacaoAgricola, designacaoUnidade, quantidade, dataOperacao) VALUES (121, 'Poda', 'un',   40.0,  TO_DATE('15/12/2020', 'DD/MM/YYYY'));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K122" s="98" t="str">
        <f t="shared" si="13"/>
        <v>INSERT INTO OperacaoCultura (idOperacao, idParcela, idCultura, dataInicial) VALUES (121, 104, 3, TO_DATE('07/01/2017', 'DD/MM/YYYY'));</v>
      </c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</row>
    <row r="123" spans="1:50" ht="15" thickTop="1" thickBot="1" x14ac:dyDescent="0.5">
      <c r="A123">
        <v>104</v>
      </c>
      <c r="B123" t="s">
        <v>182</v>
      </c>
      <c r="C123" t="s">
        <v>5</v>
      </c>
      <c r="E123" t="s">
        <v>204</v>
      </c>
      <c r="F123" s="1">
        <v>44180</v>
      </c>
      <c r="G123">
        <v>60</v>
      </c>
      <c r="H123" t="s">
        <v>201</v>
      </c>
      <c r="J123" s="25">
        <f>MATCH(E123,Culturas!$B$32:$B$48,0)</f>
        <v>4</v>
      </c>
      <c r="K123" s="39">
        <f>INDEX(Culturas!$E$2:$E$28,MATCH(Operações!E123,Culturas!$C$2:$C$28,0))</f>
        <v>42743</v>
      </c>
      <c r="L123" s="25">
        <f t="shared" si="10"/>
        <v>122</v>
      </c>
      <c r="M123" s="76" t="s">
        <v>257</v>
      </c>
      <c r="O123" s="25" t="str">
        <f t="shared" si="8"/>
        <v>Macieira</v>
      </c>
      <c r="R123" s="10" t="str">
        <f t="shared" si="9"/>
        <v>INSERT INTO Operacao (idOperacao, designacaoOperacaoAgricola, designacaoUnidade, quantidade, dataOperacao) VALUES (122, 'Poda', 'un',   60.0,  TO_DATE('15/12/2020', 'DD/MM/YYYY'));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K123" s="98" t="str">
        <f t="shared" ref="AK123:AK154" si="14" xml:space="preserve"> "INSERT INTO " &amp;$AM$1&amp; " (idOperacao, idParcela, idCultura, dataInicial) VALUES (" &amp;L123&amp; ", " &amp;A123&amp; ", " &amp;J123&amp; ", TO_DATE('"&amp;TEXT(K123,"DD/MM/AAAA")&amp;"', 'DD/MM/YYYY'));"</f>
        <v>INSERT INTO OperacaoCultura (idOperacao, idParcela, idCultura, dataInicial) VALUES (122, 104, 4, TO_DATE('08/01/2017', 'DD/MM/YYYY'));</v>
      </c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</row>
    <row r="124" spans="1:50" ht="15" thickTop="1" thickBot="1" x14ac:dyDescent="0.5">
      <c r="A124">
        <v>107</v>
      </c>
      <c r="B124" t="s">
        <v>246</v>
      </c>
      <c r="C124" t="s">
        <v>5</v>
      </c>
      <c r="E124" t="s">
        <v>247</v>
      </c>
      <c r="F124" s="1">
        <v>44181</v>
      </c>
      <c r="G124">
        <v>500</v>
      </c>
      <c r="H124" t="s">
        <v>201</v>
      </c>
      <c r="J124" s="25">
        <f>MATCH(E124,Culturas!$B$32:$B$48,0)</f>
        <v>16</v>
      </c>
      <c r="K124" s="39">
        <f>INDEX(Culturas!$E$2:$E$28,MATCH(Operações!E124,Culturas!$C$2:$C$28,0))</f>
        <v>43110</v>
      </c>
      <c r="L124" s="25">
        <f t="shared" si="10"/>
        <v>123</v>
      </c>
      <c r="M124" s="76" t="s">
        <v>257</v>
      </c>
      <c r="O124" s="25" t="str">
        <f t="shared" si="8"/>
        <v>Videira</v>
      </c>
      <c r="R124" s="10" t="str">
        <f t="shared" si="9"/>
        <v>INSERT INTO Operacao (idOperacao, designacaoOperacaoAgricola, designacaoUnidade, quantidade, dataOperacao) VALUES (123, 'Poda', 'un',   500.0,  TO_DATE('16/12/2020', 'DD/MM/YYYY'));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K124" s="98" t="str">
        <f t="shared" si="14"/>
        <v>INSERT INTO OperacaoCultura (idOperacao, idParcela, idCultura, dataInicial) VALUES (123, 107, 16, TO_DATE('10/01/2018', 'DD/MM/YYYY'));</v>
      </c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</row>
    <row r="125" spans="1:50" ht="15" thickTop="1" thickBot="1" x14ac:dyDescent="0.5">
      <c r="A125">
        <v>106</v>
      </c>
      <c r="B125" t="s">
        <v>220</v>
      </c>
      <c r="C125" t="s">
        <v>7</v>
      </c>
      <c r="E125" t="s">
        <v>227</v>
      </c>
      <c r="F125" s="1">
        <v>44183</v>
      </c>
      <c r="G125">
        <v>2500</v>
      </c>
      <c r="H125" t="s">
        <v>218</v>
      </c>
      <c r="J125" s="25">
        <f>MATCH(E125,Culturas!$B$32:$B$48,0)</f>
        <v>11</v>
      </c>
      <c r="K125" s="39">
        <f>INDEX(Culturas!$E$14:$E$22,MATCH(Operações!E125,Culturas!$C$14:$C$22,0))</f>
        <v>44094</v>
      </c>
      <c r="L125" s="25">
        <f t="shared" si="10"/>
        <v>124</v>
      </c>
      <c r="M125" s="76" t="s">
        <v>257</v>
      </c>
      <c r="O125" s="25" t="str">
        <f t="shared" si="8"/>
        <v>Nabo</v>
      </c>
      <c r="R125" s="10" t="str">
        <f t="shared" si="9"/>
        <v>INSERT INTO Operacao (idOperacao, designacaoOperacaoAgricola, designacaoUnidade, quantidade, dataOperacao) VALUES (124, 'Colheita', 'kg',   2500.0,  TO_DATE('18/12/2020', 'DD/MM/YYYY'));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K125" s="98" t="str">
        <f t="shared" si="14"/>
        <v>INSERT INTO OperacaoCultura (idOperacao, idParcela, idCultura, dataInicial) VALUES (124, 106, 11, TO_DATE('20/09/2020', 'DD/MM/YYYY'));</v>
      </c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</row>
    <row r="126" spans="1:50" ht="15" thickTop="1" thickBot="1" x14ac:dyDescent="0.5">
      <c r="A126">
        <v>107</v>
      </c>
      <c r="B126" t="s">
        <v>246</v>
      </c>
      <c r="C126" t="s">
        <v>5</v>
      </c>
      <c r="E126" t="s">
        <v>251</v>
      </c>
      <c r="F126" s="1">
        <v>44183</v>
      </c>
      <c r="G126">
        <v>700</v>
      </c>
      <c r="H126" t="s">
        <v>201</v>
      </c>
      <c r="J126" s="25">
        <f>MATCH(E126,Culturas!$B$32:$B$48,0)</f>
        <v>17</v>
      </c>
      <c r="K126" s="39">
        <f>INDEX(Culturas!$E$2:$E$28,MATCH(Operações!E126,Culturas!$C$2:$C$28,0))</f>
        <v>43111</v>
      </c>
      <c r="L126" s="25">
        <f t="shared" si="10"/>
        <v>125</v>
      </c>
      <c r="M126" s="76" t="s">
        <v>257</v>
      </c>
      <c r="O126" s="25" t="str">
        <f t="shared" si="8"/>
        <v>Videira</v>
      </c>
      <c r="R126" s="10" t="str">
        <f t="shared" si="9"/>
        <v>INSERT INTO Operacao (idOperacao, designacaoOperacaoAgricola, designacaoUnidade, quantidade, dataOperacao) VALUES (125, 'Poda', 'un',   700.0,  TO_DATE('18/12/2020', 'DD/MM/YYYY'));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K126" s="98" t="str">
        <f t="shared" si="14"/>
        <v>INSERT INTO OperacaoCultura (idOperacao, idParcela, idCultura, dataInicial) VALUES (125, 107, 17, TO_DATE('11/01/2018', 'DD/MM/YYYY'));</v>
      </c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</row>
    <row r="127" spans="1:50" ht="15" thickTop="1" thickBot="1" x14ac:dyDescent="0.5">
      <c r="A127">
        <v>106</v>
      </c>
      <c r="B127" t="s">
        <v>220</v>
      </c>
      <c r="C127" t="s">
        <v>7</v>
      </c>
      <c r="E127" t="s">
        <v>227</v>
      </c>
      <c r="F127" s="1">
        <v>44200</v>
      </c>
      <c r="G127">
        <v>2900</v>
      </c>
      <c r="H127" t="s">
        <v>218</v>
      </c>
      <c r="J127" s="25">
        <f>MATCH(E127,Culturas!$B$32:$B$48,0)</f>
        <v>11</v>
      </c>
      <c r="K127" s="39">
        <f>INDEX(Culturas!$E$14:$E$22,MATCH(Operações!E127,Culturas!$C$14:$C$22,0))</f>
        <v>44094</v>
      </c>
      <c r="L127" s="25">
        <f t="shared" si="10"/>
        <v>126</v>
      </c>
      <c r="M127" s="76" t="s">
        <v>257</v>
      </c>
      <c r="O127" s="25" t="str">
        <f t="shared" si="8"/>
        <v>Nabo</v>
      </c>
      <c r="R127" s="10" t="str">
        <f t="shared" si="9"/>
        <v>INSERT INTO Operacao (idOperacao, designacaoOperacaoAgricola, designacaoUnidade, quantidade, dataOperacao) VALUES (126, 'Colheita', 'kg',   2900.0,  TO_DATE('04/01/2021', 'DD/MM/YYYY'));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K127" s="98" t="str">
        <f t="shared" si="14"/>
        <v>INSERT INTO OperacaoCultura (idOperacao, idParcela, idCultura, dataInicial) VALUES (126, 106, 11, TO_DATE('20/09/2020', 'DD/MM/YYYY'));</v>
      </c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</row>
    <row r="128" spans="1:50" ht="15" thickTop="1" thickBot="1" x14ac:dyDescent="0.5">
      <c r="A128">
        <v>107</v>
      </c>
      <c r="B128" t="s">
        <v>246</v>
      </c>
      <c r="C128" t="s">
        <v>252</v>
      </c>
      <c r="E128" t="s">
        <v>247</v>
      </c>
      <c r="F128" s="1">
        <v>44216</v>
      </c>
      <c r="G128">
        <v>2</v>
      </c>
      <c r="H128" t="s">
        <v>218</v>
      </c>
      <c r="I128" t="s">
        <v>143</v>
      </c>
      <c r="J128" s="25">
        <f>MATCH(E128,Culturas!$B$32:$B$48,0)</f>
        <v>16</v>
      </c>
      <c r="K128" s="39">
        <f>INDEX(Culturas!$E$2:$E$28,MATCH(Operações!E128,Culturas!$C$2:$C$28,0))</f>
        <v>43110</v>
      </c>
      <c r="L128" s="92">
        <f t="shared" si="10"/>
        <v>127</v>
      </c>
      <c r="M128" s="76" t="s">
        <v>257</v>
      </c>
      <c r="O128" s="25" t="str">
        <f t="shared" si="8"/>
        <v>Videira</v>
      </c>
      <c r="R128" s="10" t="str">
        <f t="shared" si="9"/>
        <v>INSERT INTO Operacao (idOperacao, designacaoOperacaoAgricola, designacaoUnidade, quantidade, dataOperacao) VALUES (127, 'Aplicação fitofármaco', 'kg',   2.0,  TO_DATE('20/01/2021', 'DD/MM/YYYY'));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K128" s="98" t="str">
        <f t="shared" si="14"/>
        <v>INSERT INTO OperacaoCultura (idOperacao, idParcela, idCultura, dataInicial) VALUES (127, 107, 16, TO_DATE('10/01/2018', 'DD/MM/YYYY'));</v>
      </c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</row>
    <row r="129" spans="1:50" ht="15" thickTop="1" thickBot="1" x14ac:dyDescent="0.5">
      <c r="A129">
        <v>107</v>
      </c>
      <c r="B129" t="s">
        <v>246</v>
      </c>
      <c r="C129" t="s">
        <v>252</v>
      </c>
      <c r="E129" t="s">
        <v>251</v>
      </c>
      <c r="F129" s="1">
        <v>44216</v>
      </c>
      <c r="G129">
        <v>2.5</v>
      </c>
      <c r="H129" t="s">
        <v>218</v>
      </c>
      <c r="I129" t="s">
        <v>143</v>
      </c>
      <c r="J129" s="25">
        <f>MATCH(E129,Culturas!$B$32:$B$48,0)</f>
        <v>17</v>
      </c>
      <c r="K129" s="39">
        <f>INDEX(Culturas!$E$2:$E$28,MATCH(Operações!E129,Culturas!$C$2:$C$28,0))</f>
        <v>43111</v>
      </c>
      <c r="L129" s="92">
        <f t="shared" si="10"/>
        <v>128</v>
      </c>
      <c r="M129" s="76" t="s">
        <v>257</v>
      </c>
      <c r="O129" s="25" t="str">
        <f t="shared" si="8"/>
        <v>Videira</v>
      </c>
      <c r="R129" s="10" t="str">
        <f t="shared" si="9"/>
        <v>INSERT INTO Operacao (idOperacao, designacaoOperacaoAgricola, designacaoUnidade, quantidade, dataOperacao) VALUES (128, 'Aplicação fitofármaco', 'kg',   2.5,  TO_DATE('20/01/2021', 'DD/MM/YYYY'));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K129" s="98" t="str">
        <f t="shared" si="14"/>
        <v>INSERT INTO OperacaoCultura (idOperacao, idParcela, idCultura, dataInicial) VALUES (128, 107, 17, TO_DATE('11/01/2018', 'DD/MM/YYYY'));</v>
      </c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</row>
    <row r="130" spans="1:50" ht="15" thickTop="1" thickBot="1" x14ac:dyDescent="0.5">
      <c r="A130" s="32">
        <v>106</v>
      </c>
      <c r="B130" s="32" t="s">
        <v>220</v>
      </c>
      <c r="C130" s="81" t="s">
        <v>214</v>
      </c>
      <c r="D130" s="32"/>
      <c r="E130" s="86" t="s">
        <v>272</v>
      </c>
      <c r="F130" s="80">
        <v>44265</v>
      </c>
      <c r="G130" s="32">
        <v>0.9</v>
      </c>
      <c r="H130" s="32" t="s">
        <v>218</v>
      </c>
      <c r="I130" s="32"/>
      <c r="J130" s="32">
        <f>MATCH(E130,Culturas!$B$32:$B$48,0)</f>
        <v>12</v>
      </c>
      <c r="K130" s="80">
        <f>INDEX(Culturas!$E$14:$E$22,MATCH(Operações!E130,Culturas!$C$14:$C$22,0))</f>
        <v>44265</v>
      </c>
      <c r="L130" s="25">
        <f t="shared" si="10"/>
        <v>129</v>
      </c>
      <c r="M130" s="76" t="s">
        <v>257</v>
      </c>
      <c r="O130" s="25" t="str">
        <f t="shared" si="8"/>
        <v>Cenoura</v>
      </c>
      <c r="R130" s="10" t="str">
        <f t="shared" si="9"/>
        <v>INSERT INTO Operacao (idOperacao, designacaoOperacaoAgricola, designacaoUnidade, quantidade, dataOperacao) VALUES (129, 'Sementeira', 'kg',   0.9,  TO_DATE('10/03/2021', 'DD/MM/YYYY'));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K130" s="98" t="str">
        <f t="shared" si="14"/>
        <v>INSERT INTO OperacaoCultura (idOperacao, idParcela, idCultura, dataInicial) VALUES (129, 106, 12, TO_DATE('10/03/2021', 'DD/MM/YYYY'));</v>
      </c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</row>
    <row r="131" spans="1:50" ht="15" thickTop="1" thickBot="1" x14ac:dyDescent="0.5">
      <c r="A131" s="69">
        <v>103</v>
      </c>
      <c r="B131" s="69" t="s">
        <v>181</v>
      </c>
      <c r="C131" s="69" t="s">
        <v>215</v>
      </c>
      <c r="D131" s="69"/>
      <c r="E131" s="69" t="s">
        <v>206</v>
      </c>
      <c r="F131" s="70">
        <v>44269</v>
      </c>
      <c r="G131" s="69">
        <v>1.3</v>
      </c>
      <c r="H131" s="69" t="s">
        <v>179</v>
      </c>
      <c r="I131" s="69"/>
      <c r="J131" s="69">
        <f>MATCH(E131,Culturas!$B$32:$B$48,0)</f>
        <v>6</v>
      </c>
      <c r="K131" s="70">
        <f>INDEX(Culturas!$E$6:$E$11,MATCH(Operações!E131,Culturas!$C$6:$C$11,0))</f>
        <v>44116</v>
      </c>
      <c r="L131" s="25">
        <f t="shared" si="10"/>
        <v>130</v>
      </c>
      <c r="M131" s="76" t="s">
        <v>257</v>
      </c>
      <c r="O131" s="25" t="str">
        <f t="shared" ref="O131:O194" si="15">_xlfn.TEXTBEFORE(E131, " ")</f>
        <v>Tremoço</v>
      </c>
      <c r="R131" s="10" t="str">
        <f t="shared" ref="R131:R194" si="16" xml:space="preserve"> "INSERT INTO " &amp;$T$1&amp; " (idOperacao, designacaoOperacaoAgricola, designacaoUnidade, quantidade, dataOperacao) VALUES (" &amp;L131&amp; ", '" &amp;C131&amp; "', " &amp;IF(ISBLANK(H131), "null", "'" &amp;H131&amp; "'" )&amp; ",   "&amp;IF(ISBLANK(G131), "null",TEXT(SUBSTITUTE(G131, "%", "") * 10, "0.0"))&amp;",  TO_DATE('"&amp;TEXT(F131,"DD/MM/AAAA")&amp;"', 'DD/MM/YYYY'));"</f>
        <v>INSERT INTO Operacao (idOperacao, designacaoOperacaoAgricola, designacaoUnidade, quantidade, dataOperacao) VALUES (130, 'Incorporação no solo', 'ha',   1.3,  TO_DATE('14/03/2021', 'DD/MM/YYYY'));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K131" s="98" t="str">
        <f t="shared" si="14"/>
        <v>INSERT INTO OperacaoCultura (idOperacao, idParcela, idCultura, dataInicial) VALUES (130, 103, 6, TO_DATE('12/10/2020', 'DD/MM/YYYY'));</v>
      </c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</row>
    <row r="132" spans="1:50" ht="15" thickTop="1" thickBot="1" x14ac:dyDescent="0.5">
      <c r="A132">
        <v>101</v>
      </c>
      <c r="B132" t="s">
        <v>178</v>
      </c>
      <c r="C132" t="s">
        <v>215</v>
      </c>
      <c r="E132" t="s">
        <v>206</v>
      </c>
      <c r="F132" s="1">
        <v>44285</v>
      </c>
      <c r="G132">
        <v>1.3</v>
      </c>
      <c r="H132" t="s">
        <v>179</v>
      </c>
      <c r="J132">
        <f>MATCH(E132,Culturas!$B$32:$B$48,0)</f>
        <v>6</v>
      </c>
      <c r="K132" s="1">
        <f>INDEX(Culturas!$E$2:$E$5,MATCH(Operações!E132,Culturas!$C$2:$C$5,0))</f>
        <v>44114</v>
      </c>
      <c r="L132" s="25">
        <f t="shared" ref="L132:L195" si="17">L131+1</f>
        <v>131</v>
      </c>
      <c r="M132" s="76" t="s">
        <v>257</v>
      </c>
      <c r="O132" s="25" t="str">
        <f t="shared" si="15"/>
        <v>Tremoço</v>
      </c>
      <c r="R132" s="10" t="str">
        <f t="shared" si="16"/>
        <v>INSERT INTO Operacao (idOperacao, designacaoOperacaoAgricola, designacaoUnidade, quantidade, dataOperacao) VALUES (131, 'Incorporação no solo', 'ha',   1.3,  TO_DATE('30/03/2021', 'DD/MM/YYYY'));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K132" s="98" t="str">
        <f t="shared" si="14"/>
        <v>INSERT INTO OperacaoCultura (idOperacao, idParcela, idCultura, dataInicial) VALUES (131, 101, 6, TO_DATE('10/10/2020', 'DD/MM/YYYY'));</v>
      </c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</row>
    <row r="133" spans="1:50" ht="15" thickTop="1" thickBot="1" x14ac:dyDescent="0.5">
      <c r="A133" s="67">
        <v>103</v>
      </c>
      <c r="B133" s="67" t="s">
        <v>181</v>
      </c>
      <c r="C133" s="67" t="s">
        <v>214</v>
      </c>
      <c r="D133" s="67"/>
      <c r="E133" s="67" t="s">
        <v>239</v>
      </c>
      <c r="F133" s="68">
        <v>44289</v>
      </c>
      <c r="G133" s="67">
        <v>1.2</v>
      </c>
      <c r="H133" s="67" t="s">
        <v>179</v>
      </c>
      <c r="I133" s="67"/>
      <c r="J133" s="67">
        <f>MATCH(E133,Culturas!$B$32:$B$48,0)</f>
        <v>14</v>
      </c>
      <c r="K133" s="68">
        <f>F133</f>
        <v>44289</v>
      </c>
      <c r="L133" s="25">
        <f t="shared" si="17"/>
        <v>132</v>
      </c>
      <c r="M133" s="76" t="s">
        <v>257</v>
      </c>
      <c r="O133" s="25" t="str">
        <f t="shared" si="15"/>
        <v>Milho</v>
      </c>
      <c r="R133" s="10" t="str">
        <f t="shared" si="16"/>
        <v>INSERT INTO Operacao (idOperacao, designacaoOperacaoAgricola, designacaoUnidade, quantidade, dataOperacao) VALUES (132, 'Sementeira', 'ha',   1.2,  TO_DATE('03/04/2021', 'DD/MM/YYYY'));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K133" s="98" t="str">
        <f t="shared" si="14"/>
        <v>INSERT INTO OperacaoCultura (idOperacao, idParcela, idCultura, dataInicial) VALUES (132, 103, 14, TO_DATE('03/04/2021', 'DD/MM/YYYY'));</v>
      </c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</row>
    <row r="134" spans="1:50" ht="15" thickTop="1" thickBot="1" x14ac:dyDescent="0.5">
      <c r="A134" s="61">
        <v>101</v>
      </c>
      <c r="B134" s="61" t="s">
        <v>178</v>
      </c>
      <c r="C134" s="61" t="s">
        <v>214</v>
      </c>
      <c r="D134" s="61"/>
      <c r="E134" s="61" t="s">
        <v>207</v>
      </c>
      <c r="F134" s="62">
        <v>44296</v>
      </c>
      <c r="G134" s="61">
        <v>30</v>
      </c>
      <c r="H134" s="61" t="s">
        <v>218</v>
      </c>
      <c r="I134" s="61"/>
      <c r="J134" s="61">
        <f>MATCH(E134,Culturas!$B$32:$B$48,0)</f>
        <v>7</v>
      </c>
      <c r="K134" s="62">
        <f>INDEX(Culturas!$E$2:$E$5,MATCH(Operações!E134,Culturas!$C$2:$C$5,0))</f>
        <v>44296</v>
      </c>
      <c r="L134" s="25">
        <f t="shared" si="17"/>
        <v>133</v>
      </c>
      <c r="M134" s="76" t="s">
        <v>257</v>
      </c>
      <c r="O134" s="25" t="str">
        <f t="shared" si="15"/>
        <v>Milho</v>
      </c>
      <c r="R134" s="10" t="str">
        <f t="shared" si="16"/>
        <v>INSERT INTO Operacao (idOperacao, designacaoOperacaoAgricola, designacaoUnidade, quantidade, dataOperacao) VALUES (133, 'Sementeira', 'kg',   30.0,  TO_DATE('10/04/2021', 'DD/MM/YYYY'));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K134" s="98" t="str">
        <f t="shared" si="14"/>
        <v>INSERT INTO OperacaoCultura (idOperacao, idParcela, idCultura, dataInicial) VALUES (133, 101, 7, TO_DATE('10/04/2021', 'DD/MM/YYYY'));</v>
      </c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</row>
    <row r="135" spans="1:50" ht="15" thickTop="1" thickBot="1" x14ac:dyDescent="0.5">
      <c r="A135" s="45">
        <v>104</v>
      </c>
      <c r="B135" s="45" t="s">
        <v>182</v>
      </c>
      <c r="C135" s="45" t="s">
        <v>216</v>
      </c>
      <c r="D135" s="45" t="s">
        <v>217</v>
      </c>
      <c r="E135" s="41" t="s">
        <v>203</v>
      </c>
      <c r="F135" s="48">
        <v>44318</v>
      </c>
      <c r="G135" s="45">
        <v>10</v>
      </c>
      <c r="H135" s="45" t="s">
        <v>218</v>
      </c>
      <c r="I135" s="45" t="s">
        <v>160</v>
      </c>
      <c r="J135" s="45">
        <f>MATCH(E135,Culturas!$B$32:$B$48,0)</f>
        <v>3</v>
      </c>
      <c r="K135" s="48">
        <f>INDEX(Culturas!$E$2:$E$28,MATCH(Operações!E135,Culturas!$C$2:$C$28,0))</f>
        <v>42742</v>
      </c>
      <c r="L135" s="92">
        <f t="shared" si="17"/>
        <v>134</v>
      </c>
      <c r="M135" s="76" t="s">
        <v>257</v>
      </c>
      <c r="O135" s="25" t="str">
        <f t="shared" si="15"/>
        <v>Macieira</v>
      </c>
      <c r="R135" s="10" t="str">
        <f t="shared" si="16"/>
        <v>INSERT INTO Operacao (idOperacao, designacaoOperacaoAgricola, designacaoUnidade, quantidade, dataOperacao) VALUES (134, 'Fertilização', 'kg',   10.0,  TO_DATE('02/05/2021', 'DD/MM/YYYY'));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K135" s="98" t="str">
        <f t="shared" si="14"/>
        <v>INSERT INTO OperacaoCultura (idOperacao, idParcela, idCultura, dataInicial) VALUES (134, 104, 3, TO_DATE('07/01/2017', 'DD/MM/YYYY'));</v>
      </c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</row>
    <row r="136" spans="1:50" ht="15" thickTop="1" thickBot="1" x14ac:dyDescent="0.5">
      <c r="A136" s="45">
        <v>104</v>
      </c>
      <c r="B136" s="45" t="s">
        <v>182</v>
      </c>
      <c r="C136" s="45" t="s">
        <v>216</v>
      </c>
      <c r="D136" s="45" t="s">
        <v>217</v>
      </c>
      <c r="E136" s="41" t="s">
        <v>204</v>
      </c>
      <c r="F136" s="48">
        <v>44318</v>
      </c>
      <c r="G136" s="45">
        <v>10</v>
      </c>
      <c r="H136" s="45" t="s">
        <v>218</v>
      </c>
      <c r="I136" s="45" t="s">
        <v>160</v>
      </c>
      <c r="J136" s="45">
        <f>MATCH(E136,Culturas!$B$32:$B$48,0)</f>
        <v>4</v>
      </c>
      <c r="K136" s="48">
        <f>INDEX(Culturas!$E$2:$E$28,MATCH(Operações!E136,Culturas!$C$2:$C$28,0))</f>
        <v>42743</v>
      </c>
      <c r="L136" s="92">
        <f t="shared" si="17"/>
        <v>135</v>
      </c>
      <c r="M136" s="76" t="s">
        <v>257</v>
      </c>
      <c r="O136" s="25" t="str">
        <f t="shared" si="15"/>
        <v>Macieira</v>
      </c>
      <c r="R136" s="10" t="str">
        <f t="shared" si="16"/>
        <v>INSERT INTO Operacao (idOperacao, designacaoOperacaoAgricola, designacaoUnidade, quantidade, dataOperacao) VALUES (135, 'Fertilização', 'kg',   10.0,  TO_DATE('02/05/2021', 'DD/MM/YYYY'));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K136" s="98" t="str">
        <f t="shared" si="14"/>
        <v>INSERT INTO OperacaoCultura (idOperacao, idParcela, idCultura, dataInicial) VALUES (135, 104, 4, TO_DATE('08/01/2017', 'DD/MM/YYYY'));</v>
      </c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</row>
    <row r="137" spans="1:50" ht="15" thickTop="1" thickBot="1" x14ac:dyDescent="0.5">
      <c r="A137" s="45">
        <v>104</v>
      </c>
      <c r="B137" s="45" t="s">
        <v>182</v>
      </c>
      <c r="C137" s="45" t="s">
        <v>216</v>
      </c>
      <c r="D137" s="45" t="s">
        <v>217</v>
      </c>
      <c r="E137" s="41" t="s">
        <v>205</v>
      </c>
      <c r="F137" s="48">
        <v>44318</v>
      </c>
      <c r="G137" s="45">
        <v>10</v>
      </c>
      <c r="H137" s="45" t="s">
        <v>218</v>
      </c>
      <c r="I137" s="45" t="s">
        <v>160</v>
      </c>
      <c r="J137" s="45">
        <f>MATCH(E137,Culturas!$B$32:$B$48,0)</f>
        <v>5</v>
      </c>
      <c r="K137" s="48">
        <f>INDEX(Culturas!$E$2:$E$28,MATCH(Operações!E137,Culturas!$C$2:$C$28,0))</f>
        <v>42743</v>
      </c>
      <c r="L137" s="92">
        <f t="shared" si="17"/>
        <v>136</v>
      </c>
      <c r="M137" s="76" t="s">
        <v>257</v>
      </c>
      <c r="O137" s="25" t="str">
        <f t="shared" si="15"/>
        <v>Macieira</v>
      </c>
      <c r="R137" s="10" t="str">
        <f t="shared" si="16"/>
        <v>INSERT INTO Operacao (idOperacao, designacaoOperacaoAgricola, designacaoUnidade, quantidade, dataOperacao) VALUES (136, 'Fertilização', 'kg',   10.0,  TO_DATE('02/05/2021', 'DD/MM/YYYY'));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K137" s="98" t="str">
        <f t="shared" si="14"/>
        <v>INSERT INTO OperacaoCultura (idOperacao, idParcela, idCultura, dataInicial) VALUES (136, 104, 5, TO_DATE('08/01/2017', 'DD/MM/YYYY'));</v>
      </c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</row>
    <row r="138" spans="1:50" ht="15" thickTop="1" thickBot="1" x14ac:dyDescent="0.5">
      <c r="A138" s="45">
        <v>104</v>
      </c>
      <c r="B138" s="45" t="s">
        <v>182</v>
      </c>
      <c r="C138" s="45" t="s">
        <v>216</v>
      </c>
      <c r="D138" s="45" t="s">
        <v>217</v>
      </c>
      <c r="E138" s="41" t="s">
        <v>205</v>
      </c>
      <c r="F138" s="48">
        <v>44318</v>
      </c>
      <c r="G138" s="45">
        <v>10</v>
      </c>
      <c r="H138" s="45" t="s">
        <v>218</v>
      </c>
      <c r="I138" s="45" t="s">
        <v>160</v>
      </c>
      <c r="J138" s="45">
        <f>MATCH(E138,Culturas!$B$32:$B$48,0)</f>
        <v>5</v>
      </c>
      <c r="K138" s="59">
        <v>43444</v>
      </c>
      <c r="L138" s="92">
        <f t="shared" si="17"/>
        <v>137</v>
      </c>
      <c r="M138" s="76" t="s">
        <v>257</v>
      </c>
      <c r="O138" s="25" t="str">
        <f t="shared" si="15"/>
        <v>Macieira</v>
      </c>
      <c r="R138" s="10" t="str">
        <f t="shared" si="16"/>
        <v>INSERT INTO Operacao (idOperacao, designacaoOperacaoAgricola, designacaoUnidade, quantidade, dataOperacao) VALUES (137, 'Fertilização', 'kg',   10.0,  TO_DATE('02/05/2021', 'DD/MM/YYYY'));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K138" s="98" t="str">
        <f t="shared" si="14"/>
        <v>INSERT INTO OperacaoCultura (idOperacao, idParcela, idCultura, dataInicial) VALUES (137, 104, 5, TO_DATE('10/12/2018', 'DD/MM/YYYY'));</v>
      </c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</row>
    <row r="139" spans="1:50" ht="15" thickTop="1" thickBot="1" x14ac:dyDescent="0.5">
      <c r="A139">
        <v>106</v>
      </c>
      <c r="B139" t="s">
        <v>220</v>
      </c>
      <c r="C139" t="s">
        <v>7</v>
      </c>
      <c r="E139" s="87" t="s">
        <v>272</v>
      </c>
      <c r="F139" s="1">
        <v>44321</v>
      </c>
      <c r="G139">
        <v>2200</v>
      </c>
      <c r="H139" t="s">
        <v>218</v>
      </c>
      <c r="J139" s="25">
        <f>MATCH(E139,Culturas!$B$32:$B$48,0)</f>
        <v>12</v>
      </c>
      <c r="K139" s="39">
        <f>INDEX(Culturas!$E$14:$E$22,MATCH(Operações!E139,Culturas!$C$14:$C$22,0))</f>
        <v>44265</v>
      </c>
      <c r="L139" s="25">
        <f t="shared" si="17"/>
        <v>138</v>
      </c>
      <c r="M139" s="76" t="s">
        <v>257</v>
      </c>
      <c r="O139" s="25" t="str">
        <f t="shared" si="15"/>
        <v>Cenoura</v>
      </c>
      <c r="R139" s="10" t="str">
        <f t="shared" si="16"/>
        <v>INSERT INTO Operacao (idOperacao, designacaoOperacaoAgricola, designacaoUnidade, quantidade, dataOperacao) VALUES (138, 'Colheita', 'kg',   2200.0,  TO_DATE('05/05/2021', 'DD/MM/YYYY'));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K139" s="98" t="str">
        <f t="shared" si="14"/>
        <v>INSERT INTO OperacaoCultura (idOperacao, idParcela, idCultura, dataInicial) VALUES (138, 106, 12, TO_DATE('10/03/2021', 'DD/MM/YYYY'));</v>
      </c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</row>
    <row r="140" spans="1:50" ht="15" thickTop="1" thickBot="1" x14ac:dyDescent="0.5">
      <c r="A140">
        <v>106</v>
      </c>
      <c r="B140" t="s">
        <v>220</v>
      </c>
      <c r="C140" t="s">
        <v>7</v>
      </c>
      <c r="E140" s="87" t="s">
        <v>272</v>
      </c>
      <c r="F140" s="1">
        <v>44331</v>
      </c>
      <c r="G140">
        <v>1400</v>
      </c>
      <c r="H140" t="s">
        <v>218</v>
      </c>
      <c r="J140" s="25">
        <f>MATCH(E140,Culturas!$B$32:$B$48,0)</f>
        <v>12</v>
      </c>
      <c r="K140" s="39">
        <f>INDEX(Culturas!$E$14:$E$22,MATCH(Operações!E140,Culturas!$C$14:$C$22,0))</f>
        <v>44265</v>
      </c>
      <c r="L140" s="25">
        <f t="shared" si="17"/>
        <v>139</v>
      </c>
      <c r="M140" s="76" t="s">
        <v>257</v>
      </c>
      <c r="O140" s="25" t="str">
        <f t="shared" si="15"/>
        <v>Cenoura</v>
      </c>
      <c r="R140" s="10" t="str">
        <f t="shared" si="16"/>
        <v>INSERT INTO Operacao (idOperacao, designacaoOperacaoAgricola, designacaoUnidade, quantidade, dataOperacao) VALUES (139, 'Colheita', 'kg',   1400.0,  TO_DATE('15/05/2021', 'DD/MM/YYYY'));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K140" s="98" t="str">
        <f t="shared" si="14"/>
        <v>INSERT INTO OperacaoCultura (idOperacao, idParcela, idCultura, dataInicial) VALUES (139, 106, 12, TO_DATE('10/03/2021', 'DD/MM/YYYY'));</v>
      </c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</row>
    <row r="141" spans="1:50" ht="15" thickTop="1" thickBot="1" x14ac:dyDescent="0.5">
      <c r="A141" s="32">
        <v>106</v>
      </c>
      <c r="B141" s="32" t="s">
        <v>220</v>
      </c>
      <c r="C141" s="81" t="s">
        <v>214</v>
      </c>
      <c r="D141" s="32"/>
      <c r="E141" s="86" t="s">
        <v>273</v>
      </c>
      <c r="F141" s="80">
        <v>44349</v>
      </c>
      <c r="G141" s="32">
        <v>0.6</v>
      </c>
      <c r="H141" s="32" t="s">
        <v>218</v>
      </c>
      <c r="I141" s="32"/>
      <c r="J141" s="32">
        <f>MATCH(E141,Culturas!$B$32:$B$48,0)</f>
        <v>13</v>
      </c>
      <c r="K141" s="80">
        <f>INDEX(Culturas!$E$14:$E$22,MATCH(Operações!E141,Culturas!$C$14:$C$22,0))</f>
        <v>44349</v>
      </c>
      <c r="L141" s="25">
        <f t="shared" si="17"/>
        <v>140</v>
      </c>
      <c r="M141" s="76" t="s">
        <v>257</v>
      </c>
      <c r="O141" s="25" t="str">
        <f t="shared" si="15"/>
        <v>Cenoura</v>
      </c>
      <c r="R141" s="10" t="str">
        <f t="shared" si="16"/>
        <v>INSERT INTO Operacao (idOperacao, designacaoOperacaoAgricola, designacaoUnidade, quantidade, dataOperacao) VALUES (140, 'Sementeira', 'kg',   0.6,  TO_DATE('02/06/2021', 'DD/MM/YYYY'));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K141" s="98" t="str">
        <f t="shared" si="14"/>
        <v>INSERT INTO OperacaoCultura (idOperacao, idParcela, idCultura, dataInicial) VALUES (140, 106, 13, TO_DATE('02/06/2021', 'DD/MM/YYYY'));</v>
      </c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</row>
    <row r="142" spans="1:50" ht="15" thickTop="1" thickBot="1" x14ac:dyDescent="0.5">
      <c r="A142">
        <v>106</v>
      </c>
      <c r="B142" t="s">
        <v>220</v>
      </c>
      <c r="C142" t="s">
        <v>191</v>
      </c>
      <c r="E142" s="87" t="s">
        <v>273</v>
      </c>
      <c r="F142" s="1">
        <v>44367</v>
      </c>
      <c r="G142">
        <v>3</v>
      </c>
      <c r="H142" t="s">
        <v>193</v>
      </c>
      <c r="J142" s="25">
        <f>MATCH(E142,Culturas!$B$32:$B$48,0)</f>
        <v>13</v>
      </c>
      <c r="K142" s="39">
        <f>INDEX(Culturas!$E$14:$E$22,MATCH(Operações!E142,Culturas!$C$14:$C$22,0))</f>
        <v>44349</v>
      </c>
      <c r="L142" s="25">
        <f t="shared" si="17"/>
        <v>141</v>
      </c>
      <c r="M142" s="76" t="s">
        <v>257</v>
      </c>
      <c r="O142" s="25" t="str">
        <f t="shared" si="15"/>
        <v>Cenoura</v>
      </c>
      <c r="R142" s="10" t="str">
        <f t="shared" si="16"/>
        <v>INSERT INTO Operacao (idOperacao, designacaoOperacaoAgricola, designacaoUnidade, quantidade, dataOperacao) VALUES (141, 'Rega', 'm3',   3.0,  TO_DATE('20/06/2021', 'DD/MM/YYYY'));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K142" s="98" t="str">
        <f t="shared" si="14"/>
        <v>INSERT INTO OperacaoCultura (idOperacao, idParcela, idCultura, dataInicial) VALUES (141, 106, 13, TO_DATE('02/06/2021', 'DD/MM/YYYY'));</v>
      </c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</row>
    <row r="143" spans="1:50" ht="15" thickTop="1" thickBot="1" x14ac:dyDescent="0.5">
      <c r="A143">
        <v>102</v>
      </c>
      <c r="B143" t="s">
        <v>199</v>
      </c>
      <c r="C143" t="s">
        <v>191</v>
      </c>
      <c r="E143" t="s">
        <v>202</v>
      </c>
      <c r="F143" s="1">
        <v>44380</v>
      </c>
      <c r="G143">
        <v>0.8</v>
      </c>
      <c r="H143" t="s">
        <v>193</v>
      </c>
      <c r="J143" s="25">
        <f>MATCH(E143,Culturas!$B$32:$B$48,0)</f>
        <v>2</v>
      </c>
      <c r="K143" s="39">
        <f>INDEX(Culturas!$E$12:$E$13,MATCH(Operações!E143,Culturas!$C$12:$C$13,0))</f>
        <v>42653</v>
      </c>
      <c r="L143" s="25">
        <f t="shared" si="17"/>
        <v>142</v>
      </c>
      <c r="M143" s="76" t="s">
        <v>257</v>
      </c>
      <c r="O143" s="25" t="str">
        <f t="shared" si="15"/>
        <v>Oliveira</v>
      </c>
      <c r="R143" s="10" t="str">
        <f t="shared" si="16"/>
        <v>INSERT INTO Operacao (idOperacao, designacaoOperacaoAgricola, designacaoUnidade, quantidade, dataOperacao) VALUES (142, 'Rega', 'm3',   0.8,  TO_DATE('03/07/2021', 'DD/MM/YYYY'));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K143" s="98" t="str">
        <f t="shared" si="14"/>
        <v>INSERT INTO OperacaoCultura (idOperacao, idParcela, idCultura, dataInicial) VALUES (142, 102, 2, TO_DATE('10/10/2016', 'DD/MM/YYYY'));</v>
      </c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</row>
    <row r="144" spans="1:50" ht="15" thickTop="1" thickBot="1" x14ac:dyDescent="0.5">
      <c r="A144">
        <v>102</v>
      </c>
      <c r="B144" t="s">
        <v>199</v>
      </c>
      <c r="C144" t="s">
        <v>191</v>
      </c>
      <c r="E144" t="s">
        <v>200</v>
      </c>
      <c r="F144" s="1">
        <v>44380</v>
      </c>
      <c r="G144">
        <v>1.5</v>
      </c>
      <c r="H144" t="s">
        <v>193</v>
      </c>
      <c r="J144" s="25">
        <f>MATCH(E144,Culturas!$B$32:$B$48,0)</f>
        <v>1</v>
      </c>
      <c r="K144" s="39">
        <f>INDEX(Culturas!$E$12:$E$13,MATCH(Operações!E144,Culturas!$C$12:$C$13,0))</f>
        <v>42649</v>
      </c>
      <c r="L144" s="25">
        <f t="shared" si="17"/>
        <v>143</v>
      </c>
      <c r="M144" s="76" t="s">
        <v>257</v>
      </c>
      <c r="O144" s="25" t="str">
        <f t="shared" si="15"/>
        <v>Oliveira</v>
      </c>
      <c r="R144" s="10" t="str">
        <f t="shared" si="16"/>
        <v>INSERT INTO Operacao (idOperacao, designacaoOperacaoAgricola, designacaoUnidade, quantidade, dataOperacao) VALUES (143, 'Rega', 'm3',   1.5,  TO_DATE('03/07/2021', 'DD/MM/YYYY'));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K144" s="98" t="str">
        <f t="shared" si="14"/>
        <v>INSERT INTO OperacaoCultura (idOperacao, idParcela, idCultura, dataInicial) VALUES (143, 102, 1, TO_DATE('06/10/2016', 'DD/MM/YYYY'));</v>
      </c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</row>
    <row r="145" spans="1:50" ht="15" thickTop="1" thickBot="1" x14ac:dyDescent="0.5">
      <c r="A145" s="45">
        <v>104</v>
      </c>
      <c r="B145" s="45" t="s">
        <v>182</v>
      </c>
      <c r="C145" s="45" t="s">
        <v>191</v>
      </c>
      <c r="D145" s="45"/>
      <c r="E145" s="41" t="s">
        <v>203</v>
      </c>
      <c r="F145" s="48">
        <v>44382</v>
      </c>
      <c r="G145" s="45">
        <v>5</v>
      </c>
      <c r="H145" s="45" t="s">
        <v>193</v>
      </c>
      <c r="I145" s="45"/>
      <c r="J145" s="45">
        <f>MATCH(E145,Culturas!$B$32:$B$48,0)</f>
        <v>3</v>
      </c>
      <c r="K145" s="48">
        <f>INDEX(Culturas!$E$2:$E$28,MATCH(Operações!E145,Culturas!$C$2:$C$28,0))</f>
        <v>42742</v>
      </c>
      <c r="L145" s="25">
        <f t="shared" si="17"/>
        <v>144</v>
      </c>
      <c r="M145" s="76" t="s">
        <v>257</v>
      </c>
      <c r="O145" s="25" t="str">
        <f t="shared" si="15"/>
        <v>Macieira</v>
      </c>
      <c r="R145" s="10" t="str">
        <f t="shared" si="16"/>
        <v>INSERT INTO Operacao (idOperacao, designacaoOperacaoAgricola, designacaoUnidade, quantidade, dataOperacao) VALUES (144, 'Rega', 'm3',   5.0,  TO_DATE('05/07/2021', 'DD/MM/YYYY'));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K145" s="98" t="str">
        <f t="shared" si="14"/>
        <v>INSERT INTO OperacaoCultura (idOperacao, idParcela, idCultura, dataInicial) VALUES (144, 104, 3, TO_DATE('07/01/2017', 'DD/MM/YYYY'));</v>
      </c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</row>
    <row r="146" spans="1:50" ht="15" thickTop="1" thickBot="1" x14ac:dyDescent="0.5">
      <c r="A146" s="45">
        <v>104</v>
      </c>
      <c r="B146" s="45" t="s">
        <v>182</v>
      </c>
      <c r="C146" s="45" t="s">
        <v>191</v>
      </c>
      <c r="D146" s="45"/>
      <c r="E146" s="41" t="s">
        <v>204</v>
      </c>
      <c r="F146" s="48">
        <v>44382</v>
      </c>
      <c r="G146" s="45">
        <v>5</v>
      </c>
      <c r="H146" s="45" t="s">
        <v>193</v>
      </c>
      <c r="I146" s="45"/>
      <c r="J146" s="45">
        <f>MATCH(E146,Culturas!$B$32:$B$48,0)</f>
        <v>4</v>
      </c>
      <c r="K146" s="48">
        <f>INDEX(Culturas!$E$2:$E$28,MATCH(Operações!E146,Culturas!$C$2:$C$28,0))</f>
        <v>42743</v>
      </c>
      <c r="L146" s="25">
        <f t="shared" si="17"/>
        <v>145</v>
      </c>
      <c r="M146" s="76" t="s">
        <v>257</v>
      </c>
      <c r="O146" s="25" t="str">
        <f t="shared" si="15"/>
        <v>Macieira</v>
      </c>
      <c r="R146" s="10" t="str">
        <f t="shared" si="16"/>
        <v>INSERT INTO Operacao (idOperacao, designacaoOperacaoAgricola, designacaoUnidade, quantidade, dataOperacao) VALUES (145, 'Rega', 'm3',   5.0,  TO_DATE('05/07/2021', 'DD/MM/YYYY'));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K146" s="98" t="str">
        <f t="shared" si="14"/>
        <v>INSERT INTO OperacaoCultura (idOperacao, idParcela, idCultura, dataInicial) VALUES (145, 104, 4, TO_DATE('08/01/2017', 'DD/MM/YYYY'));</v>
      </c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</row>
    <row r="147" spans="1:50" ht="15" thickTop="1" thickBot="1" x14ac:dyDescent="0.5">
      <c r="A147" s="45">
        <v>104</v>
      </c>
      <c r="B147" s="45" t="s">
        <v>182</v>
      </c>
      <c r="C147" s="45" t="s">
        <v>191</v>
      </c>
      <c r="D147" s="45"/>
      <c r="E147" s="41" t="s">
        <v>205</v>
      </c>
      <c r="F147" s="48">
        <v>44382</v>
      </c>
      <c r="G147" s="45">
        <v>5</v>
      </c>
      <c r="H147" s="45" t="s">
        <v>193</v>
      </c>
      <c r="I147" s="45"/>
      <c r="J147" s="45">
        <f>MATCH(E147,Culturas!$B$32:$B$48,0)</f>
        <v>5</v>
      </c>
      <c r="K147" s="48">
        <f>INDEX(Culturas!$E$2:$E$28,MATCH(Operações!E147,Culturas!$C$2:$C$28,0))</f>
        <v>42743</v>
      </c>
      <c r="L147" s="25">
        <f t="shared" si="17"/>
        <v>146</v>
      </c>
      <c r="M147" s="76" t="s">
        <v>257</v>
      </c>
      <c r="O147" s="25" t="str">
        <f t="shared" si="15"/>
        <v>Macieira</v>
      </c>
      <c r="R147" s="10" t="str">
        <f t="shared" si="16"/>
        <v>INSERT INTO Operacao (idOperacao, designacaoOperacaoAgricola, designacaoUnidade, quantidade, dataOperacao) VALUES (146, 'Rega', 'm3',   5.0,  TO_DATE('05/07/2021', 'DD/MM/YYYY'));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K147" s="98" t="str">
        <f t="shared" si="14"/>
        <v>INSERT INTO OperacaoCultura (idOperacao, idParcela, idCultura, dataInicial) VALUES (146, 104, 5, TO_DATE('08/01/2017', 'DD/MM/YYYY'));</v>
      </c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</row>
    <row r="148" spans="1:50" ht="15" thickTop="1" thickBot="1" x14ac:dyDescent="0.5">
      <c r="A148" s="45">
        <v>104</v>
      </c>
      <c r="B148" s="45" t="s">
        <v>182</v>
      </c>
      <c r="C148" s="45" t="s">
        <v>191</v>
      </c>
      <c r="D148" s="45"/>
      <c r="E148" s="41" t="s">
        <v>205</v>
      </c>
      <c r="F148" s="48">
        <v>44382</v>
      </c>
      <c r="G148" s="45">
        <v>5</v>
      </c>
      <c r="H148" s="45" t="s">
        <v>193</v>
      </c>
      <c r="I148" s="45"/>
      <c r="J148" s="45">
        <f>MATCH(E148,Culturas!$B$32:$B$48,0)</f>
        <v>5</v>
      </c>
      <c r="K148" s="59">
        <v>43444</v>
      </c>
      <c r="L148" s="25">
        <f t="shared" si="17"/>
        <v>147</v>
      </c>
      <c r="M148" s="76" t="s">
        <v>257</v>
      </c>
      <c r="O148" s="25" t="str">
        <f t="shared" si="15"/>
        <v>Macieira</v>
      </c>
      <c r="R148" s="10" t="str">
        <f t="shared" si="16"/>
        <v>INSERT INTO Operacao (idOperacao, designacaoOperacaoAgricola, designacaoUnidade, quantidade, dataOperacao) VALUES (147, 'Rega', 'm3',   5.0,  TO_DATE('05/07/2021', 'DD/MM/YYYY'));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K148" s="98" t="str">
        <f t="shared" si="14"/>
        <v>INSERT INTO OperacaoCultura (idOperacao, idParcela, idCultura, dataInicial) VALUES (147, 104, 5, TO_DATE('10/12/2018', 'DD/MM/YYYY'));</v>
      </c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</row>
    <row r="149" spans="1:50" ht="15" thickTop="1" thickBot="1" x14ac:dyDescent="0.5">
      <c r="A149">
        <v>106</v>
      </c>
      <c r="B149" t="s">
        <v>220</v>
      </c>
      <c r="C149" t="s">
        <v>191</v>
      </c>
      <c r="E149" s="87" t="s">
        <v>273</v>
      </c>
      <c r="F149" s="1">
        <v>44384</v>
      </c>
      <c r="G149">
        <v>3</v>
      </c>
      <c r="H149" t="s">
        <v>193</v>
      </c>
      <c r="J149" s="25">
        <f>MATCH(E149,Culturas!$B$32:$B$48,0)</f>
        <v>13</v>
      </c>
      <c r="K149" s="39">
        <f>INDEX(Culturas!$E$14:$E$22,MATCH(Operações!E149,Culturas!$C$14:$C$22,0))</f>
        <v>44349</v>
      </c>
      <c r="L149" s="25">
        <f t="shared" si="17"/>
        <v>148</v>
      </c>
      <c r="M149" s="76" t="s">
        <v>257</v>
      </c>
      <c r="O149" s="25" t="str">
        <f t="shared" si="15"/>
        <v>Cenoura</v>
      </c>
      <c r="R149" s="10" t="str">
        <f t="shared" si="16"/>
        <v>INSERT INTO Operacao (idOperacao, designacaoOperacaoAgricola, designacaoUnidade, quantidade, dataOperacao) VALUES (148, 'Rega', 'm3',   3.0,  TO_DATE('07/07/2021', 'DD/MM/YYYY'));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K149" s="98" t="str">
        <f t="shared" si="14"/>
        <v>INSERT INTO OperacaoCultura (idOperacao, idParcela, idCultura, dataInicial) VALUES (148, 106, 13, TO_DATE('02/06/2021', 'DD/MM/YYYY'));</v>
      </c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</row>
    <row r="150" spans="1:50" ht="15" thickTop="1" thickBot="1" x14ac:dyDescent="0.5">
      <c r="A150" s="88">
        <v>107</v>
      </c>
      <c r="B150" s="88" t="s">
        <v>246</v>
      </c>
      <c r="C150" s="88" t="s">
        <v>191</v>
      </c>
      <c r="D150" s="88"/>
      <c r="E150" s="89" t="s">
        <v>247</v>
      </c>
      <c r="F150" s="91">
        <v>44387</v>
      </c>
      <c r="G150" s="89">
        <v>7</v>
      </c>
      <c r="H150" s="89" t="s">
        <v>193</v>
      </c>
      <c r="I150" s="89"/>
      <c r="J150" s="89">
        <f>MATCH(E150,Culturas!$B$32:$B$48,0)</f>
        <v>16</v>
      </c>
      <c r="K150" s="91">
        <f>INDEX(Culturas!$E$2:$E$28,MATCH(Operações!E150,Culturas!$C$2:$C$28,0))</f>
        <v>43110</v>
      </c>
      <c r="L150" s="25">
        <f t="shared" si="17"/>
        <v>149</v>
      </c>
      <c r="M150" s="76" t="s">
        <v>257</v>
      </c>
      <c r="O150" s="25" t="str">
        <f t="shared" si="15"/>
        <v>Videira</v>
      </c>
      <c r="R150" s="10" t="str">
        <f t="shared" si="16"/>
        <v>INSERT INTO Operacao (idOperacao, designacaoOperacaoAgricola, designacaoUnidade, quantidade, dataOperacao) VALUES (149, 'Rega', 'm3',   7.0,  TO_DATE('10/07/2021', 'DD/MM/YYYY'));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K150" s="98" t="str">
        <f t="shared" si="14"/>
        <v>INSERT INTO OperacaoCultura (idOperacao, idParcela, idCultura, dataInicial) VALUES (149, 107, 16, TO_DATE('10/01/2018', 'DD/MM/YYYY'));</v>
      </c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</row>
    <row r="151" spans="1:50" ht="15" thickTop="1" thickBot="1" x14ac:dyDescent="0.5">
      <c r="A151" s="88">
        <v>107</v>
      </c>
      <c r="B151" s="88" t="s">
        <v>246</v>
      </c>
      <c r="C151" s="88" t="s">
        <v>191</v>
      </c>
      <c r="D151" s="88"/>
      <c r="E151" s="89" t="s">
        <v>251</v>
      </c>
      <c r="F151" s="91">
        <v>44387</v>
      </c>
      <c r="G151" s="89">
        <v>7</v>
      </c>
      <c r="H151" s="89" t="s">
        <v>193</v>
      </c>
      <c r="I151" s="89"/>
      <c r="J151" s="89">
        <f>MATCH(E151,Culturas!$B$32:$B$48,0)</f>
        <v>17</v>
      </c>
      <c r="K151" s="91">
        <f>INDEX(Culturas!$E$2:$E$28,MATCH(Operações!E151,Culturas!$C$2:$C$28,0))</f>
        <v>43111</v>
      </c>
      <c r="L151" s="25">
        <f t="shared" si="17"/>
        <v>150</v>
      </c>
      <c r="M151" s="76" t="s">
        <v>257</v>
      </c>
      <c r="O151" s="25" t="str">
        <f t="shared" si="15"/>
        <v>Videira</v>
      </c>
      <c r="R151" s="10" t="str">
        <f t="shared" si="16"/>
        <v>INSERT INTO Operacao (idOperacao, designacaoOperacaoAgricola, designacaoUnidade, quantidade, dataOperacao) VALUES (150, 'Rega', 'm3',   7.0,  TO_DATE('10/07/2021', 'DD/MM/YYYY'));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K151" s="98" t="str">
        <f t="shared" si="14"/>
        <v>INSERT INTO OperacaoCultura (idOperacao, idParcela, idCultura, dataInicial) VALUES (150, 107, 17, TO_DATE('11/01/2018', 'DD/MM/YYYY'));</v>
      </c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</row>
    <row r="152" spans="1:50" ht="15" thickTop="1" thickBot="1" x14ac:dyDescent="0.5">
      <c r="A152" s="69">
        <v>103</v>
      </c>
      <c r="B152" s="69" t="s">
        <v>181</v>
      </c>
      <c r="C152" s="69" t="s">
        <v>191</v>
      </c>
      <c r="D152" s="69"/>
      <c r="E152" s="69" t="s">
        <v>239</v>
      </c>
      <c r="F152" s="70">
        <v>44389</v>
      </c>
      <c r="G152" s="69">
        <v>15</v>
      </c>
      <c r="H152" s="69" t="s">
        <v>193</v>
      </c>
      <c r="I152" s="69"/>
      <c r="J152" s="69">
        <f>MATCH(E152,Culturas!$B$32:$B$48,0)</f>
        <v>14</v>
      </c>
      <c r="K152" s="70">
        <f>$F$133</f>
        <v>44289</v>
      </c>
      <c r="L152" s="25">
        <f t="shared" si="17"/>
        <v>151</v>
      </c>
      <c r="M152" s="76" t="s">
        <v>257</v>
      </c>
      <c r="O152" s="25" t="str">
        <f t="shared" si="15"/>
        <v>Milho</v>
      </c>
      <c r="R152" s="10" t="str">
        <f t="shared" si="16"/>
        <v>INSERT INTO Operacao (idOperacao, designacaoOperacaoAgricola, designacaoUnidade, quantidade, dataOperacao) VALUES (151, 'Rega', 'm3',   15.0,  TO_DATE('12/07/2021', 'DD/MM/YYYY'));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K152" s="98" t="str">
        <f t="shared" si="14"/>
        <v>INSERT INTO OperacaoCultura (idOperacao, idParcela, idCultura, dataInicial) VALUES (151, 103, 14, TO_DATE('03/04/2021', 'DD/MM/YYYY'));</v>
      </c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</row>
    <row r="153" spans="1:50" ht="15" thickTop="1" thickBot="1" x14ac:dyDescent="0.5">
      <c r="A153">
        <v>107</v>
      </c>
      <c r="B153" t="s">
        <v>246</v>
      </c>
      <c r="C153" t="s">
        <v>7</v>
      </c>
      <c r="E153" t="s">
        <v>247</v>
      </c>
      <c r="F153" s="1">
        <v>44392</v>
      </c>
      <c r="G153">
        <v>300</v>
      </c>
      <c r="H153" t="s">
        <v>218</v>
      </c>
      <c r="J153" s="25">
        <f>MATCH(E153,Culturas!$B$32:$B$48,0)</f>
        <v>16</v>
      </c>
      <c r="K153" s="39">
        <f>INDEX(Culturas!$E$2:$E$28,MATCH(Operações!E153,Culturas!$C$2:$C$28,0))</f>
        <v>43110</v>
      </c>
      <c r="L153" s="25">
        <f t="shared" si="17"/>
        <v>152</v>
      </c>
      <c r="M153" s="76" t="s">
        <v>257</v>
      </c>
      <c r="O153" s="25" t="str">
        <f t="shared" si="15"/>
        <v>Videira</v>
      </c>
      <c r="R153" s="10" t="str">
        <f t="shared" si="16"/>
        <v>INSERT INTO Operacao (idOperacao, designacaoOperacaoAgricola, designacaoUnidade, quantidade, dataOperacao) VALUES (152, 'Colheita', 'kg',   300.0,  TO_DATE('15/07/2021', 'DD/MM/YYYY'));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K153" s="98" t="str">
        <f t="shared" si="14"/>
        <v>INSERT INTO OperacaoCultura (idOperacao, idParcela, idCultura, dataInicial) VALUES (152, 107, 16, TO_DATE('10/01/2018', 'DD/MM/YYYY'));</v>
      </c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</row>
    <row r="154" spans="1:50" ht="15" thickTop="1" thickBot="1" x14ac:dyDescent="0.5">
      <c r="A154">
        <v>107</v>
      </c>
      <c r="B154" t="s">
        <v>246</v>
      </c>
      <c r="C154" t="s">
        <v>7</v>
      </c>
      <c r="E154" t="s">
        <v>247</v>
      </c>
      <c r="F154" s="1">
        <v>44397</v>
      </c>
      <c r="G154">
        <v>400</v>
      </c>
      <c r="H154" t="s">
        <v>218</v>
      </c>
      <c r="J154" s="25">
        <f>MATCH(E154,Culturas!$B$32:$B$48,0)</f>
        <v>16</v>
      </c>
      <c r="K154" s="39">
        <f>INDEX(Culturas!$E$2:$E$28,MATCH(Operações!E154,Culturas!$C$2:$C$28,0))</f>
        <v>43110</v>
      </c>
      <c r="L154" s="25">
        <f t="shared" si="17"/>
        <v>153</v>
      </c>
      <c r="M154" s="76" t="s">
        <v>257</v>
      </c>
      <c r="O154" s="25" t="str">
        <f t="shared" si="15"/>
        <v>Videira</v>
      </c>
      <c r="R154" s="10" t="str">
        <f t="shared" si="16"/>
        <v>INSERT INTO Operacao (idOperacao, designacaoOperacaoAgricola, designacaoUnidade, quantidade, dataOperacao) VALUES (153, 'Colheita', 'kg',   400.0,  TO_DATE('20/07/2021', 'DD/MM/YYYY'));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K154" s="98" t="str">
        <f t="shared" si="14"/>
        <v>INSERT INTO OperacaoCultura (idOperacao, idParcela, idCultura, dataInicial) VALUES (153, 107, 16, TO_DATE('10/01/2018', 'DD/MM/YYYY'));</v>
      </c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</row>
    <row r="155" spans="1:50" ht="15" thickTop="1" thickBot="1" x14ac:dyDescent="0.5">
      <c r="A155" s="69">
        <v>103</v>
      </c>
      <c r="B155" s="69" t="s">
        <v>181</v>
      </c>
      <c r="C155" s="69" t="s">
        <v>191</v>
      </c>
      <c r="D155" s="69"/>
      <c r="E155" s="69" t="s">
        <v>239</v>
      </c>
      <c r="F155" s="70">
        <v>44401</v>
      </c>
      <c r="G155" s="69">
        <v>15</v>
      </c>
      <c r="H155" s="69" t="s">
        <v>193</v>
      </c>
      <c r="I155" s="69"/>
      <c r="J155" s="69">
        <f>MATCH(E155,Culturas!$B$32:$B$48,0)</f>
        <v>14</v>
      </c>
      <c r="K155" s="70">
        <f>$F$133</f>
        <v>44289</v>
      </c>
      <c r="L155" s="25">
        <f t="shared" si="17"/>
        <v>154</v>
      </c>
      <c r="M155" s="76" t="s">
        <v>257</v>
      </c>
      <c r="O155" s="25" t="str">
        <f t="shared" si="15"/>
        <v>Milho</v>
      </c>
      <c r="R155" s="10" t="str">
        <f t="shared" si="16"/>
        <v>INSERT INTO Operacao (idOperacao, designacaoOperacaoAgricola, designacaoUnidade, quantidade, dataOperacao) VALUES (154, 'Rega', 'm3',   15.0,  TO_DATE('24/07/2021', 'DD/MM/YYYY'));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K155" s="98" t="str">
        <f t="shared" ref="AK155:AK186" si="18" xml:space="preserve"> "INSERT INTO " &amp;$AM$1&amp; " (idOperacao, idParcela, idCultura, dataInicial) VALUES (" &amp;L155&amp; ", " &amp;A155&amp; ", " &amp;J155&amp; ", TO_DATE('"&amp;TEXT(K155,"DD/MM/AAAA")&amp;"', 'DD/MM/YYYY'));"</f>
        <v>INSERT INTO OperacaoCultura (idOperacao, idParcela, idCultura, dataInicial) VALUES (154, 103, 14, TO_DATE('03/04/2021', 'DD/MM/YYYY'));</v>
      </c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</row>
    <row r="156" spans="1:50" ht="15" thickTop="1" thickBot="1" x14ac:dyDescent="0.5">
      <c r="A156" s="45">
        <v>104</v>
      </c>
      <c r="B156" s="45" t="s">
        <v>182</v>
      </c>
      <c r="C156" s="45" t="s">
        <v>191</v>
      </c>
      <c r="D156" s="45"/>
      <c r="E156" s="41" t="s">
        <v>203</v>
      </c>
      <c r="F156" s="48">
        <v>44407</v>
      </c>
      <c r="G156" s="45">
        <v>5.5</v>
      </c>
      <c r="H156" s="45" t="s">
        <v>193</v>
      </c>
      <c r="I156" s="45"/>
      <c r="J156" s="45">
        <f>MATCH(E156,Culturas!$B$32:$B$48,0)</f>
        <v>3</v>
      </c>
      <c r="K156" s="48">
        <f>INDEX(Culturas!$E$2:$E$28,MATCH(Operações!E156,Culturas!$C$2:$C$28,0))</f>
        <v>42742</v>
      </c>
      <c r="L156" s="25">
        <f t="shared" si="17"/>
        <v>155</v>
      </c>
      <c r="M156" s="76" t="s">
        <v>257</v>
      </c>
      <c r="O156" s="25" t="str">
        <f t="shared" si="15"/>
        <v>Macieira</v>
      </c>
      <c r="R156" s="10" t="str">
        <f t="shared" si="16"/>
        <v>INSERT INTO Operacao (idOperacao, designacaoOperacaoAgricola, designacaoUnidade, quantidade, dataOperacao) VALUES (155, 'Rega', 'm3',   5.5,  TO_DATE('30/07/2021', 'DD/MM/YYYY'));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K156" s="98" t="str">
        <f t="shared" si="18"/>
        <v>INSERT INTO OperacaoCultura (idOperacao, idParcela, idCultura, dataInicial) VALUES (155, 104, 3, TO_DATE('07/01/2017', 'DD/MM/YYYY'));</v>
      </c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</row>
    <row r="157" spans="1:50" ht="15" thickTop="1" thickBot="1" x14ac:dyDescent="0.5">
      <c r="A157" s="45">
        <v>104</v>
      </c>
      <c r="B157" s="45" t="s">
        <v>182</v>
      </c>
      <c r="C157" s="45" t="s">
        <v>191</v>
      </c>
      <c r="D157" s="45"/>
      <c r="E157" s="41" t="s">
        <v>204</v>
      </c>
      <c r="F157" s="48">
        <v>44407</v>
      </c>
      <c r="G157" s="45">
        <v>5.5</v>
      </c>
      <c r="H157" s="45" t="s">
        <v>193</v>
      </c>
      <c r="I157" s="45"/>
      <c r="J157" s="45">
        <f>MATCH(E157,Culturas!$B$32:$B$48,0)</f>
        <v>4</v>
      </c>
      <c r="K157" s="48">
        <f>INDEX(Culturas!$E$2:$E$28,MATCH(Operações!E157,Culturas!$C$2:$C$28,0))</f>
        <v>42743</v>
      </c>
      <c r="L157" s="25">
        <f t="shared" si="17"/>
        <v>156</v>
      </c>
      <c r="M157" s="76" t="s">
        <v>257</v>
      </c>
      <c r="O157" s="25" t="str">
        <f t="shared" si="15"/>
        <v>Macieira</v>
      </c>
      <c r="R157" s="10" t="str">
        <f t="shared" si="16"/>
        <v>INSERT INTO Operacao (idOperacao, designacaoOperacaoAgricola, designacaoUnidade, quantidade, dataOperacao) VALUES (156, 'Rega', 'm3',   5.5,  TO_DATE('30/07/2021', 'DD/MM/YYYY'));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K157" s="98" t="str">
        <f t="shared" si="18"/>
        <v>INSERT INTO OperacaoCultura (idOperacao, idParcela, idCultura, dataInicial) VALUES (156, 104, 4, TO_DATE('08/01/2017', 'DD/MM/YYYY'));</v>
      </c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</row>
    <row r="158" spans="1:50" ht="15" thickTop="1" thickBot="1" x14ac:dyDescent="0.5">
      <c r="A158" s="45">
        <v>104</v>
      </c>
      <c r="B158" s="45" t="s">
        <v>182</v>
      </c>
      <c r="C158" s="45" t="s">
        <v>191</v>
      </c>
      <c r="D158" s="45"/>
      <c r="E158" s="41" t="s">
        <v>205</v>
      </c>
      <c r="F158" s="48">
        <v>44407</v>
      </c>
      <c r="G158" s="45">
        <v>5.5</v>
      </c>
      <c r="H158" s="45" t="s">
        <v>193</v>
      </c>
      <c r="I158" s="45"/>
      <c r="J158" s="45">
        <f>MATCH(E158,Culturas!$B$32:$B$48,0)</f>
        <v>5</v>
      </c>
      <c r="K158" s="48">
        <f>INDEX(Culturas!$E$2:$E$28,MATCH(Operações!E158,Culturas!$C$2:$C$28,0))</f>
        <v>42743</v>
      </c>
      <c r="L158" s="25">
        <f t="shared" si="17"/>
        <v>157</v>
      </c>
      <c r="M158" s="76" t="s">
        <v>257</v>
      </c>
      <c r="O158" s="25" t="str">
        <f t="shared" si="15"/>
        <v>Macieira</v>
      </c>
      <c r="R158" s="10" t="str">
        <f t="shared" si="16"/>
        <v>INSERT INTO Operacao (idOperacao, designacaoOperacaoAgricola, designacaoUnidade, quantidade, dataOperacao) VALUES (157, 'Rega', 'm3',   5.5,  TO_DATE('30/07/2021', 'DD/MM/YYYY'));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K158" s="98" t="str">
        <f t="shared" si="18"/>
        <v>INSERT INTO OperacaoCultura (idOperacao, idParcela, idCultura, dataInicial) VALUES (157, 104, 5, TO_DATE('08/01/2017', 'DD/MM/YYYY'));</v>
      </c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</row>
    <row r="159" spans="1:50" ht="15" thickTop="1" thickBot="1" x14ac:dyDescent="0.5">
      <c r="A159" s="45">
        <v>104</v>
      </c>
      <c r="B159" s="45" t="s">
        <v>182</v>
      </c>
      <c r="C159" s="45" t="s">
        <v>191</v>
      </c>
      <c r="D159" s="45"/>
      <c r="E159" s="41" t="s">
        <v>205</v>
      </c>
      <c r="F159" s="48">
        <v>44407</v>
      </c>
      <c r="G159" s="45">
        <v>5.5</v>
      </c>
      <c r="H159" s="45" t="s">
        <v>193</v>
      </c>
      <c r="I159" s="45"/>
      <c r="J159" s="45">
        <f>MATCH(E159,Culturas!$B$32:$B$48,0)</f>
        <v>5</v>
      </c>
      <c r="K159" s="59">
        <v>43444</v>
      </c>
      <c r="L159" s="25">
        <f t="shared" si="17"/>
        <v>158</v>
      </c>
      <c r="M159" s="76" t="s">
        <v>257</v>
      </c>
      <c r="O159" s="25" t="str">
        <f t="shared" si="15"/>
        <v>Macieira</v>
      </c>
      <c r="R159" s="10" t="str">
        <f t="shared" si="16"/>
        <v>INSERT INTO Operacao (idOperacao, designacaoOperacaoAgricola, designacaoUnidade, quantidade, dataOperacao) VALUES (158, 'Rega', 'm3',   5.5,  TO_DATE('30/07/2021', 'DD/MM/YYYY'));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K159" s="98" t="str">
        <f t="shared" si="18"/>
        <v>INSERT INTO OperacaoCultura (idOperacao, idParcela, idCultura, dataInicial) VALUES (158, 104, 5, TO_DATE('10/12/2018', 'DD/MM/YYYY'));</v>
      </c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</row>
    <row r="160" spans="1:50" ht="15" thickTop="1" thickBot="1" x14ac:dyDescent="0.5">
      <c r="A160">
        <v>106</v>
      </c>
      <c r="B160" t="s">
        <v>220</v>
      </c>
      <c r="C160" t="s">
        <v>191</v>
      </c>
      <c r="E160" s="87" t="s">
        <v>273</v>
      </c>
      <c r="F160" s="1">
        <v>44407</v>
      </c>
      <c r="G160">
        <v>3.5</v>
      </c>
      <c r="H160" t="s">
        <v>193</v>
      </c>
      <c r="J160" s="25">
        <f>MATCH(E160,Culturas!$B$32:$B$48,0)</f>
        <v>13</v>
      </c>
      <c r="K160" s="39">
        <f>INDEX(Culturas!$E$14:$E$22,MATCH(Operações!E160,Culturas!$C$14:$C$22,0))</f>
        <v>44349</v>
      </c>
      <c r="L160" s="25">
        <f t="shared" si="17"/>
        <v>159</v>
      </c>
      <c r="M160" s="76" t="s">
        <v>257</v>
      </c>
      <c r="O160" s="25" t="str">
        <f t="shared" si="15"/>
        <v>Cenoura</v>
      </c>
      <c r="R160" s="10" t="str">
        <f t="shared" si="16"/>
        <v>INSERT INTO Operacao (idOperacao, designacaoOperacaoAgricola, designacaoUnidade, quantidade, dataOperacao) VALUES (159, 'Rega', 'm3',   3.5,  TO_DATE('30/07/2021', 'DD/MM/YYYY'));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K160" s="98" t="str">
        <f t="shared" si="18"/>
        <v>INSERT INTO OperacaoCultura (idOperacao, idParcela, idCultura, dataInicial) VALUES (159, 106, 13, TO_DATE('02/06/2021', 'DD/MM/YYYY'));</v>
      </c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</row>
    <row r="161" spans="1:50" ht="15" thickTop="1" thickBot="1" x14ac:dyDescent="0.5">
      <c r="A161" s="69">
        <v>103</v>
      </c>
      <c r="B161" s="69" t="s">
        <v>181</v>
      </c>
      <c r="C161" s="69" t="s">
        <v>191</v>
      </c>
      <c r="D161" s="69"/>
      <c r="E161" s="69" t="s">
        <v>239</v>
      </c>
      <c r="F161" s="70">
        <v>44415</v>
      </c>
      <c r="G161" s="69">
        <v>15</v>
      </c>
      <c r="H161" s="69" t="s">
        <v>193</v>
      </c>
      <c r="I161" s="69"/>
      <c r="J161" s="69">
        <f>MATCH(E161,Culturas!$B$32:$B$48,0)</f>
        <v>14</v>
      </c>
      <c r="K161" s="70">
        <f>$F$133</f>
        <v>44289</v>
      </c>
      <c r="L161" s="25">
        <f t="shared" si="17"/>
        <v>160</v>
      </c>
      <c r="M161" s="76" t="s">
        <v>257</v>
      </c>
      <c r="O161" s="25" t="str">
        <f t="shared" si="15"/>
        <v>Milho</v>
      </c>
      <c r="R161" s="10" t="str">
        <f t="shared" si="16"/>
        <v>INSERT INTO Operacao (idOperacao, designacaoOperacaoAgricola, designacaoUnidade, quantidade, dataOperacao) VALUES (160, 'Rega', 'm3',   15.0,  TO_DATE('07/08/2021', 'DD/MM/YYYY'));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K161" s="98" t="str">
        <f t="shared" si="18"/>
        <v>INSERT INTO OperacaoCultura (idOperacao, idParcela, idCultura, dataInicial) VALUES (160, 103, 14, TO_DATE('03/04/2021', 'DD/MM/YYYY'));</v>
      </c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</row>
    <row r="162" spans="1:50" ht="15" thickTop="1" thickBot="1" x14ac:dyDescent="0.5">
      <c r="A162">
        <v>102</v>
      </c>
      <c r="B162" t="s">
        <v>199</v>
      </c>
      <c r="C162" t="s">
        <v>191</v>
      </c>
      <c r="E162" t="s">
        <v>202</v>
      </c>
      <c r="F162" s="1">
        <v>44418</v>
      </c>
      <c r="G162">
        <v>0.8</v>
      </c>
      <c r="H162" t="s">
        <v>193</v>
      </c>
      <c r="J162" s="25">
        <f>MATCH(E162,Culturas!$B$32:$B$48,0)</f>
        <v>2</v>
      </c>
      <c r="K162" s="39">
        <f>INDEX(Culturas!$E$12:$E$13,MATCH(Operações!E162,Culturas!$C$12:$C$13,0))</f>
        <v>42653</v>
      </c>
      <c r="L162" s="25">
        <f t="shared" si="17"/>
        <v>161</v>
      </c>
      <c r="M162" s="76" t="s">
        <v>257</v>
      </c>
      <c r="O162" s="25" t="str">
        <f t="shared" si="15"/>
        <v>Oliveira</v>
      </c>
      <c r="R162" s="10" t="str">
        <f t="shared" si="16"/>
        <v>INSERT INTO Operacao (idOperacao, designacaoOperacaoAgricola, designacaoUnidade, quantidade, dataOperacao) VALUES (161, 'Rega', 'm3',   0.8,  TO_DATE('10/08/2021', 'DD/MM/YYYY'));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K162" s="98" t="str">
        <f t="shared" si="18"/>
        <v>INSERT INTO OperacaoCultura (idOperacao, idParcela, idCultura, dataInicial) VALUES (161, 102, 2, TO_DATE('10/10/2016', 'DD/MM/YYYY'));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</row>
    <row r="163" spans="1:50" ht="15" thickTop="1" thickBot="1" x14ac:dyDescent="0.5">
      <c r="A163">
        <v>102</v>
      </c>
      <c r="B163" t="s">
        <v>199</v>
      </c>
      <c r="C163" t="s">
        <v>191</v>
      </c>
      <c r="E163" t="s">
        <v>200</v>
      </c>
      <c r="F163" s="1">
        <v>44418</v>
      </c>
      <c r="G163">
        <v>1.5</v>
      </c>
      <c r="H163" t="s">
        <v>193</v>
      </c>
      <c r="J163" s="25">
        <f>MATCH(E163,Culturas!$B$32:$B$48,0)</f>
        <v>1</v>
      </c>
      <c r="K163" s="39">
        <f>INDEX(Culturas!$E$12:$E$13,MATCH(Operações!E163,Culturas!$C$12:$C$13,0))</f>
        <v>42649</v>
      </c>
      <c r="L163" s="25">
        <f t="shared" si="17"/>
        <v>162</v>
      </c>
      <c r="M163" s="76" t="s">
        <v>257</v>
      </c>
      <c r="O163" s="25" t="str">
        <f t="shared" si="15"/>
        <v>Oliveira</v>
      </c>
      <c r="R163" s="10" t="str">
        <f t="shared" si="16"/>
        <v>INSERT INTO Operacao (idOperacao, designacaoOperacaoAgricola, designacaoUnidade, quantidade, dataOperacao) VALUES (162, 'Rega', 'm3',   1.5,  TO_DATE('10/08/2021', 'DD/MM/YYYY'));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K163" s="98" t="str">
        <f t="shared" si="18"/>
        <v>INSERT INTO OperacaoCultura (idOperacao, idParcela, idCultura, dataInicial) VALUES (162, 102, 1, TO_DATE('06/10/2016', 'DD/MM/YYYY'));</v>
      </c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</row>
    <row r="164" spans="1:50" ht="15" thickTop="1" thickBot="1" x14ac:dyDescent="0.5">
      <c r="A164">
        <v>101</v>
      </c>
      <c r="B164" t="s">
        <v>178</v>
      </c>
      <c r="C164" t="s">
        <v>7</v>
      </c>
      <c r="E164" t="s">
        <v>207</v>
      </c>
      <c r="F164" s="1">
        <v>44420</v>
      </c>
      <c r="G164">
        <v>3300</v>
      </c>
      <c r="H164" t="s">
        <v>218</v>
      </c>
      <c r="J164" s="25">
        <f>MATCH(E164,Culturas!$B$32:$B$48,0)</f>
        <v>7</v>
      </c>
      <c r="K164" s="39">
        <f>INDEX(Culturas!$E$2:$E$5,MATCH(Operações!E164,Culturas!$C$2:$C$5,0))</f>
        <v>44296</v>
      </c>
      <c r="L164" s="25">
        <f t="shared" si="17"/>
        <v>163</v>
      </c>
      <c r="M164" s="76" t="s">
        <v>257</v>
      </c>
      <c r="O164" s="25" t="str">
        <f t="shared" si="15"/>
        <v>Milho</v>
      </c>
      <c r="R164" s="10" t="str">
        <f t="shared" si="16"/>
        <v>INSERT INTO Operacao (idOperacao, designacaoOperacaoAgricola, designacaoUnidade, quantidade, dataOperacao) VALUES (163, 'Colheita', 'kg',   3300.0,  TO_DATE('12/08/2021', 'DD/MM/YYYY'));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K164" s="98" t="str">
        <f t="shared" si="18"/>
        <v>INSERT INTO OperacaoCultura (idOperacao, idParcela, idCultura, dataInicial) VALUES (163, 101, 7, TO_DATE('10/04/2021', 'DD/MM/YYYY'));</v>
      </c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</row>
    <row r="165" spans="1:50" ht="15" thickTop="1" thickBot="1" x14ac:dyDescent="0.5">
      <c r="A165">
        <v>106</v>
      </c>
      <c r="B165" t="s">
        <v>220</v>
      </c>
      <c r="C165" t="s">
        <v>191</v>
      </c>
      <c r="E165" s="87" t="s">
        <v>273</v>
      </c>
      <c r="F165" s="1">
        <v>44425</v>
      </c>
      <c r="G165">
        <v>3</v>
      </c>
      <c r="H165" t="s">
        <v>193</v>
      </c>
      <c r="J165" s="25">
        <f>MATCH(E165,Culturas!$B$32:$B$48,0)</f>
        <v>13</v>
      </c>
      <c r="K165" s="39">
        <f>INDEX(Culturas!$E$14:$E$22,MATCH(Operações!E165,Culturas!$C$14:$C$22,0))</f>
        <v>44349</v>
      </c>
      <c r="L165" s="25">
        <f t="shared" si="17"/>
        <v>164</v>
      </c>
      <c r="M165" s="76" t="s">
        <v>257</v>
      </c>
      <c r="O165" s="25" t="str">
        <f t="shared" si="15"/>
        <v>Cenoura</v>
      </c>
      <c r="R165" s="10" t="str">
        <f t="shared" si="16"/>
        <v>INSERT INTO Operacao (idOperacao, designacaoOperacaoAgricola, designacaoUnidade, quantidade, dataOperacao) VALUES (164, 'Rega', 'm3',   3.0,  TO_DATE('17/08/2021', 'DD/MM/YYYY'));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K165" s="98" t="str">
        <f t="shared" si="18"/>
        <v>INSERT INTO OperacaoCultura (idOperacao, idParcela, idCultura, dataInicial) VALUES (164, 106, 13, TO_DATE('02/06/2021', 'DD/MM/YYYY'));</v>
      </c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</row>
    <row r="166" spans="1:50" ht="15" thickTop="1" thickBot="1" x14ac:dyDescent="0.5">
      <c r="A166" s="56">
        <v>104</v>
      </c>
      <c r="B166" s="56" t="s">
        <v>182</v>
      </c>
      <c r="C166" s="56" t="s">
        <v>7</v>
      </c>
      <c r="D166" s="56"/>
      <c r="E166" s="56" t="s">
        <v>205</v>
      </c>
      <c r="F166" s="57">
        <v>44431</v>
      </c>
      <c r="G166" s="56">
        <v>899</v>
      </c>
      <c r="H166" s="56" t="s">
        <v>218</v>
      </c>
      <c r="I166" s="56"/>
      <c r="J166" s="56">
        <f>MATCH(E166,Culturas!$B$32:$B$48,0)</f>
        <v>5</v>
      </c>
      <c r="K166" s="57">
        <f>INDEX(Culturas!$E$2:$E$28,MATCH(Operações!E166,Culturas!$C$2:$C$28,0))</f>
        <v>42743</v>
      </c>
      <c r="L166" s="25">
        <f t="shared" si="17"/>
        <v>165</v>
      </c>
      <c r="M166" s="76" t="s">
        <v>257</v>
      </c>
      <c r="O166" s="25" t="str">
        <f t="shared" si="15"/>
        <v>Macieira</v>
      </c>
      <c r="R166" s="10" t="str">
        <f t="shared" si="16"/>
        <v>INSERT INTO Operacao (idOperacao, designacaoOperacaoAgricola, designacaoUnidade, quantidade, dataOperacao) VALUES (165, 'Colheita', 'kg',   899.0,  TO_DATE('23/08/2021', 'DD/MM/YYYY'));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K166" s="98" t="str">
        <f t="shared" si="18"/>
        <v>INSERT INTO OperacaoCultura (idOperacao, idParcela, idCultura, dataInicial) VALUES (165, 104, 5, TO_DATE('08/01/2017', 'DD/MM/YYYY'));</v>
      </c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</row>
    <row r="167" spans="1:50" ht="15" thickTop="1" thickBot="1" x14ac:dyDescent="0.5">
      <c r="A167" s="56">
        <v>104</v>
      </c>
      <c r="B167" s="56" t="s">
        <v>182</v>
      </c>
      <c r="C167" s="56" t="s">
        <v>7</v>
      </c>
      <c r="D167" s="56"/>
      <c r="E167" s="56" t="s">
        <v>205</v>
      </c>
      <c r="F167" s="57">
        <v>44431</v>
      </c>
      <c r="G167" s="56">
        <v>900</v>
      </c>
      <c r="H167" s="56" t="s">
        <v>218</v>
      </c>
      <c r="I167" s="56"/>
      <c r="J167" s="56">
        <f>MATCH(E167,Culturas!$B$32:$B$48,0)</f>
        <v>5</v>
      </c>
      <c r="K167" s="58">
        <v>43444</v>
      </c>
      <c r="L167" s="25">
        <f t="shared" si="17"/>
        <v>166</v>
      </c>
      <c r="M167" s="76" t="s">
        <v>257</v>
      </c>
      <c r="O167" s="25" t="str">
        <f t="shared" si="15"/>
        <v>Macieira</v>
      </c>
      <c r="R167" s="10" t="str">
        <f t="shared" si="16"/>
        <v>INSERT INTO Operacao (idOperacao, designacaoOperacaoAgricola, designacaoUnidade, quantidade, dataOperacao) VALUES (166, 'Colheita', 'kg',   900.0,  TO_DATE('23/08/2021', 'DD/MM/YYYY'));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K167" s="98" t="str">
        <f t="shared" si="18"/>
        <v>INSERT INTO OperacaoCultura (idOperacao, idParcela, idCultura, dataInicial) VALUES (166, 104, 5, TO_DATE('10/12/2018', 'DD/MM/YYYY'));</v>
      </c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</row>
    <row r="168" spans="1:50" ht="15" thickTop="1" thickBot="1" x14ac:dyDescent="0.5">
      <c r="A168" s="69">
        <v>103</v>
      </c>
      <c r="B168" s="69" t="s">
        <v>181</v>
      </c>
      <c r="C168" s="69" t="s">
        <v>7</v>
      </c>
      <c r="D168" s="69"/>
      <c r="E168" s="69" t="s">
        <v>239</v>
      </c>
      <c r="F168" s="70">
        <v>44433</v>
      </c>
      <c r="G168" s="69">
        <v>3300</v>
      </c>
      <c r="H168" s="69" t="s">
        <v>218</v>
      </c>
      <c r="I168" s="69"/>
      <c r="J168" s="69">
        <f>MATCH(E168,Culturas!$B$32:$B$48,0)</f>
        <v>14</v>
      </c>
      <c r="K168" s="70">
        <f>$F$133</f>
        <v>44289</v>
      </c>
      <c r="L168" s="25">
        <f t="shared" si="17"/>
        <v>167</v>
      </c>
      <c r="M168" s="76" t="s">
        <v>257</v>
      </c>
      <c r="O168" s="25" t="str">
        <f t="shared" si="15"/>
        <v>Milho</v>
      </c>
      <c r="R168" s="10" t="str">
        <f t="shared" si="16"/>
        <v>INSERT INTO Operacao (idOperacao, designacaoOperacaoAgricola, designacaoUnidade, quantidade, dataOperacao) VALUES (167, 'Colheita', 'kg',   3300.0,  TO_DATE('25/08/2021', 'DD/MM/YYYY'));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K168" s="98" t="str">
        <f t="shared" si="18"/>
        <v>INSERT INTO OperacaoCultura (idOperacao, idParcela, idCultura, dataInicial) VALUES (167, 103, 14, TO_DATE('03/04/2021', 'DD/MM/YYYY'));</v>
      </c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</row>
    <row r="169" spans="1:50" ht="15" thickTop="1" thickBot="1" x14ac:dyDescent="0.5">
      <c r="A169">
        <v>106</v>
      </c>
      <c r="B169" t="s">
        <v>220</v>
      </c>
      <c r="C169" t="s">
        <v>7</v>
      </c>
      <c r="E169" s="87" t="s">
        <v>273</v>
      </c>
      <c r="F169" s="1">
        <v>44436</v>
      </c>
      <c r="G169">
        <v>600</v>
      </c>
      <c r="H169" t="s">
        <v>218</v>
      </c>
      <c r="J169" s="25">
        <f>MATCH(E169,Culturas!$B$32:$B$48,0)</f>
        <v>13</v>
      </c>
      <c r="K169" s="39">
        <f>INDEX(Culturas!$E$14:$E$22,MATCH(Operações!E169,Culturas!$C$14:$C$22,0))</f>
        <v>44349</v>
      </c>
      <c r="L169" s="25">
        <f t="shared" si="17"/>
        <v>168</v>
      </c>
      <c r="M169" s="76" t="s">
        <v>257</v>
      </c>
      <c r="O169" s="25" t="str">
        <f t="shared" si="15"/>
        <v>Cenoura</v>
      </c>
      <c r="R169" s="10" t="str">
        <f t="shared" si="16"/>
        <v>INSERT INTO Operacao (idOperacao, designacaoOperacaoAgricola, designacaoUnidade, quantidade, dataOperacao) VALUES (168, 'Colheita', 'kg',   600.0,  TO_DATE('28/08/2021', 'DD/MM/YYYY'));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K169" s="98" t="str">
        <f t="shared" si="18"/>
        <v>INSERT INTO OperacaoCultura (idOperacao, idParcela, idCultura, dataInicial) VALUES (168, 106, 13, TO_DATE('02/06/2021', 'DD/MM/YYYY'));</v>
      </c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</row>
    <row r="170" spans="1:50" ht="15" thickTop="1" thickBot="1" x14ac:dyDescent="0.5">
      <c r="A170" s="56">
        <v>104</v>
      </c>
      <c r="B170" s="56" t="s">
        <v>182</v>
      </c>
      <c r="C170" s="56" t="s">
        <v>7</v>
      </c>
      <c r="D170" s="56"/>
      <c r="E170" s="56" t="s">
        <v>205</v>
      </c>
      <c r="F170" s="57">
        <v>44444</v>
      </c>
      <c r="G170" s="56">
        <v>800</v>
      </c>
      <c r="H170" s="56" t="s">
        <v>218</v>
      </c>
      <c r="I170" s="56"/>
      <c r="J170" s="56">
        <f>MATCH(E170,Culturas!$B$32:$B$48,0)</f>
        <v>5</v>
      </c>
      <c r="K170" s="57">
        <f>INDEX(Culturas!$E$2:$E$28,MATCH(Operações!E170,Culturas!$C$2:$C$28,0))</f>
        <v>42743</v>
      </c>
      <c r="L170" s="25">
        <f t="shared" si="17"/>
        <v>169</v>
      </c>
      <c r="M170" s="76" t="s">
        <v>257</v>
      </c>
      <c r="O170" s="25" t="str">
        <f t="shared" si="15"/>
        <v>Macieira</v>
      </c>
      <c r="R170" s="10" t="str">
        <f t="shared" si="16"/>
        <v>INSERT INTO Operacao (idOperacao, designacaoOperacaoAgricola, designacaoUnidade, quantidade, dataOperacao) VALUES (169, 'Colheita', 'kg',   800.0,  TO_DATE('05/09/2021', 'DD/MM/YYYY'));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K170" s="98" t="str">
        <f t="shared" si="18"/>
        <v>INSERT INTO OperacaoCultura (idOperacao, idParcela, idCultura, dataInicial) VALUES (169, 104, 5, TO_DATE('08/01/2017', 'DD/MM/YYYY'));</v>
      </c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</row>
    <row r="171" spans="1:50" ht="15" thickTop="1" thickBot="1" x14ac:dyDescent="0.5">
      <c r="A171" s="56">
        <v>104</v>
      </c>
      <c r="B171" s="56" t="s">
        <v>182</v>
      </c>
      <c r="C171" s="56" t="s">
        <v>7</v>
      </c>
      <c r="D171" s="56"/>
      <c r="E171" s="56" t="s">
        <v>205</v>
      </c>
      <c r="F171" s="57">
        <v>44444</v>
      </c>
      <c r="G171" s="56">
        <v>800</v>
      </c>
      <c r="H171" s="56" t="s">
        <v>218</v>
      </c>
      <c r="I171" s="56"/>
      <c r="J171" s="56">
        <f>MATCH(E171,Culturas!$B$32:$B$48,0)</f>
        <v>5</v>
      </c>
      <c r="K171" s="58">
        <v>43444</v>
      </c>
      <c r="L171" s="25">
        <f t="shared" si="17"/>
        <v>170</v>
      </c>
      <c r="M171" s="76" t="s">
        <v>257</v>
      </c>
      <c r="O171" s="25" t="str">
        <f t="shared" si="15"/>
        <v>Macieira</v>
      </c>
      <c r="R171" s="10" t="str">
        <f t="shared" si="16"/>
        <v>INSERT INTO Operacao (idOperacao, designacaoOperacaoAgricola, designacaoUnidade, quantidade, dataOperacao) VALUES (170, 'Colheita', 'kg',   800.0,  TO_DATE('05/09/2021', 'DD/MM/YYYY'));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K171" s="98" t="str">
        <f t="shared" si="18"/>
        <v>INSERT INTO OperacaoCultura (idOperacao, idParcela, idCultura, dataInicial) VALUES (170, 104, 5, TO_DATE('10/12/2018', 'DD/MM/YYYY'));</v>
      </c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</row>
    <row r="172" spans="1:50" ht="15" thickTop="1" thickBot="1" x14ac:dyDescent="0.5">
      <c r="A172">
        <v>106</v>
      </c>
      <c r="B172" t="s">
        <v>220</v>
      </c>
      <c r="C172" t="s">
        <v>7</v>
      </c>
      <c r="E172" s="87" t="s">
        <v>273</v>
      </c>
      <c r="F172" s="1">
        <v>44446</v>
      </c>
      <c r="G172">
        <v>1800</v>
      </c>
      <c r="H172" t="s">
        <v>218</v>
      </c>
      <c r="J172" s="25">
        <f>MATCH(E172,Culturas!$B$32:$B$48,0)</f>
        <v>13</v>
      </c>
      <c r="K172" s="39">
        <f>INDEX(Culturas!$E$14:$E$22,MATCH(Operações!E172,Culturas!$C$14:$C$22,0))</f>
        <v>44349</v>
      </c>
      <c r="L172" s="25">
        <f t="shared" si="17"/>
        <v>171</v>
      </c>
      <c r="M172" s="76" t="s">
        <v>257</v>
      </c>
      <c r="O172" s="25" t="str">
        <f t="shared" si="15"/>
        <v>Cenoura</v>
      </c>
      <c r="R172" s="10" t="str">
        <f t="shared" si="16"/>
        <v>INSERT INTO Operacao (idOperacao, designacaoOperacaoAgricola, designacaoUnidade, quantidade, dataOperacao) VALUES (171, 'Colheita', 'kg',   1800.0,  TO_DATE('07/09/2021', 'DD/MM/YYYY'));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K172" s="98" t="str">
        <f t="shared" si="18"/>
        <v>INSERT INTO OperacaoCultura (idOperacao, idParcela, idCultura, dataInicial) VALUES (171, 106, 13, TO_DATE('02/06/2021', 'DD/MM/YYYY'));</v>
      </c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</row>
    <row r="173" spans="1:50" ht="15" thickTop="1" thickBot="1" x14ac:dyDescent="0.5">
      <c r="A173">
        <v>104</v>
      </c>
      <c r="B173" t="s">
        <v>182</v>
      </c>
      <c r="C173" t="s">
        <v>7</v>
      </c>
      <c r="E173" t="s">
        <v>203</v>
      </c>
      <c r="F173" s="1">
        <v>44451</v>
      </c>
      <c r="G173">
        <v>800</v>
      </c>
      <c r="H173" t="s">
        <v>218</v>
      </c>
      <c r="J173" s="25">
        <f>MATCH(E173,Culturas!$B$32:$B$48,0)</f>
        <v>3</v>
      </c>
      <c r="K173" s="39">
        <f>INDEX(Culturas!$E$2:$E$28,MATCH(Operações!E173,Culturas!$C$2:$C$28,0))</f>
        <v>42742</v>
      </c>
      <c r="L173" s="25">
        <f t="shared" si="17"/>
        <v>172</v>
      </c>
      <c r="M173" s="76" t="s">
        <v>257</v>
      </c>
      <c r="O173" s="25" t="str">
        <f t="shared" si="15"/>
        <v>Macieira</v>
      </c>
      <c r="R173" s="10" t="str">
        <f t="shared" si="16"/>
        <v>INSERT INTO Operacao (idOperacao, designacaoOperacaoAgricola, designacaoUnidade, quantidade, dataOperacao) VALUES (172, 'Colheita', 'kg',   800.0,  TO_DATE('12/09/2021', 'DD/MM/YYYY'));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K173" s="98" t="str">
        <f t="shared" si="18"/>
        <v>INSERT INTO OperacaoCultura (idOperacao, idParcela, idCultura, dataInicial) VALUES (172, 104, 3, TO_DATE('07/01/2017', 'DD/MM/YYYY'));</v>
      </c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</row>
    <row r="174" spans="1:50" ht="15" thickTop="1" thickBot="1" x14ac:dyDescent="0.5">
      <c r="A174" s="82">
        <v>106</v>
      </c>
      <c r="B174" s="82" t="s">
        <v>220</v>
      </c>
      <c r="C174" s="83" t="s">
        <v>214</v>
      </c>
      <c r="D174" s="82"/>
      <c r="E174" s="82" t="s">
        <v>227</v>
      </c>
      <c r="F174" s="84">
        <v>44459</v>
      </c>
      <c r="G174" s="82">
        <v>0.6</v>
      </c>
      <c r="H174" s="82" t="s">
        <v>218</v>
      </c>
      <c r="I174" s="82"/>
      <c r="J174" s="82">
        <f>MATCH(E174,Culturas!$B$32:$B$48,0)</f>
        <v>11</v>
      </c>
      <c r="K174" s="84">
        <f>F174</f>
        <v>44459</v>
      </c>
      <c r="L174" s="25">
        <f t="shared" si="17"/>
        <v>173</v>
      </c>
      <c r="M174" s="76" t="s">
        <v>257</v>
      </c>
      <c r="O174" s="25" t="str">
        <f t="shared" si="15"/>
        <v>Nabo</v>
      </c>
      <c r="R174" s="10" t="str">
        <f t="shared" si="16"/>
        <v>INSERT INTO Operacao (idOperacao, designacaoOperacaoAgricola, designacaoUnidade, quantidade, dataOperacao) VALUES (173, 'Sementeira', 'kg',   0.6,  TO_DATE('20/09/2021', 'DD/MM/YYYY'));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K174" s="98" t="str">
        <f t="shared" si="18"/>
        <v>INSERT INTO OperacaoCultura (idOperacao, idParcela, idCultura, dataInicial) VALUES (173, 106, 11, TO_DATE('20/09/2021', 'DD/MM/YYYY'));</v>
      </c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</row>
    <row r="175" spans="1:50" ht="15" thickTop="1" thickBot="1" x14ac:dyDescent="0.5">
      <c r="A175">
        <v>104</v>
      </c>
      <c r="B175" t="s">
        <v>182</v>
      </c>
      <c r="C175" t="s">
        <v>7</v>
      </c>
      <c r="E175" t="s">
        <v>203</v>
      </c>
      <c r="F175" s="1">
        <v>44462</v>
      </c>
      <c r="G175">
        <v>1200</v>
      </c>
      <c r="H175" t="s">
        <v>218</v>
      </c>
      <c r="J175" s="25">
        <f>MATCH(E175,Culturas!$B$32:$B$48,0)</f>
        <v>3</v>
      </c>
      <c r="K175" s="39">
        <f>INDEX(Culturas!$E$2:$E$28,MATCH(Operações!E175,Culturas!$C$2:$C$28,0))</f>
        <v>42742</v>
      </c>
      <c r="L175" s="25">
        <f t="shared" si="17"/>
        <v>174</v>
      </c>
      <c r="M175" s="76" t="s">
        <v>257</v>
      </c>
      <c r="O175" s="25" t="str">
        <f t="shared" si="15"/>
        <v>Macieira</v>
      </c>
      <c r="R175" s="10" t="str">
        <f t="shared" si="16"/>
        <v>INSERT INTO Operacao (idOperacao, designacaoOperacaoAgricola, designacaoUnidade, quantidade, dataOperacao) VALUES (174, 'Colheita', 'kg',   1200.0,  TO_DATE('23/09/2021', 'DD/MM/YYYY'));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K175" s="98" t="str">
        <f t="shared" si="18"/>
        <v>INSERT INTO OperacaoCultura (idOperacao, idParcela, idCultura, dataInicial) VALUES (174, 104, 3, TO_DATE('07/01/2017', 'DD/MM/YYYY'));</v>
      </c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</row>
    <row r="176" spans="1:50" ht="15" thickTop="1" thickBot="1" x14ac:dyDescent="0.5">
      <c r="A176" s="61">
        <v>101</v>
      </c>
      <c r="B176" s="61" t="s">
        <v>178</v>
      </c>
      <c r="C176" s="61" t="s">
        <v>214</v>
      </c>
      <c r="D176" s="61"/>
      <c r="E176" s="61" t="s">
        <v>206</v>
      </c>
      <c r="F176" s="62">
        <v>44472</v>
      </c>
      <c r="G176" s="61">
        <v>36</v>
      </c>
      <c r="H176" s="61" t="s">
        <v>322</v>
      </c>
      <c r="I176" s="61"/>
      <c r="J176" s="61">
        <f>MATCH(E176,Culturas!$B$32:$B$48,0)</f>
        <v>6</v>
      </c>
      <c r="K176" s="62">
        <f>F176</f>
        <v>44472</v>
      </c>
      <c r="L176" s="25">
        <f t="shared" si="17"/>
        <v>175</v>
      </c>
      <c r="M176" s="76" t="s">
        <v>257</v>
      </c>
      <c r="O176" s="25" t="str">
        <f t="shared" si="15"/>
        <v>Tremoço</v>
      </c>
      <c r="R176" s="10" t="str">
        <f t="shared" si="16"/>
        <v>INSERT INTO Operacao (idOperacao, designacaoOperacaoAgricola, designacaoUnidade, quantidade, dataOperacao) VALUES (175, 'Sementeira', ' ',   36.0,  TO_DATE('03/10/2021', 'DD/MM/YYYY'));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K176" s="98" t="str">
        <f t="shared" si="18"/>
        <v>INSERT INTO OperacaoCultura (idOperacao, idParcela, idCultura, dataInicial) VALUES (175, 101, 6, TO_DATE('03/10/2021', 'DD/MM/YYYY'));</v>
      </c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</row>
    <row r="177" spans="1:50" ht="15" thickTop="1" thickBot="1" x14ac:dyDescent="0.5">
      <c r="A177" s="67">
        <v>103</v>
      </c>
      <c r="B177" s="67" t="s">
        <v>181</v>
      </c>
      <c r="C177" s="67" t="s">
        <v>214</v>
      </c>
      <c r="D177" s="67"/>
      <c r="E177" s="67" t="s">
        <v>206</v>
      </c>
      <c r="F177" s="68">
        <v>44475</v>
      </c>
      <c r="G177" s="67">
        <v>1.3</v>
      </c>
      <c r="H177" s="67" t="s">
        <v>179</v>
      </c>
      <c r="I177" s="67"/>
      <c r="J177" s="67">
        <f>MATCH(E177,Culturas!$B$32:$B$48,0)</f>
        <v>6</v>
      </c>
      <c r="K177" s="68">
        <f>F177</f>
        <v>44475</v>
      </c>
      <c r="L177" s="25">
        <f t="shared" si="17"/>
        <v>176</v>
      </c>
      <c r="M177" s="76" t="s">
        <v>257</v>
      </c>
      <c r="O177" s="25" t="str">
        <f t="shared" si="15"/>
        <v>Tremoço</v>
      </c>
      <c r="R177" s="10" t="str">
        <f t="shared" si="16"/>
        <v>INSERT INTO Operacao (idOperacao, designacaoOperacaoAgricola, designacaoUnidade, quantidade, dataOperacao) VALUES (176, 'Sementeira', 'ha',   1.3,  TO_DATE('06/10/2021', 'DD/MM/YYYY'));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K177" s="98" t="str">
        <f t="shared" si="18"/>
        <v>INSERT INTO OperacaoCultura (idOperacao, idParcela, idCultura, dataInicial) VALUES (176, 103, 6, TO_DATE('06/10/2021', 'DD/MM/YYYY'));</v>
      </c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</row>
    <row r="178" spans="1:50" ht="15" thickTop="1" thickBot="1" x14ac:dyDescent="0.5">
      <c r="A178">
        <v>104</v>
      </c>
      <c r="B178" t="s">
        <v>182</v>
      </c>
      <c r="C178" t="s">
        <v>7</v>
      </c>
      <c r="E178" t="s">
        <v>204</v>
      </c>
      <c r="F178" s="1">
        <v>44481</v>
      </c>
      <c r="G178">
        <v>950</v>
      </c>
      <c r="H178" t="s">
        <v>218</v>
      </c>
      <c r="J178" s="25">
        <f>MATCH(E178,Culturas!$B$32:$B$48,0)</f>
        <v>4</v>
      </c>
      <c r="K178" s="39">
        <f>INDEX(Culturas!$E$2:$E$28,MATCH(Operações!E178,Culturas!$C$2:$C$28,0))</f>
        <v>42743</v>
      </c>
      <c r="L178" s="25">
        <f t="shared" si="17"/>
        <v>177</v>
      </c>
      <c r="M178" s="76" t="s">
        <v>257</v>
      </c>
      <c r="O178" s="25" t="str">
        <f t="shared" si="15"/>
        <v>Macieira</v>
      </c>
      <c r="R178" s="10" t="str">
        <f t="shared" si="16"/>
        <v>INSERT INTO Operacao (idOperacao, designacaoOperacaoAgricola, designacaoUnidade, quantidade, dataOperacao) VALUES (177, 'Colheita', 'kg',   950.0,  TO_DATE('12/10/2021', 'DD/MM/YYYY'));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K178" s="98" t="str">
        <f t="shared" si="18"/>
        <v>INSERT INTO OperacaoCultura (idOperacao, idParcela, idCultura, dataInicial) VALUES (177, 104, 4, TO_DATE('08/01/2017', 'DD/MM/YYYY'));</v>
      </c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</row>
    <row r="179" spans="1:50" ht="15" thickTop="1" thickBot="1" x14ac:dyDescent="0.5">
      <c r="A179">
        <v>104</v>
      </c>
      <c r="B179" t="s">
        <v>182</v>
      </c>
      <c r="C179" t="s">
        <v>7</v>
      </c>
      <c r="E179" t="s">
        <v>204</v>
      </c>
      <c r="F179" s="1">
        <v>44503</v>
      </c>
      <c r="G179">
        <v>750</v>
      </c>
      <c r="H179" t="s">
        <v>218</v>
      </c>
      <c r="J179" s="25">
        <f>MATCH(E179,Culturas!$B$32:$B$48,0)</f>
        <v>4</v>
      </c>
      <c r="K179" s="39">
        <f>INDEX(Culturas!$E$2:$E$28,MATCH(Operações!E179,Culturas!$C$2:$C$28,0))</f>
        <v>42743</v>
      </c>
      <c r="L179" s="25">
        <f t="shared" si="17"/>
        <v>178</v>
      </c>
      <c r="M179" s="76" t="s">
        <v>257</v>
      </c>
      <c r="O179" s="25" t="str">
        <f t="shared" si="15"/>
        <v>Macieira</v>
      </c>
      <c r="R179" s="10" t="str">
        <f t="shared" si="16"/>
        <v>INSERT INTO Operacao (idOperacao, designacaoOperacaoAgricola, designacaoUnidade, quantidade, dataOperacao) VALUES (178, 'Colheita', 'kg',   750.0,  TO_DATE('03/11/2021', 'DD/MM/YYYY'));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K179" s="98" t="str">
        <f t="shared" si="18"/>
        <v>INSERT INTO OperacaoCultura (idOperacao, idParcela, idCultura, dataInicial) VALUES (178, 104, 4, TO_DATE('08/01/2017', 'DD/MM/YYYY'));</v>
      </c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</row>
    <row r="180" spans="1:50" ht="15" thickTop="1" thickBot="1" x14ac:dyDescent="0.5">
      <c r="A180">
        <v>102</v>
      </c>
      <c r="B180" t="s">
        <v>199</v>
      </c>
      <c r="C180" t="s">
        <v>7</v>
      </c>
      <c r="E180" t="s">
        <v>200</v>
      </c>
      <c r="F180" s="1">
        <v>44510</v>
      </c>
      <c r="G180">
        <v>210</v>
      </c>
      <c r="H180" t="s">
        <v>218</v>
      </c>
      <c r="J180" s="25">
        <f>MATCH(E180,Culturas!$B$32:$B$48,0)</f>
        <v>1</v>
      </c>
      <c r="K180" s="39">
        <f>INDEX(Culturas!$E$12:$E$13,MATCH(Operações!E180,Culturas!$C$12:$C$13,0))</f>
        <v>42649</v>
      </c>
      <c r="L180" s="25">
        <f t="shared" si="17"/>
        <v>179</v>
      </c>
      <c r="M180" s="76" t="s">
        <v>257</v>
      </c>
      <c r="O180" s="25" t="str">
        <f t="shared" si="15"/>
        <v>Oliveira</v>
      </c>
      <c r="R180" s="10" t="str">
        <f t="shared" si="16"/>
        <v>INSERT INTO Operacao (idOperacao, designacaoOperacaoAgricola, designacaoUnidade, quantidade, dataOperacao) VALUES (179, 'Colheita', 'kg',   210.0,  TO_DATE('10/11/2021', 'DD/MM/YYYY'));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K180" s="98" t="str">
        <f t="shared" si="18"/>
        <v>INSERT INTO OperacaoCultura (idOperacao, idParcela, idCultura, dataInicial) VALUES (179, 102, 1, TO_DATE('06/10/2016', 'DD/MM/YYYY'));</v>
      </c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</row>
    <row r="181" spans="1:50" ht="15" thickTop="1" thickBot="1" x14ac:dyDescent="0.5">
      <c r="A181">
        <v>102</v>
      </c>
      <c r="B181" t="s">
        <v>199</v>
      </c>
      <c r="C181" t="s">
        <v>7</v>
      </c>
      <c r="E181" t="s">
        <v>202</v>
      </c>
      <c r="F181" s="1">
        <v>44510</v>
      </c>
      <c r="G181">
        <v>120</v>
      </c>
      <c r="H181" t="s">
        <v>218</v>
      </c>
      <c r="J181" s="25">
        <f>MATCH(E181,Culturas!$B$32:$B$48,0)</f>
        <v>2</v>
      </c>
      <c r="K181" s="39">
        <f>INDEX(Culturas!$E$12:$E$13,MATCH(Operações!E181,Culturas!$C$12:$C$13,0))</f>
        <v>42653</v>
      </c>
      <c r="L181" s="25">
        <f t="shared" si="17"/>
        <v>180</v>
      </c>
      <c r="M181" s="76" t="s">
        <v>257</v>
      </c>
      <c r="O181" s="25" t="str">
        <f t="shared" si="15"/>
        <v>Oliveira</v>
      </c>
      <c r="R181" s="10" t="str">
        <f t="shared" si="16"/>
        <v>INSERT INTO Operacao (idOperacao, designacaoOperacaoAgricola, designacaoUnidade, quantidade, dataOperacao) VALUES (180, 'Colheita', 'kg',   120.0,  TO_DATE('10/11/2021', 'DD/MM/YYYY'));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K181" s="98" t="str">
        <f t="shared" si="18"/>
        <v>INSERT INTO OperacaoCultura (idOperacao, idParcela, idCultura, dataInicial) VALUES (180, 102, 2, TO_DATE('10/10/2016', 'DD/MM/YYYY'));</v>
      </c>
      <c r="AL181" s="98"/>
      <c r="AM181" s="98"/>
      <c r="AN181" s="98"/>
      <c r="AO181" s="98"/>
      <c r="AP181" s="98"/>
      <c r="AQ181" s="98"/>
      <c r="AR181" s="98"/>
      <c r="AS181" s="98"/>
      <c r="AT181" s="98"/>
      <c r="AU181" s="98"/>
      <c r="AV181" s="98"/>
      <c r="AW181" s="98"/>
      <c r="AX181" s="98"/>
    </row>
    <row r="182" spans="1:50" ht="15" thickTop="1" thickBot="1" x14ac:dyDescent="0.5">
      <c r="A182">
        <v>106</v>
      </c>
      <c r="B182" t="s">
        <v>220</v>
      </c>
      <c r="C182" t="s">
        <v>7</v>
      </c>
      <c r="E182" t="s">
        <v>227</v>
      </c>
      <c r="F182" s="1">
        <v>44515</v>
      </c>
      <c r="G182">
        <v>600</v>
      </c>
      <c r="H182" t="s">
        <v>218</v>
      </c>
      <c r="J182" s="25">
        <f>MATCH(E182,Culturas!$B$32:$B$48,0)</f>
        <v>11</v>
      </c>
      <c r="K182" s="39">
        <f>$F$174</f>
        <v>44459</v>
      </c>
      <c r="L182" s="25">
        <f t="shared" si="17"/>
        <v>181</v>
      </c>
      <c r="M182" s="76" t="s">
        <v>257</v>
      </c>
      <c r="O182" s="25" t="str">
        <f t="shared" si="15"/>
        <v>Nabo</v>
      </c>
      <c r="R182" s="10" t="str">
        <f t="shared" si="16"/>
        <v>INSERT INTO Operacao (idOperacao, designacaoOperacaoAgricola, designacaoUnidade, quantidade, dataOperacao) VALUES (181, 'Colheita', 'kg',   600.0,  TO_DATE('15/11/2021', 'DD/MM/YYYY'));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K182" s="98" t="str">
        <f t="shared" si="18"/>
        <v>INSERT INTO OperacaoCultura (idOperacao, idParcela, idCultura, dataInicial) VALUES (181, 106, 11, TO_DATE('20/09/2021', 'DD/MM/YYYY'));</v>
      </c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</row>
    <row r="183" spans="1:50" ht="15" thickTop="1" thickBot="1" x14ac:dyDescent="0.5">
      <c r="A183">
        <v>102</v>
      </c>
      <c r="B183" t="s">
        <v>199</v>
      </c>
      <c r="C183" t="s">
        <v>5</v>
      </c>
      <c r="E183" t="s">
        <v>200</v>
      </c>
      <c r="F183" s="1">
        <v>44517</v>
      </c>
      <c r="G183">
        <v>30</v>
      </c>
      <c r="H183" t="s">
        <v>201</v>
      </c>
      <c r="J183" s="25">
        <f>MATCH(E183,Culturas!$B$32:$B$48,0)</f>
        <v>1</v>
      </c>
      <c r="K183" s="39">
        <f>INDEX(Culturas!$E$12:$E$13,MATCH(Operações!E183,Culturas!$C$12:$C$13,0))</f>
        <v>42649</v>
      </c>
      <c r="L183" s="25">
        <f t="shared" si="17"/>
        <v>182</v>
      </c>
      <c r="M183" s="76" t="s">
        <v>257</v>
      </c>
      <c r="O183" s="25" t="str">
        <f t="shared" si="15"/>
        <v>Oliveira</v>
      </c>
      <c r="R183" s="10" t="str">
        <f t="shared" si="16"/>
        <v>INSERT INTO Operacao (idOperacao, designacaoOperacaoAgricola, designacaoUnidade, quantidade, dataOperacao) VALUES (182, 'Poda', 'un',   30.0,  TO_DATE('17/11/2021', 'DD/MM/YYYY'));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K183" s="98" t="str">
        <f t="shared" si="18"/>
        <v>INSERT INTO OperacaoCultura (idOperacao, idParcela, idCultura, dataInicial) VALUES (182, 102, 1, TO_DATE('06/10/2016', 'DD/MM/YYYY'));</v>
      </c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</row>
    <row r="184" spans="1:50" ht="15" thickTop="1" thickBot="1" x14ac:dyDescent="0.5">
      <c r="A184">
        <v>102</v>
      </c>
      <c r="B184" t="s">
        <v>199</v>
      </c>
      <c r="C184" t="s">
        <v>5</v>
      </c>
      <c r="E184" t="s">
        <v>202</v>
      </c>
      <c r="F184" s="1">
        <v>44517</v>
      </c>
      <c r="G184">
        <v>20</v>
      </c>
      <c r="H184" t="s">
        <v>201</v>
      </c>
      <c r="J184" s="25">
        <f>MATCH(E184,Culturas!$B$32:$B$48,0)</f>
        <v>2</v>
      </c>
      <c r="K184" s="39">
        <f>INDEX(Culturas!$E$12:$E$13,MATCH(Operações!E184,Culturas!$C$12:$C$13,0))</f>
        <v>42653</v>
      </c>
      <c r="L184" s="25">
        <f t="shared" si="17"/>
        <v>183</v>
      </c>
      <c r="M184" s="76" t="s">
        <v>257</v>
      </c>
      <c r="O184" s="25" t="str">
        <f t="shared" si="15"/>
        <v>Oliveira</v>
      </c>
      <c r="R184" s="10" t="str">
        <f t="shared" si="16"/>
        <v>INSERT INTO Operacao (idOperacao, designacaoOperacaoAgricola, designacaoUnidade, quantidade, dataOperacao) VALUES (183, 'Poda', 'un',   20.0,  TO_DATE('17/11/2021', 'DD/MM/YYYY'));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K184" s="98" t="str">
        <f t="shared" si="18"/>
        <v>INSERT INTO OperacaoCultura (idOperacao, idParcela, idCultura, dataInicial) VALUES (183, 102, 2, TO_DATE('10/10/2016', 'DD/MM/YYYY'));</v>
      </c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</row>
    <row r="185" spans="1:50" ht="15" thickTop="1" thickBot="1" x14ac:dyDescent="0.5">
      <c r="A185" s="56">
        <v>104</v>
      </c>
      <c r="B185" s="56" t="s">
        <v>182</v>
      </c>
      <c r="C185" s="56" t="s">
        <v>5</v>
      </c>
      <c r="D185" s="56"/>
      <c r="E185" s="56" t="s">
        <v>205</v>
      </c>
      <c r="F185" s="57">
        <v>44528</v>
      </c>
      <c r="G185" s="56">
        <v>70</v>
      </c>
      <c r="H185" s="56" t="s">
        <v>201</v>
      </c>
      <c r="I185" s="56"/>
      <c r="J185" s="56">
        <f>MATCH(E185,Culturas!$B$32:$B$48,0)</f>
        <v>5</v>
      </c>
      <c r="K185" s="57">
        <f>INDEX(Culturas!$E$2:$E$28,MATCH(Operações!E185,Culturas!$C$2:$C$28,0))</f>
        <v>42743</v>
      </c>
      <c r="L185" s="25">
        <f t="shared" si="17"/>
        <v>184</v>
      </c>
      <c r="M185" s="76" t="s">
        <v>257</v>
      </c>
      <c r="O185" s="25" t="str">
        <f t="shared" si="15"/>
        <v>Macieira</v>
      </c>
      <c r="R185" s="10" t="str">
        <f t="shared" si="16"/>
        <v>INSERT INTO Operacao (idOperacao, designacaoOperacaoAgricola, designacaoUnidade, quantidade, dataOperacao) VALUES (184, 'Poda', 'un',   70.0,  TO_DATE('28/11/2021', 'DD/MM/YYYY'));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K185" s="98" t="str">
        <f t="shared" si="18"/>
        <v>INSERT INTO OperacaoCultura (idOperacao, idParcela, idCultura, dataInicial) VALUES (184, 104, 5, TO_DATE('08/01/2017', 'DD/MM/YYYY'));</v>
      </c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</row>
    <row r="186" spans="1:50" ht="15" thickTop="1" thickBot="1" x14ac:dyDescent="0.5">
      <c r="A186" s="56">
        <v>104</v>
      </c>
      <c r="B186" s="56" t="s">
        <v>182</v>
      </c>
      <c r="C186" s="56" t="s">
        <v>5</v>
      </c>
      <c r="D186" s="56"/>
      <c r="E186" s="56" t="s">
        <v>205</v>
      </c>
      <c r="F186" s="57">
        <v>44528</v>
      </c>
      <c r="G186" s="56">
        <v>70</v>
      </c>
      <c r="H186" s="56" t="s">
        <v>201</v>
      </c>
      <c r="I186" s="56"/>
      <c r="J186" s="56">
        <f>MATCH(E186,Culturas!$B$32:$B$48,0)</f>
        <v>5</v>
      </c>
      <c r="K186" s="58">
        <v>43444</v>
      </c>
      <c r="L186" s="25">
        <f t="shared" si="17"/>
        <v>185</v>
      </c>
      <c r="M186" s="76" t="s">
        <v>257</v>
      </c>
      <c r="O186" s="25" t="str">
        <f t="shared" si="15"/>
        <v>Macieira</v>
      </c>
      <c r="R186" s="10" t="str">
        <f t="shared" si="16"/>
        <v>INSERT INTO Operacao (idOperacao, designacaoOperacaoAgricola, designacaoUnidade, quantidade, dataOperacao) VALUES (185, 'Poda', 'un',   70.0,  TO_DATE('28/11/2021', 'DD/MM/YYYY'));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K186" s="98" t="str">
        <f t="shared" si="18"/>
        <v>INSERT INTO OperacaoCultura (idOperacao, idParcela, idCultura, dataInicial) VALUES (185, 104, 5, TO_DATE('10/12/2018', 'DD/MM/YYYY'));</v>
      </c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</row>
    <row r="187" spans="1:50" ht="15" thickTop="1" thickBot="1" x14ac:dyDescent="0.5">
      <c r="A187">
        <v>104</v>
      </c>
      <c r="B187" t="s">
        <v>182</v>
      </c>
      <c r="C187" t="s">
        <v>5</v>
      </c>
      <c r="E187" t="s">
        <v>203</v>
      </c>
      <c r="F187" s="1">
        <v>44533</v>
      </c>
      <c r="G187">
        <v>90</v>
      </c>
      <c r="H187" t="s">
        <v>201</v>
      </c>
      <c r="J187" s="25">
        <f>MATCH(E187,Culturas!$B$32:$B$48,0)</f>
        <v>3</v>
      </c>
      <c r="K187" s="39">
        <f>INDEX(Culturas!$E$2:$E$28,MATCH(Operações!E187,Culturas!$C$2:$C$28,0))</f>
        <v>42742</v>
      </c>
      <c r="L187" s="25">
        <f t="shared" si="17"/>
        <v>186</v>
      </c>
      <c r="M187" s="76" t="s">
        <v>257</v>
      </c>
      <c r="O187" s="25" t="str">
        <f t="shared" si="15"/>
        <v>Macieira</v>
      </c>
      <c r="R187" s="10" t="str">
        <f t="shared" si="16"/>
        <v>INSERT INTO Operacao (idOperacao, designacaoOperacaoAgricola, designacaoUnidade, quantidade, dataOperacao) VALUES (186, 'Poda', 'un',   90.0,  TO_DATE('03/12/2021', 'DD/MM/YYYY'));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K187" s="98" t="str">
        <f t="shared" ref="AK187:AK218" si="19" xml:space="preserve"> "INSERT INTO " &amp;$AM$1&amp; " (idOperacao, idParcela, idCultura, dataInicial) VALUES (" &amp;L187&amp; ", " &amp;A187&amp; ", " &amp;J187&amp; ", TO_DATE('"&amp;TEXT(K187,"DD/MM/AAAA")&amp;"', 'DD/MM/YYYY'));"</f>
        <v>INSERT INTO OperacaoCultura (idOperacao, idParcela, idCultura, dataInicial) VALUES (186, 104, 3, TO_DATE('07/01/2017', 'DD/MM/YYYY'));</v>
      </c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</row>
    <row r="188" spans="1:50" ht="15" thickTop="1" thickBot="1" x14ac:dyDescent="0.5">
      <c r="A188">
        <v>107</v>
      </c>
      <c r="B188" t="s">
        <v>246</v>
      </c>
      <c r="C188" t="s">
        <v>5</v>
      </c>
      <c r="E188" t="s">
        <v>247</v>
      </c>
      <c r="F188" s="1">
        <v>44546</v>
      </c>
      <c r="G188">
        <v>500</v>
      </c>
      <c r="H188" t="s">
        <v>201</v>
      </c>
      <c r="J188" s="25">
        <f>MATCH(E188,Culturas!$B$32:$B$48,0)</f>
        <v>16</v>
      </c>
      <c r="K188" s="39">
        <f>INDEX(Culturas!$E$2:$E$28,MATCH(Operações!E188,Culturas!$C$2:$C$28,0))</f>
        <v>43110</v>
      </c>
      <c r="L188" s="25">
        <f t="shared" si="17"/>
        <v>187</v>
      </c>
      <c r="M188" s="76" t="s">
        <v>257</v>
      </c>
      <c r="O188" s="25" t="str">
        <f t="shared" si="15"/>
        <v>Videira</v>
      </c>
      <c r="R188" s="10" t="str">
        <f t="shared" si="16"/>
        <v>INSERT INTO Operacao (idOperacao, designacaoOperacaoAgricola, designacaoUnidade, quantidade, dataOperacao) VALUES (187, 'Poda', 'un',   500.0,  TO_DATE('16/12/2021', 'DD/MM/YYYY'));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K188" s="98" t="str">
        <f t="shared" si="19"/>
        <v>INSERT INTO OperacaoCultura (idOperacao, idParcela, idCultura, dataInicial) VALUES (187, 107, 16, TO_DATE('10/01/2018', 'DD/MM/YYYY'));</v>
      </c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</row>
    <row r="189" spans="1:50" ht="15" thickTop="1" thickBot="1" x14ac:dyDescent="0.5">
      <c r="A189">
        <v>104</v>
      </c>
      <c r="B189" t="s">
        <v>182</v>
      </c>
      <c r="C189" t="s">
        <v>5</v>
      </c>
      <c r="E189" t="s">
        <v>204</v>
      </c>
      <c r="F189" s="1">
        <v>44548</v>
      </c>
      <c r="G189">
        <v>60</v>
      </c>
      <c r="H189" t="s">
        <v>201</v>
      </c>
      <c r="J189" s="25">
        <f>MATCH(E189,Culturas!$B$32:$B$48,0)</f>
        <v>4</v>
      </c>
      <c r="K189" s="39">
        <f>INDEX(Culturas!$E$2:$E$28,MATCH(Operações!E189,Culturas!$C$2:$C$28,0))</f>
        <v>42743</v>
      </c>
      <c r="L189" s="25">
        <f t="shared" si="17"/>
        <v>188</v>
      </c>
      <c r="M189" s="76" t="s">
        <v>257</v>
      </c>
      <c r="O189" s="25" t="str">
        <f t="shared" si="15"/>
        <v>Macieira</v>
      </c>
      <c r="R189" s="10" t="str">
        <f t="shared" si="16"/>
        <v>INSERT INTO Operacao (idOperacao, designacaoOperacaoAgricola, designacaoUnidade, quantidade, dataOperacao) VALUES (188, 'Poda', 'un',   60.0,  TO_DATE('18/12/2021', 'DD/MM/YYYY'));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K189" s="98" t="str">
        <f t="shared" si="19"/>
        <v>INSERT INTO OperacaoCultura (idOperacao, idParcela, idCultura, dataInicial) VALUES (188, 104, 4, TO_DATE('08/01/2017', 'DD/MM/YYYY'));</v>
      </c>
      <c r="AL189" s="98"/>
      <c r="AM189" s="98"/>
      <c r="AN189" s="98"/>
      <c r="AO189" s="98"/>
      <c r="AP189" s="98"/>
      <c r="AQ189" s="98"/>
      <c r="AR189" s="98"/>
      <c r="AS189" s="98"/>
      <c r="AT189" s="98"/>
      <c r="AU189" s="98"/>
      <c r="AV189" s="98"/>
      <c r="AW189" s="98"/>
      <c r="AX189" s="98"/>
    </row>
    <row r="190" spans="1:50" ht="15" thickTop="1" thickBot="1" x14ac:dyDescent="0.5">
      <c r="A190">
        <v>106</v>
      </c>
      <c r="B190" t="s">
        <v>220</v>
      </c>
      <c r="C190" t="s">
        <v>7</v>
      </c>
      <c r="E190" t="s">
        <v>227</v>
      </c>
      <c r="F190" s="1">
        <v>44548</v>
      </c>
      <c r="G190">
        <v>2500</v>
      </c>
      <c r="H190" t="s">
        <v>218</v>
      </c>
      <c r="J190" s="25">
        <f>MATCH(E190,Culturas!$B$32:$B$48,0)</f>
        <v>11</v>
      </c>
      <c r="K190" s="39">
        <f>$F$174</f>
        <v>44459</v>
      </c>
      <c r="L190" s="25">
        <f t="shared" si="17"/>
        <v>189</v>
      </c>
      <c r="M190" s="76" t="s">
        <v>257</v>
      </c>
      <c r="O190" s="25" t="str">
        <f t="shared" si="15"/>
        <v>Nabo</v>
      </c>
      <c r="R190" s="10" t="str">
        <f t="shared" si="16"/>
        <v>INSERT INTO Operacao (idOperacao, designacaoOperacaoAgricola, designacaoUnidade, quantidade, dataOperacao) VALUES (189, 'Colheita', 'kg',   2500.0,  TO_DATE('18/12/2021', 'DD/MM/YYYY'));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K190" s="98" t="str">
        <f t="shared" si="19"/>
        <v>INSERT INTO OperacaoCultura (idOperacao, idParcela, idCultura, dataInicial) VALUES (189, 106, 11, TO_DATE('20/09/2021', 'DD/MM/YYYY'));</v>
      </c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</row>
    <row r="191" spans="1:50" ht="15" thickTop="1" thickBot="1" x14ac:dyDescent="0.5">
      <c r="A191">
        <v>107</v>
      </c>
      <c r="B191" t="s">
        <v>246</v>
      </c>
      <c r="C191" t="s">
        <v>5</v>
      </c>
      <c r="E191" t="s">
        <v>251</v>
      </c>
      <c r="F191" s="1">
        <v>44548</v>
      </c>
      <c r="G191">
        <v>700</v>
      </c>
      <c r="H191" t="s">
        <v>201</v>
      </c>
      <c r="J191" s="25">
        <f>MATCH(E191,Culturas!$B$32:$B$48,0)</f>
        <v>17</v>
      </c>
      <c r="K191" s="39">
        <f>INDEX(Culturas!$E$2:$E$28,MATCH(Operações!E191,Culturas!$C$2:$C$28,0))</f>
        <v>43111</v>
      </c>
      <c r="L191" s="25">
        <f t="shared" si="17"/>
        <v>190</v>
      </c>
      <c r="M191" s="76" t="s">
        <v>257</v>
      </c>
      <c r="O191" s="25" t="str">
        <f t="shared" si="15"/>
        <v>Videira</v>
      </c>
      <c r="R191" s="10" t="str">
        <f t="shared" si="16"/>
        <v>INSERT INTO Operacao (idOperacao, designacaoOperacaoAgricola, designacaoUnidade, quantidade, dataOperacao) VALUES (190, 'Poda', 'un',   700.0,  TO_DATE('18/12/2021', 'DD/MM/YYYY'));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K191" s="98" t="str">
        <f t="shared" si="19"/>
        <v>INSERT INTO OperacaoCultura (idOperacao, idParcela, idCultura, dataInicial) VALUES (190, 107, 17, TO_DATE('11/01/2018', 'DD/MM/YYYY'));</v>
      </c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</row>
    <row r="192" spans="1:50" ht="15" thickTop="1" thickBot="1" x14ac:dyDescent="0.5">
      <c r="A192">
        <v>106</v>
      </c>
      <c r="B192" t="s">
        <v>220</v>
      </c>
      <c r="C192" t="s">
        <v>7</v>
      </c>
      <c r="E192" t="s">
        <v>227</v>
      </c>
      <c r="F192" s="1">
        <v>44565</v>
      </c>
      <c r="G192">
        <v>2900</v>
      </c>
      <c r="H192" t="s">
        <v>218</v>
      </c>
      <c r="J192" s="25">
        <f>MATCH(E192,Culturas!$B$32:$B$48,0)</f>
        <v>11</v>
      </c>
      <c r="K192" s="39">
        <f>$F$174</f>
        <v>44459</v>
      </c>
      <c r="L192" s="25">
        <f t="shared" si="17"/>
        <v>191</v>
      </c>
      <c r="M192" s="76" t="s">
        <v>257</v>
      </c>
      <c r="O192" s="25" t="str">
        <f t="shared" si="15"/>
        <v>Nabo</v>
      </c>
      <c r="R192" s="10" t="str">
        <f t="shared" si="16"/>
        <v>INSERT INTO Operacao (idOperacao, designacaoOperacaoAgricola, designacaoUnidade, quantidade, dataOperacao) VALUES (191, 'Colheita', 'kg',   2900.0,  TO_DATE('04/01/2022', 'DD/MM/YYYY'));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K192" s="98" t="str">
        <f t="shared" si="19"/>
        <v>INSERT INTO OperacaoCultura (idOperacao, idParcela, idCultura, dataInicial) VALUES (191, 106, 11, TO_DATE('20/09/2021', 'DD/MM/YYYY'));</v>
      </c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</row>
    <row r="193" spans="1:50" ht="15" thickTop="1" thickBot="1" x14ac:dyDescent="0.5">
      <c r="A193">
        <v>107</v>
      </c>
      <c r="B193" t="s">
        <v>246</v>
      </c>
      <c r="C193" t="s">
        <v>252</v>
      </c>
      <c r="E193" t="s">
        <v>247</v>
      </c>
      <c r="F193" s="1">
        <v>44581</v>
      </c>
      <c r="G193">
        <v>3</v>
      </c>
      <c r="H193" t="s">
        <v>218</v>
      </c>
      <c r="I193" t="s">
        <v>143</v>
      </c>
      <c r="J193" s="25">
        <f>MATCH(E193,Culturas!$B$32:$B$48,0)</f>
        <v>16</v>
      </c>
      <c r="K193" s="39">
        <f>INDEX(Culturas!$E$2:$E$28,MATCH(Operações!E193,Culturas!$C$2:$C$28,0))</f>
        <v>43110</v>
      </c>
      <c r="L193" s="92">
        <f t="shared" si="17"/>
        <v>192</v>
      </c>
      <c r="M193" s="76" t="s">
        <v>257</v>
      </c>
      <c r="O193" s="25" t="str">
        <f t="shared" si="15"/>
        <v>Videira</v>
      </c>
      <c r="R193" s="10" t="str">
        <f t="shared" si="16"/>
        <v>INSERT INTO Operacao (idOperacao, designacaoOperacaoAgricola, designacaoUnidade, quantidade, dataOperacao) VALUES (192, 'Aplicação fitofármaco', 'kg',   3.0,  TO_DATE('20/01/2022', 'DD/MM/YYYY'));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K193" s="98" t="str">
        <f t="shared" si="19"/>
        <v>INSERT INTO OperacaoCultura (idOperacao, idParcela, idCultura, dataInicial) VALUES (192, 107, 16, TO_DATE('10/01/2018', 'DD/MM/YYYY'));</v>
      </c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</row>
    <row r="194" spans="1:50" ht="15" thickTop="1" thickBot="1" x14ac:dyDescent="0.5">
      <c r="A194">
        <v>107</v>
      </c>
      <c r="B194" t="s">
        <v>246</v>
      </c>
      <c r="C194" t="s">
        <v>252</v>
      </c>
      <c r="E194" t="s">
        <v>251</v>
      </c>
      <c r="F194" s="1">
        <v>44581</v>
      </c>
      <c r="G194">
        <v>3.5</v>
      </c>
      <c r="H194" t="s">
        <v>218</v>
      </c>
      <c r="I194" t="s">
        <v>143</v>
      </c>
      <c r="J194" s="25">
        <f>MATCH(E194,Culturas!$B$32:$B$48,0)</f>
        <v>17</v>
      </c>
      <c r="K194" s="39">
        <f>INDEX(Culturas!$E$2:$E$28,MATCH(Operações!E194,Culturas!$C$2:$C$28,0))</f>
        <v>43111</v>
      </c>
      <c r="L194" s="92">
        <f t="shared" si="17"/>
        <v>193</v>
      </c>
      <c r="M194" s="76" t="s">
        <v>257</v>
      </c>
      <c r="O194" s="25" t="str">
        <f t="shared" si="15"/>
        <v>Videira</v>
      </c>
      <c r="R194" s="10" t="str">
        <f t="shared" si="16"/>
        <v>INSERT INTO Operacao (idOperacao, designacaoOperacaoAgricola, designacaoUnidade, quantidade, dataOperacao) VALUES (193, 'Aplicação fitofármaco', 'kg',   3.5,  TO_DATE('20/01/2022', 'DD/MM/YYYY'));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K194" s="98" t="str">
        <f t="shared" si="19"/>
        <v>INSERT INTO OperacaoCultura (idOperacao, idParcela, idCultura, dataInicial) VALUES (193, 107, 17, TO_DATE('11/01/2018', 'DD/MM/YYYY'));</v>
      </c>
      <c r="AL194" s="98"/>
      <c r="AM194" s="98"/>
      <c r="AN194" s="98"/>
      <c r="AO194" s="98"/>
      <c r="AP194" s="98"/>
      <c r="AQ194" s="98"/>
      <c r="AR194" s="98"/>
      <c r="AS194" s="98"/>
      <c r="AT194" s="98"/>
      <c r="AU194" s="98"/>
      <c r="AV194" s="98"/>
      <c r="AW194" s="98"/>
      <c r="AX194" s="98"/>
    </row>
    <row r="195" spans="1:50" ht="15" thickTop="1" thickBot="1" x14ac:dyDescent="0.5">
      <c r="A195" s="82">
        <v>106</v>
      </c>
      <c r="B195" s="82" t="s">
        <v>220</v>
      </c>
      <c r="C195" s="83" t="s">
        <v>214</v>
      </c>
      <c r="D195" s="82"/>
      <c r="E195" s="85" t="s">
        <v>272</v>
      </c>
      <c r="F195" s="84">
        <v>44626</v>
      </c>
      <c r="G195" s="82">
        <v>0.9</v>
      </c>
      <c r="H195" s="82" t="s">
        <v>218</v>
      </c>
      <c r="I195" s="82"/>
      <c r="J195" s="82">
        <f>MATCH(E195,Culturas!$B$32:$B$48,0)</f>
        <v>12</v>
      </c>
      <c r="K195" s="84">
        <f>F195</f>
        <v>44626</v>
      </c>
      <c r="L195" s="25">
        <f t="shared" si="17"/>
        <v>194</v>
      </c>
      <c r="M195" s="76" t="s">
        <v>257</v>
      </c>
      <c r="O195" s="25" t="str">
        <f t="shared" ref="O195:O258" si="20">_xlfn.TEXTBEFORE(E195, " ")</f>
        <v>Cenoura</v>
      </c>
      <c r="R195" s="10" t="str">
        <f t="shared" ref="R195:R258" si="21" xml:space="preserve"> "INSERT INTO " &amp;$T$1&amp; " (idOperacao, designacaoOperacaoAgricola, designacaoUnidade, quantidade, dataOperacao) VALUES (" &amp;L195&amp; ", '" &amp;C195&amp; "', " &amp;IF(ISBLANK(H195), "null", "'" &amp;H195&amp; "'" )&amp; ",   "&amp;IF(ISBLANK(G195), "null",TEXT(SUBSTITUTE(G195, "%", "") * 10, "0.0"))&amp;",  TO_DATE('"&amp;TEXT(F195,"DD/MM/AAAA")&amp;"', 'DD/MM/YYYY'));"</f>
        <v>INSERT INTO Operacao (idOperacao, designacaoOperacaoAgricola, designacaoUnidade, quantidade, dataOperacao) VALUES (194, 'Sementeira', 'kg',   0.9,  TO_DATE('06/03/2022', 'DD/MM/YYYY'));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K195" s="98" t="str">
        <f t="shared" si="19"/>
        <v>INSERT INTO OperacaoCultura (idOperacao, idParcela, idCultura, dataInicial) VALUES (194, 106, 12, TO_DATE('06/03/2022', 'DD/MM/YYYY'));</v>
      </c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</row>
    <row r="196" spans="1:50" ht="15" thickTop="1" thickBot="1" x14ac:dyDescent="0.5">
      <c r="A196" s="69">
        <v>103</v>
      </c>
      <c r="B196" s="69" t="s">
        <v>181</v>
      </c>
      <c r="C196" s="69" t="s">
        <v>215</v>
      </c>
      <c r="D196" s="69"/>
      <c r="E196" s="69" t="s">
        <v>206</v>
      </c>
      <c r="F196" s="70">
        <v>44639</v>
      </c>
      <c r="G196" s="69">
        <v>1.3</v>
      </c>
      <c r="H196" s="69" t="s">
        <v>179</v>
      </c>
      <c r="I196" s="69"/>
      <c r="J196" s="69">
        <f>MATCH(E196,Culturas!$B$32:$B$48,0)</f>
        <v>6</v>
      </c>
      <c r="K196" s="70">
        <f>$F$177</f>
        <v>44475</v>
      </c>
      <c r="L196" s="25">
        <f t="shared" ref="L196:L259" si="22">L195+1</f>
        <v>195</v>
      </c>
      <c r="M196" s="76" t="s">
        <v>257</v>
      </c>
      <c r="O196" s="25" t="str">
        <f t="shared" si="20"/>
        <v>Tremoço</v>
      </c>
      <c r="R196" s="10" t="str">
        <f t="shared" si="21"/>
        <v>INSERT INTO Operacao (idOperacao, designacaoOperacaoAgricola, designacaoUnidade, quantidade, dataOperacao) VALUES (195, 'Incorporação no solo', 'ha',   1.3,  TO_DATE('19/03/2022', 'DD/MM/YYYY'));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K196" s="98" t="str">
        <f t="shared" si="19"/>
        <v>INSERT INTO OperacaoCultura (idOperacao, idParcela, idCultura, dataInicial) VALUES (195, 103, 6, TO_DATE('06/10/2021', 'DD/MM/YYYY'));</v>
      </c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</row>
    <row r="197" spans="1:50" ht="15" thickTop="1" thickBot="1" x14ac:dyDescent="0.5">
      <c r="A197">
        <v>101</v>
      </c>
      <c r="B197" t="s">
        <v>178</v>
      </c>
      <c r="C197" t="s">
        <v>215</v>
      </c>
      <c r="E197" t="s">
        <v>206</v>
      </c>
      <c r="F197" s="1">
        <v>44656</v>
      </c>
      <c r="G197">
        <v>1.3</v>
      </c>
      <c r="H197" t="s">
        <v>179</v>
      </c>
      <c r="J197">
        <f>MATCH(E197,Culturas!$B$32:$B$48,0)</f>
        <v>6</v>
      </c>
      <c r="K197" s="1">
        <f>F176</f>
        <v>44472</v>
      </c>
      <c r="L197" s="25">
        <f t="shared" si="22"/>
        <v>196</v>
      </c>
      <c r="M197" s="76" t="s">
        <v>257</v>
      </c>
      <c r="O197" s="25" t="str">
        <f t="shared" si="20"/>
        <v>Tremoço</v>
      </c>
      <c r="R197" s="10" t="str">
        <f t="shared" si="21"/>
        <v>INSERT INTO Operacao (idOperacao, designacaoOperacaoAgricola, designacaoUnidade, quantidade, dataOperacao) VALUES (196, 'Incorporação no solo', 'ha',   1.3,  TO_DATE('05/04/2022', 'DD/MM/YYYY'));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K197" s="98" t="str">
        <f t="shared" si="19"/>
        <v>INSERT INTO OperacaoCultura (idOperacao, idParcela, idCultura, dataInicial) VALUES (196, 101, 6, TO_DATE('03/10/2021', 'DD/MM/YYYY'));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</row>
    <row r="198" spans="1:50" ht="15" thickTop="1" thickBot="1" x14ac:dyDescent="0.5">
      <c r="A198" s="67">
        <v>103</v>
      </c>
      <c r="B198" s="67" t="s">
        <v>181</v>
      </c>
      <c r="C198" s="67" t="s">
        <v>214</v>
      </c>
      <c r="D198" s="67"/>
      <c r="E198" s="67" t="s">
        <v>239</v>
      </c>
      <c r="F198" s="68">
        <v>44659</v>
      </c>
      <c r="G198" s="67">
        <v>1.2</v>
      </c>
      <c r="H198" s="67" t="s">
        <v>179</v>
      </c>
      <c r="I198" s="67"/>
      <c r="J198" s="67">
        <f>MATCH(E198,Culturas!$B$32:$B$48,0)</f>
        <v>14</v>
      </c>
      <c r="K198" s="68">
        <f>F198</f>
        <v>44659</v>
      </c>
      <c r="L198" s="25">
        <f t="shared" si="22"/>
        <v>197</v>
      </c>
      <c r="M198" s="76" t="s">
        <v>257</v>
      </c>
      <c r="O198" s="25" t="str">
        <f t="shared" si="20"/>
        <v>Milho</v>
      </c>
      <c r="R198" s="10" t="str">
        <f t="shared" si="21"/>
        <v>INSERT INTO Operacao (idOperacao, designacaoOperacaoAgricola, designacaoUnidade, quantidade, dataOperacao) VALUES (197, 'Sementeira', 'ha',   1.2,  TO_DATE('08/04/2022', 'DD/MM/YYYY'));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K198" s="98" t="str">
        <f t="shared" si="19"/>
        <v>INSERT INTO OperacaoCultura (idOperacao, idParcela, idCultura, dataInicial) VALUES (197, 103, 14, TO_DATE('08/04/2022', 'DD/MM/YYYY'));</v>
      </c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</row>
    <row r="199" spans="1:50" ht="15" thickTop="1" thickBot="1" x14ac:dyDescent="0.5">
      <c r="A199" s="61">
        <v>101</v>
      </c>
      <c r="B199" s="61" t="s">
        <v>178</v>
      </c>
      <c r="C199" s="61" t="s">
        <v>214</v>
      </c>
      <c r="D199" s="61"/>
      <c r="E199" s="61" t="s">
        <v>207</v>
      </c>
      <c r="F199" s="62">
        <v>44666</v>
      </c>
      <c r="G199" s="61">
        <v>30</v>
      </c>
      <c r="H199" s="61" t="s">
        <v>218</v>
      </c>
      <c r="I199" s="61"/>
      <c r="J199" s="61">
        <f>MATCH(E199,Culturas!$B$32:$B$48,0)</f>
        <v>7</v>
      </c>
      <c r="K199" s="62">
        <f>F199</f>
        <v>44666</v>
      </c>
      <c r="L199" s="25">
        <f t="shared" si="22"/>
        <v>198</v>
      </c>
      <c r="M199" s="76" t="s">
        <v>257</v>
      </c>
      <c r="O199" s="25" t="str">
        <f t="shared" si="20"/>
        <v>Milho</v>
      </c>
      <c r="R199" s="10" t="str">
        <f t="shared" si="21"/>
        <v>INSERT INTO Operacao (idOperacao, designacaoOperacaoAgricola, designacaoUnidade, quantidade, dataOperacao) VALUES (198, 'Sementeira', 'kg',   30.0,  TO_DATE('15/04/2022', 'DD/MM/YYYY'));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K199" s="98" t="str">
        <f t="shared" si="19"/>
        <v>INSERT INTO OperacaoCultura (idOperacao, idParcela, idCultura, dataInicial) VALUES (198, 101, 7, TO_DATE('15/04/2022', 'DD/MM/YYYY'));</v>
      </c>
      <c r="AL199" s="98"/>
      <c r="AM199" s="98"/>
      <c r="AN199" s="98"/>
      <c r="AO199" s="98"/>
      <c r="AP199" s="98"/>
      <c r="AQ199" s="98"/>
      <c r="AR199" s="98"/>
      <c r="AS199" s="98"/>
      <c r="AT199" s="98"/>
      <c r="AU199" s="98"/>
      <c r="AV199" s="98"/>
      <c r="AW199" s="98"/>
      <c r="AX199" s="98"/>
    </row>
    <row r="200" spans="1:50" ht="15" thickTop="1" thickBot="1" x14ac:dyDescent="0.5">
      <c r="A200">
        <v>106</v>
      </c>
      <c r="B200" t="s">
        <v>220</v>
      </c>
      <c r="C200" t="s">
        <v>7</v>
      </c>
      <c r="E200" s="33" t="s">
        <v>272</v>
      </c>
      <c r="F200" s="1">
        <v>44686</v>
      </c>
      <c r="G200">
        <v>2250</v>
      </c>
      <c r="H200" t="s">
        <v>218</v>
      </c>
      <c r="J200" s="25">
        <f>MATCH(E200,Culturas!$B$32:$B$48,0)</f>
        <v>12</v>
      </c>
      <c r="K200" s="39">
        <f>$F$195</f>
        <v>44626</v>
      </c>
      <c r="L200" s="25">
        <f t="shared" si="22"/>
        <v>199</v>
      </c>
      <c r="M200" s="76" t="s">
        <v>257</v>
      </c>
      <c r="O200" s="25" t="str">
        <f t="shared" si="20"/>
        <v>Cenoura</v>
      </c>
      <c r="R200" s="10" t="str">
        <f t="shared" si="21"/>
        <v>INSERT INTO Operacao (idOperacao, designacaoOperacaoAgricola, designacaoUnidade, quantidade, dataOperacao) VALUES (199, 'Colheita', 'kg',   2250.0,  TO_DATE('05/05/2022', 'DD/MM/YYYY'));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K200" s="98" t="str">
        <f t="shared" si="19"/>
        <v>INSERT INTO OperacaoCultura (idOperacao, idParcela, idCultura, dataInicial) VALUES (199, 106, 12, TO_DATE('06/03/2022', 'DD/MM/YYYY'));</v>
      </c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</row>
    <row r="201" spans="1:50" ht="15" thickTop="1" thickBot="1" x14ac:dyDescent="0.5">
      <c r="A201" s="45">
        <v>104</v>
      </c>
      <c r="B201" s="45" t="s">
        <v>182</v>
      </c>
      <c r="C201" s="45" t="s">
        <v>216</v>
      </c>
      <c r="D201" s="45" t="s">
        <v>217</v>
      </c>
      <c r="E201" s="41" t="s">
        <v>203</v>
      </c>
      <c r="F201" s="48">
        <v>44694</v>
      </c>
      <c r="G201" s="45">
        <v>10</v>
      </c>
      <c r="H201" s="45" t="s">
        <v>218</v>
      </c>
      <c r="I201" s="45" t="s">
        <v>160</v>
      </c>
      <c r="J201" s="45">
        <f>MATCH(E201,Culturas!$B$32:$B$48,0)</f>
        <v>3</v>
      </c>
      <c r="K201" s="48">
        <f>INDEX(Culturas!$E$2:$E$28,MATCH(Operações!E201,Culturas!$C$2:$C$28,0))</f>
        <v>42742</v>
      </c>
      <c r="L201" s="92">
        <f t="shared" si="22"/>
        <v>200</v>
      </c>
      <c r="M201" s="76" t="s">
        <v>257</v>
      </c>
      <c r="O201" s="25" t="str">
        <f t="shared" si="20"/>
        <v>Macieira</v>
      </c>
      <c r="R201" s="10" t="str">
        <f t="shared" si="21"/>
        <v>INSERT INTO Operacao (idOperacao, designacaoOperacaoAgricola, designacaoUnidade, quantidade, dataOperacao) VALUES (200, 'Fertilização', 'kg',   10.0,  TO_DATE('13/05/2022', 'DD/MM/YYYY'));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K201" s="98" t="str">
        <f t="shared" si="19"/>
        <v>INSERT INTO OperacaoCultura (idOperacao, idParcela, idCultura, dataInicial) VALUES (200, 104, 3, TO_DATE('07/01/2017', 'DD/MM/YYYY'));</v>
      </c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</row>
    <row r="202" spans="1:50" ht="15" thickTop="1" thickBot="1" x14ac:dyDescent="0.5">
      <c r="A202" s="45">
        <v>104</v>
      </c>
      <c r="B202" s="45" t="s">
        <v>182</v>
      </c>
      <c r="C202" s="45" t="s">
        <v>216</v>
      </c>
      <c r="D202" s="45" t="s">
        <v>217</v>
      </c>
      <c r="E202" s="41" t="s">
        <v>204</v>
      </c>
      <c r="F202" s="48">
        <v>44694</v>
      </c>
      <c r="G202" s="45">
        <v>10</v>
      </c>
      <c r="H202" s="45" t="s">
        <v>218</v>
      </c>
      <c r="I202" s="45" t="s">
        <v>160</v>
      </c>
      <c r="J202" s="45">
        <f>MATCH(E202,Culturas!$B$32:$B$48,0)</f>
        <v>4</v>
      </c>
      <c r="K202" s="48">
        <f>INDEX(Culturas!$E$2:$E$28,MATCH(Operações!E202,Culturas!$C$2:$C$28,0))</f>
        <v>42743</v>
      </c>
      <c r="L202" s="92">
        <f t="shared" si="22"/>
        <v>201</v>
      </c>
      <c r="M202" s="76" t="s">
        <v>257</v>
      </c>
      <c r="O202" s="25" t="str">
        <f t="shared" si="20"/>
        <v>Macieira</v>
      </c>
      <c r="R202" s="10" t="str">
        <f t="shared" si="21"/>
        <v>INSERT INTO Operacao (idOperacao, designacaoOperacaoAgricola, designacaoUnidade, quantidade, dataOperacao) VALUES (201, 'Fertilização', 'kg',   10.0,  TO_DATE('13/05/2022', 'DD/MM/YYYY'));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K202" s="98" t="str">
        <f t="shared" si="19"/>
        <v>INSERT INTO OperacaoCultura (idOperacao, idParcela, idCultura, dataInicial) VALUES (201, 104, 4, TO_DATE('08/01/2017', 'DD/MM/YYYY'));</v>
      </c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</row>
    <row r="203" spans="1:50" ht="15" thickTop="1" thickBot="1" x14ac:dyDescent="0.5">
      <c r="A203" s="45">
        <v>104</v>
      </c>
      <c r="B203" s="45" t="s">
        <v>182</v>
      </c>
      <c r="C203" s="45" t="s">
        <v>216</v>
      </c>
      <c r="D203" s="45" t="s">
        <v>217</v>
      </c>
      <c r="E203" s="41" t="s">
        <v>205</v>
      </c>
      <c r="F203" s="48">
        <v>44694</v>
      </c>
      <c r="G203" s="45">
        <v>10</v>
      </c>
      <c r="H203" s="45" t="s">
        <v>218</v>
      </c>
      <c r="I203" s="45" t="s">
        <v>160</v>
      </c>
      <c r="J203" s="45">
        <f>MATCH(E203,Culturas!$B$32:$B$48,0)</f>
        <v>5</v>
      </c>
      <c r="K203" s="48">
        <f>INDEX(Culturas!$E$2:$E$28,MATCH(Operações!E203,Culturas!$C$2:$C$28,0))</f>
        <v>42743</v>
      </c>
      <c r="L203" s="92">
        <f t="shared" si="22"/>
        <v>202</v>
      </c>
      <c r="M203" s="76" t="s">
        <v>257</v>
      </c>
      <c r="O203" s="25" t="str">
        <f t="shared" si="20"/>
        <v>Macieira</v>
      </c>
      <c r="R203" s="10" t="str">
        <f t="shared" si="21"/>
        <v>INSERT INTO Operacao (idOperacao, designacaoOperacaoAgricola, designacaoUnidade, quantidade, dataOperacao) VALUES (202, 'Fertilização', 'kg',   10.0,  TO_DATE('13/05/2022', 'DD/MM/YYYY'));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K203" s="98" t="str">
        <f t="shared" si="19"/>
        <v>INSERT INTO OperacaoCultura (idOperacao, idParcela, idCultura, dataInicial) VALUES (202, 104, 5, TO_DATE('08/01/2017', 'DD/MM/YYYY'));</v>
      </c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</row>
    <row r="204" spans="1:50" ht="15" thickTop="1" thickBot="1" x14ac:dyDescent="0.5">
      <c r="A204" s="45">
        <v>104</v>
      </c>
      <c r="B204" s="45" t="s">
        <v>182</v>
      </c>
      <c r="C204" s="45" t="s">
        <v>216</v>
      </c>
      <c r="D204" s="45" t="s">
        <v>217</v>
      </c>
      <c r="E204" s="41" t="s">
        <v>205</v>
      </c>
      <c r="F204" s="48">
        <v>44694</v>
      </c>
      <c r="G204" s="45">
        <v>10</v>
      </c>
      <c r="H204" s="45" t="s">
        <v>218</v>
      </c>
      <c r="I204" s="45" t="s">
        <v>160</v>
      </c>
      <c r="J204" s="45">
        <f>MATCH(E204,Culturas!$B$32:$B$48,0)</f>
        <v>5</v>
      </c>
      <c r="K204" s="59">
        <v>43444</v>
      </c>
      <c r="L204" s="92">
        <f t="shared" si="22"/>
        <v>203</v>
      </c>
      <c r="M204" s="76" t="s">
        <v>257</v>
      </c>
      <c r="O204" s="25" t="str">
        <f t="shared" si="20"/>
        <v>Macieira</v>
      </c>
      <c r="R204" s="10" t="str">
        <f t="shared" si="21"/>
        <v>INSERT INTO Operacao (idOperacao, designacaoOperacaoAgricola, designacaoUnidade, quantidade, dataOperacao) VALUES (203, 'Fertilização', 'kg',   10.0,  TO_DATE('13/05/2022', 'DD/MM/YYYY'));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K204" s="98" t="str">
        <f t="shared" si="19"/>
        <v>INSERT INTO OperacaoCultura (idOperacao, idParcela, idCultura, dataInicial) VALUES (203, 104, 5, TO_DATE('10/12/2018', 'DD/MM/YYYY'));</v>
      </c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</row>
    <row r="205" spans="1:50" ht="15" thickTop="1" thickBot="1" x14ac:dyDescent="0.5">
      <c r="A205">
        <v>106</v>
      </c>
      <c r="B205" t="s">
        <v>220</v>
      </c>
      <c r="C205" t="s">
        <v>7</v>
      </c>
      <c r="E205" s="33" t="s">
        <v>272</v>
      </c>
      <c r="F205" s="1">
        <v>44696</v>
      </c>
      <c r="G205">
        <v>1300</v>
      </c>
      <c r="H205" t="s">
        <v>218</v>
      </c>
      <c r="J205" s="25">
        <f>MATCH(E205,Culturas!$B$32:$B$48,0)</f>
        <v>12</v>
      </c>
      <c r="K205" s="39">
        <f>$F$195</f>
        <v>44626</v>
      </c>
      <c r="L205" s="25">
        <f t="shared" si="22"/>
        <v>204</v>
      </c>
      <c r="M205" s="76" t="s">
        <v>257</v>
      </c>
      <c r="O205" s="25" t="str">
        <f t="shared" si="20"/>
        <v>Cenoura</v>
      </c>
      <c r="R205" s="10" t="str">
        <f t="shared" si="21"/>
        <v>INSERT INTO Operacao (idOperacao, designacaoOperacaoAgricola, designacaoUnidade, quantidade, dataOperacao) VALUES (204, 'Colheita', 'kg',   1300.0,  TO_DATE('15/05/2022', 'DD/MM/YYYY'));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K205" s="98" t="str">
        <f t="shared" si="19"/>
        <v>INSERT INTO OperacaoCultura (idOperacao, idParcela, idCultura, dataInicial) VALUES (204, 106, 12, TO_DATE('06/03/2022', 'DD/MM/YYYY'));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</row>
    <row r="206" spans="1:50" ht="15" thickTop="1" thickBot="1" x14ac:dyDescent="0.5">
      <c r="A206" s="82">
        <v>106</v>
      </c>
      <c r="B206" s="82" t="s">
        <v>220</v>
      </c>
      <c r="C206" s="83" t="s">
        <v>214</v>
      </c>
      <c r="D206" s="82"/>
      <c r="E206" s="82" t="s">
        <v>222</v>
      </c>
      <c r="F206" s="84">
        <v>44711</v>
      </c>
      <c r="G206" s="82">
        <v>0.6</v>
      </c>
      <c r="H206" s="82" t="s">
        <v>218</v>
      </c>
      <c r="I206" s="82"/>
      <c r="J206" s="82">
        <f>MATCH(E206,Culturas!$B$32:$B$48,0)</f>
        <v>10</v>
      </c>
      <c r="K206" s="84">
        <f>F206</f>
        <v>44711</v>
      </c>
      <c r="L206" s="25">
        <f t="shared" si="22"/>
        <v>205</v>
      </c>
      <c r="M206" s="76" t="s">
        <v>257</v>
      </c>
      <c r="O206" s="25" t="str">
        <f t="shared" si="20"/>
        <v>Cenoura</v>
      </c>
      <c r="R206" s="10" t="str">
        <f t="shared" si="21"/>
        <v>INSERT INTO Operacao (idOperacao, designacaoOperacaoAgricola, designacaoUnidade, quantidade, dataOperacao) VALUES (205, 'Sementeira', 'kg',   0.6,  TO_DATE('30/05/2022', 'DD/MM/YYYY'));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K206" s="98" t="str">
        <f t="shared" si="19"/>
        <v>INSERT INTO OperacaoCultura (idOperacao, idParcela, idCultura, dataInicial) VALUES (205, 106, 10, TO_DATE('30/05/2022', 'DD/MM/YYYY'));</v>
      </c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</row>
    <row r="207" spans="1:50" ht="15" thickTop="1" thickBot="1" x14ac:dyDescent="0.5">
      <c r="A207" s="45">
        <v>104</v>
      </c>
      <c r="B207" s="45" t="s">
        <v>182</v>
      </c>
      <c r="C207" s="45" t="s">
        <v>191</v>
      </c>
      <c r="D207" s="45"/>
      <c r="E207" s="41" t="s">
        <v>203</v>
      </c>
      <c r="F207" s="48">
        <v>44717</v>
      </c>
      <c r="G207" s="45">
        <v>3</v>
      </c>
      <c r="H207" s="45" t="s">
        <v>193</v>
      </c>
      <c r="I207" s="45"/>
      <c r="J207" s="45">
        <f>MATCH(E207,Culturas!$B$32:$B$48,0)</f>
        <v>3</v>
      </c>
      <c r="K207" s="48">
        <f>INDEX(Culturas!$E$2:$E$28,MATCH(Operações!E207,Culturas!$C$2:$C$28,0))</f>
        <v>42742</v>
      </c>
      <c r="L207" s="25">
        <f t="shared" si="22"/>
        <v>206</v>
      </c>
      <c r="M207" s="76" t="s">
        <v>257</v>
      </c>
      <c r="O207" s="25" t="str">
        <f t="shared" si="20"/>
        <v>Macieira</v>
      </c>
      <c r="R207" s="10" t="str">
        <f t="shared" si="21"/>
        <v>INSERT INTO Operacao (idOperacao, designacaoOperacaoAgricola, designacaoUnidade, quantidade, dataOperacao) VALUES (206, 'Rega', 'm3',   3.0,  TO_DATE('05/06/2022', 'DD/MM/YYYY'));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K207" s="98" t="str">
        <f t="shared" si="19"/>
        <v>INSERT INTO OperacaoCultura (idOperacao, idParcela, idCultura, dataInicial) VALUES (206, 104, 3, TO_DATE('07/01/2017', 'DD/MM/YYYY'));</v>
      </c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</row>
    <row r="208" spans="1:50" ht="15" thickTop="1" thickBot="1" x14ac:dyDescent="0.5">
      <c r="A208" s="45">
        <v>104</v>
      </c>
      <c r="B208" s="45" t="s">
        <v>182</v>
      </c>
      <c r="C208" s="45" t="s">
        <v>191</v>
      </c>
      <c r="D208" s="45"/>
      <c r="E208" s="41" t="s">
        <v>204</v>
      </c>
      <c r="F208" s="48">
        <v>44717</v>
      </c>
      <c r="G208" s="45">
        <v>3</v>
      </c>
      <c r="H208" s="45" t="s">
        <v>193</v>
      </c>
      <c r="I208" s="45"/>
      <c r="J208" s="45">
        <f>MATCH(E208,Culturas!$B$32:$B$48,0)</f>
        <v>4</v>
      </c>
      <c r="K208" s="48">
        <f>INDEX(Culturas!$E$2:$E$28,MATCH(Operações!E208,Culturas!$C$2:$C$28,0))</f>
        <v>42743</v>
      </c>
      <c r="L208" s="25">
        <f t="shared" si="22"/>
        <v>207</v>
      </c>
      <c r="M208" s="76" t="s">
        <v>257</v>
      </c>
      <c r="O208" s="25" t="str">
        <f t="shared" si="20"/>
        <v>Macieira</v>
      </c>
      <c r="R208" s="10" t="str">
        <f t="shared" si="21"/>
        <v>INSERT INTO Operacao (idOperacao, designacaoOperacaoAgricola, designacaoUnidade, quantidade, dataOperacao) VALUES (207, 'Rega', 'm3',   3.0,  TO_DATE('05/06/2022', 'DD/MM/YYYY'));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K208" s="98" t="str">
        <f t="shared" si="19"/>
        <v>INSERT INTO OperacaoCultura (idOperacao, idParcela, idCultura, dataInicial) VALUES (207, 104, 4, TO_DATE('08/01/2017', 'DD/MM/YYYY'));</v>
      </c>
      <c r="AL208" s="98"/>
      <c r="AM208" s="98"/>
      <c r="AN208" s="98"/>
      <c r="AO208" s="98"/>
      <c r="AP208" s="98"/>
      <c r="AQ208" s="98"/>
      <c r="AR208" s="98"/>
      <c r="AS208" s="98"/>
      <c r="AT208" s="98"/>
      <c r="AU208" s="98"/>
      <c r="AV208" s="98"/>
      <c r="AW208" s="98"/>
      <c r="AX208" s="98"/>
    </row>
    <row r="209" spans="1:50" ht="15" thickTop="1" thickBot="1" x14ac:dyDescent="0.5">
      <c r="A209" s="45">
        <v>104</v>
      </c>
      <c r="B209" s="45" t="s">
        <v>182</v>
      </c>
      <c r="C209" s="45" t="s">
        <v>191</v>
      </c>
      <c r="D209" s="45"/>
      <c r="E209" s="41" t="s">
        <v>205</v>
      </c>
      <c r="F209" s="48">
        <v>44717</v>
      </c>
      <c r="G209" s="45">
        <v>3</v>
      </c>
      <c r="H209" s="45" t="s">
        <v>193</v>
      </c>
      <c r="I209" s="45"/>
      <c r="J209" s="45">
        <f>MATCH(E209,Culturas!$B$32:$B$48,0)</f>
        <v>5</v>
      </c>
      <c r="K209" s="48">
        <f>INDEX(Culturas!$E$2:$E$28,MATCH(Operações!E209,Culturas!$C$2:$C$28,0))</f>
        <v>42743</v>
      </c>
      <c r="L209" s="25">
        <f t="shared" si="22"/>
        <v>208</v>
      </c>
      <c r="M209" s="76" t="s">
        <v>257</v>
      </c>
      <c r="O209" s="25" t="str">
        <f t="shared" si="20"/>
        <v>Macieira</v>
      </c>
      <c r="R209" s="10" t="str">
        <f t="shared" si="21"/>
        <v>INSERT INTO Operacao (idOperacao, designacaoOperacaoAgricola, designacaoUnidade, quantidade, dataOperacao) VALUES (208, 'Rega', 'm3',   3.0,  TO_DATE('05/06/2022', 'DD/MM/YYYY'));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K209" s="98" t="str">
        <f t="shared" si="19"/>
        <v>INSERT INTO OperacaoCultura (idOperacao, idParcela, idCultura, dataInicial) VALUES (208, 104, 5, TO_DATE('08/01/2017', 'DD/MM/YYYY'));</v>
      </c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</row>
    <row r="210" spans="1:50" ht="15" thickTop="1" thickBot="1" x14ac:dyDescent="0.5">
      <c r="A210" s="45">
        <v>104</v>
      </c>
      <c r="B210" s="45" t="s">
        <v>182</v>
      </c>
      <c r="C210" s="45" t="s">
        <v>191</v>
      </c>
      <c r="D210" s="45"/>
      <c r="E210" s="41" t="s">
        <v>205</v>
      </c>
      <c r="F210" s="48">
        <v>44717</v>
      </c>
      <c r="G210" s="45">
        <v>3</v>
      </c>
      <c r="H210" s="45" t="s">
        <v>193</v>
      </c>
      <c r="I210" s="45"/>
      <c r="J210" s="45">
        <f>MATCH(E210,Culturas!$B$32:$B$48,0)</f>
        <v>5</v>
      </c>
      <c r="K210" s="59">
        <v>43444</v>
      </c>
      <c r="L210" s="25">
        <f t="shared" si="22"/>
        <v>209</v>
      </c>
      <c r="M210" s="76" t="s">
        <v>257</v>
      </c>
      <c r="O210" s="25" t="str">
        <f t="shared" si="20"/>
        <v>Macieira</v>
      </c>
      <c r="R210" s="10" t="str">
        <f t="shared" si="21"/>
        <v>INSERT INTO Operacao (idOperacao, designacaoOperacaoAgricola, designacaoUnidade, quantidade, dataOperacao) VALUES (209, 'Rega', 'm3',   3.0,  TO_DATE('05/06/2022', 'DD/MM/YYYY'));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K210" s="98" t="str">
        <f t="shared" si="19"/>
        <v>INSERT INTO OperacaoCultura (idOperacao, idParcela, idCultura, dataInicial) VALUES (209, 104, 5, TO_DATE('10/12/2018', 'DD/MM/YYYY'));</v>
      </c>
      <c r="AL210" s="98"/>
      <c r="AM210" s="98"/>
      <c r="AN210" s="98"/>
      <c r="AO210" s="98"/>
      <c r="AP210" s="98"/>
      <c r="AQ210" s="98"/>
      <c r="AR210" s="98"/>
      <c r="AS210" s="98"/>
      <c r="AT210" s="98"/>
      <c r="AU210" s="98"/>
      <c r="AV210" s="98"/>
      <c r="AW210" s="98"/>
      <c r="AX210" s="98"/>
    </row>
    <row r="211" spans="1:50" ht="15" thickTop="1" thickBot="1" x14ac:dyDescent="0.5">
      <c r="A211">
        <v>106</v>
      </c>
      <c r="B211" t="s">
        <v>220</v>
      </c>
      <c r="C211" t="s">
        <v>191</v>
      </c>
      <c r="E211" t="s">
        <v>222</v>
      </c>
      <c r="F211" s="1">
        <v>44742</v>
      </c>
      <c r="G211">
        <v>3</v>
      </c>
      <c r="H211" t="s">
        <v>193</v>
      </c>
      <c r="J211" s="25">
        <f>MATCH(E211,Culturas!$B$32:$B$48,0)</f>
        <v>10</v>
      </c>
      <c r="K211" s="39">
        <f>$F$206</f>
        <v>44711</v>
      </c>
      <c r="L211" s="25">
        <f t="shared" si="22"/>
        <v>210</v>
      </c>
      <c r="M211" s="76" t="s">
        <v>257</v>
      </c>
      <c r="O211" s="25" t="str">
        <f t="shared" si="20"/>
        <v>Cenoura</v>
      </c>
      <c r="R211" s="10" t="str">
        <f t="shared" si="21"/>
        <v>INSERT INTO Operacao (idOperacao, designacaoOperacaoAgricola, designacaoUnidade, quantidade, dataOperacao) VALUES (210, 'Rega', 'm3',   3.0,  TO_DATE('30/06/2022', 'DD/MM/YYYY'));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K211" s="98" t="str">
        <f t="shared" si="19"/>
        <v>INSERT INTO OperacaoCultura (idOperacao, idParcela, idCultura, dataInicial) VALUES (210, 106, 10, TO_DATE('30/05/2022', 'DD/MM/YYYY'));</v>
      </c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</row>
    <row r="212" spans="1:50" ht="15" thickTop="1" thickBot="1" x14ac:dyDescent="0.5">
      <c r="A212" s="45">
        <v>104</v>
      </c>
      <c r="B212" s="45" t="s">
        <v>182</v>
      </c>
      <c r="C212" s="45" t="s">
        <v>191</v>
      </c>
      <c r="D212" s="45"/>
      <c r="E212" s="41" t="s">
        <v>203</v>
      </c>
      <c r="F212" s="48">
        <v>44744</v>
      </c>
      <c r="G212" s="45">
        <v>5.5</v>
      </c>
      <c r="H212" s="45" t="s">
        <v>193</v>
      </c>
      <c r="I212" s="45"/>
      <c r="J212" s="45">
        <f>MATCH(E212,Culturas!$B$32:$B$48,0)</f>
        <v>3</v>
      </c>
      <c r="K212" s="48">
        <f>INDEX(Culturas!$E$2:$E$28,MATCH(Operações!E212,Culturas!$C$2:$C$28,0))</f>
        <v>42742</v>
      </c>
      <c r="L212" s="25">
        <f t="shared" si="22"/>
        <v>211</v>
      </c>
      <c r="M212" s="76" t="s">
        <v>257</v>
      </c>
      <c r="O212" s="25" t="str">
        <f t="shared" si="20"/>
        <v>Macieira</v>
      </c>
      <c r="R212" s="10" t="str">
        <f t="shared" si="21"/>
        <v>INSERT INTO Operacao (idOperacao, designacaoOperacaoAgricola, designacaoUnidade, quantidade, dataOperacao) VALUES (211, 'Rega', 'm3',   5.5,  TO_DATE('02/07/2022', 'DD/MM/YYYY'));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K212" s="98" t="str">
        <f t="shared" si="19"/>
        <v>INSERT INTO OperacaoCultura (idOperacao, idParcela, idCultura, dataInicial) VALUES (211, 104, 3, TO_DATE('07/01/2017', 'DD/MM/YYYY'));</v>
      </c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</row>
    <row r="213" spans="1:50" ht="15" thickTop="1" thickBot="1" x14ac:dyDescent="0.5">
      <c r="A213" s="45">
        <v>104</v>
      </c>
      <c r="B213" s="45" t="s">
        <v>182</v>
      </c>
      <c r="C213" s="45" t="s">
        <v>191</v>
      </c>
      <c r="D213" s="45"/>
      <c r="E213" s="41" t="s">
        <v>204</v>
      </c>
      <c r="F213" s="48">
        <v>44744</v>
      </c>
      <c r="G213" s="45">
        <v>5.5</v>
      </c>
      <c r="H213" s="45" t="s">
        <v>193</v>
      </c>
      <c r="I213" s="45"/>
      <c r="J213" s="45">
        <f>MATCH(E213,Culturas!$B$32:$B$48,0)</f>
        <v>4</v>
      </c>
      <c r="K213" s="48">
        <f>INDEX(Culturas!$E$2:$E$28,MATCH(Operações!E213,Culturas!$C$2:$C$28,0))</f>
        <v>42743</v>
      </c>
      <c r="L213" s="25">
        <f t="shared" si="22"/>
        <v>212</v>
      </c>
      <c r="M213" s="76" t="s">
        <v>257</v>
      </c>
      <c r="O213" s="25" t="str">
        <f t="shared" si="20"/>
        <v>Macieira</v>
      </c>
      <c r="R213" s="10" t="str">
        <f t="shared" si="21"/>
        <v>INSERT INTO Operacao (idOperacao, designacaoOperacaoAgricola, designacaoUnidade, quantidade, dataOperacao) VALUES (212, 'Rega', 'm3',   5.5,  TO_DATE('02/07/2022', 'DD/MM/YYYY'));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K213" s="98" t="str">
        <f t="shared" si="19"/>
        <v>INSERT INTO OperacaoCultura (idOperacao, idParcela, idCultura, dataInicial) VALUES (212, 104, 4, TO_DATE('08/01/2017', 'DD/MM/YYYY'));</v>
      </c>
      <c r="AL213" s="98"/>
      <c r="AM213" s="98"/>
      <c r="AN213" s="98"/>
      <c r="AO213" s="98"/>
      <c r="AP213" s="98"/>
      <c r="AQ213" s="98"/>
      <c r="AR213" s="98"/>
      <c r="AS213" s="98"/>
      <c r="AT213" s="98"/>
      <c r="AU213" s="98"/>
      <c r="AV213" s="98"/>
      <c r="AW213" s="98"/>
      <c r="AX213" s="98"/>
    </row>
    <row r="214" spans="1:50" ht="15" thickTop="1" thickBot="1" x14ac:dyDescent="0.5">
      <c r="A214" s="45">
        <v>104</v>
      </c>
      <c r="B214" s="45" t="s">
        <v>182</v>
      </c>
      <c r="C214" s="45" t="s">
        <v>191</v>
      </c>
      <c r="D214" s="45"/>
      <c r="E214" s="41" t="s">
        <v>205</v>
      </c>
      <c r="F214" s="48">
        <v>44744</v>
      </c>
      <c r="G214" s="45">
        <v>5.5</v>
      </c>
      <c r="H214" s="45" t="s">
        <v>193</v>
      </c>
      <c r="I214" s="45"/>
      <c r="J214" s="45">
        <f>MATCH(E214,Culturas!$B$32:$B$48,0)</f>
        <v>5</v>
      </c>
      <c r="K214" s="48">
        <f>INDEX(Culturas!$E$2:$E$28,MATCH(Operações!E214,Culturas!$C$2:$C$28,0))</f>
        <v>42743</v>
      </c>
      <c r="L214" s="25">
        <f t="shared" si="22"/>
        <v>213</v>
      </c>
      <c r="M214" s="76" t="s">
        <v>257</v>
      </c>
      <c r="O214" s="25" t="str">
        <f t="shared" si="20"/>
        <v>Macieira</v>
      </c>
      <c r="R214" s="10" t="str">
        <f t="shared" si="21"/>
        <v>INSERT INTO Operacao (idOperacao, designacaoOperacaoAgricola, designacaoUnidade, quantidade, dataOperacao) VALUES (213, 'Rega', 'm3',   5.5,  TO_DATE('02/07/2022', 'DD/MM/YYYY'));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K214" s="98" t="str">
        <f t="shared" si="19"/>
        <v>INSERT INTO OperacaoCultura (idOperacao, idParcela, idCultura, dataInicial) VALUES (213, 104, 5, TO_DATE('08/01/2017', 'DD/MM/YYYY'));</v>
      </c>
      <c r="AL214" s="98"/>
      <c r="AM214" s="98"/>
      <c r="AN214" s="98"/>
      <c r="AO214" s="98"/>
      <c r="AP214" s="98"/>
      <c r="AQ214" s="98"/>
      <c r="AR214" s="98"/>
      <c r="AS214" s="98"/>
      <c r="AT214" s="98"/>
      <c r="AU214" s="98"/>
      <c r="AV214" s="98"/>
      <c r="AW214" s="98"/>
      <c r="AX214" s="98"/>
    </row>
    <row r="215" spans="1:50" ht="15" thickTop="1" thickBot="1" x14ac:dyDescent="0.5">
      <c r="A215" s="45">
        <v>104</v>
      </c>
      <c r="B215" s="45" t="s">
        <v>182</v>
      </c>
      <c r="C215" s="45" t="s">
        <v>191</v>
      </c>
      <c r="D215" s="45"/>
      <c r="E215" s="41" t="s">
        <v>205</v>
      </c>
      <c r="F215" s="48">
        <v>44744</v>
      </c>
      <c r="G215" s="45">
        <v>5.5</v>
      </c>
      <c r="H215" s="45" t="s">
        <v>193</v>
      </c>
      <c r="I215" s="45"/>
      <c r="J215" s="45">
        <f>MATCH(E215,Culturas!$B$32:$B$48,0)</f>
        <v>5</v>
      </c>
      <c r="K215" s="59">
        <v>43444</v>
      </c>
      <c r="L215" s="25">
        <f t="shared" si="22"/>
        <v>214</v>
      </c>
      <c r="M215" s="76" t="s">
        <v>257</v>
      </c>
      <c r="O215" s="25" t="str">
        <f t="shared" si="20"/>
        <v>Macieira</v>
      </c>
      <c r="R215" s="10" t="str">
        <f t="shared" si="21"/>
        <v>INSERT INTO Operacao (idOperacao, designacaoOperacaoAgricola, designacaoUnidade, quantidade, dataOperacao) VALUES (214, 'Rega', 'm3',   5.5,  TO_DATE('02/07/2022', 'DD/MM/YYYY'));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K215" s="98" t="str">
        <f t="shared" si="19"/>
        <v>INSERT INTO OperacaoCultura (idOperacao, idParcela, idCultura, dataInicial) VALUES (214, 104, 5, TO_DATE('10/12/2018', 'DD/MM/YYYY'));</v>
      </c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</row>
    <row r="216" spans="1:50" ht="15" thickTop="1" thickBot="1" x14ac:dyDescent="0.5">
      <c r="A216">
        <v>102</v>
      </c>
      <c r="B216" t="s">
        <v>199</v>
      </c>
      <c r="C216" t="s">
        <v>191</v>
      </c>
      <c r="E216" t="s">
        <v>202</v>
      </c>
      <c r="F216" s="1">
        <v>44745</v>
      </c>
      <c r="G216">
        <v>0.8</v>
      </c>
      <c r="H216" t="s">
        <v>193</v>
      </c>
      <c r="J216" s="25">
        <f>MATCH(E216,Culturas!$B$32:$B$48,0)</f>
        <v>2</v>
      </c>
      <c r="K216" s="39">
        <f>INDEX(Culturas!$E$12:$E$13,MATCH(Operações!E216,Culturas!$C$12:$C$13,0))</f>
        <v>42653</v>
      </c>
      <c r="L216" s="25">
        <f t="shared" si="22"/>
        <v>215</v>
      </c>
      <c r="M216" s="76" t="s">
        <v>257</v>
      </c>
      <c r="O216" s="25" t="str">
        <f t="shared" si="20"/>
        <v>Oliveira</v>
      </c>
      <c r="R216" s="10" t="str">
        <f t="shared" si="21"/>
        <v>INSERT INTO Operacao (idOperacao, designacaoOperacaoAgricola, designacaoUnidade, quantidade, dataOperacao) VALUES (215, 'Rega', 'm3',   0.8,  TO_DATE('03/07/2022', 'DD/MM/YYYY'));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K216" s="98" t="str">
        <f t="shared" si="19"/>
        <v>INSERT INTO OperacaoCultura (idOperacao, idParcela, idCultura, dataInicial) VALUES (215, 102, 2, TO_DATE('10/10/2016', 'DD/MM/YYYY'));</v>
      </c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</row>
    <row r="217" spans="1:50" ht="15" thickTop="1" thickBot="1" x14ac:dyDescent="0.5">
      <c r="A217">
        <v>102</v>
      </c>
      <c r="B217" t="s">
        <v>199</v>
      </c>
      <c r="C217" t="s">
        <v>191</v>
      </c>
      <c r="E217" t="s">
        <v>200</v>
      </c>
      <c r="F217" s="1">
        <v>44745</v>
      </c>
      <c r="G217">
        <v>1.5</v>
      </c>
      <c r="H217" t="s">
        <v>193</v>
      </c>
      <c r="J217" s="25">
        <f>MATCH(E217,Culturas!$B$32:$B$48,0)</f>
        <v>1</v>
      </c>
      <c r="K217" s="39">
        <f>INDEX(Culturas!$E$12:$E$13,MATCH(Operações!E217,Culturas!$C$12:$C$13,0))</f>
        <v>42649</v>
      </c>
      <c r="L217" s="25">
        <f t="shared" si="22"/>
        <v>216</v>
      </c>
      <c r="M217" s="76" t="s">
        <v>257</v>
      </c>
      <c r="O217" s="25" t="str">
        <f t="shared" si="20"/>
        <v>Oliveira</v>
      </c>
      <c r="R217" s="10" t="str">
        <f t="shared" si="21"/>
        <v>INSERT INTO Operacao (idOperacao, designacaoOperacaoAgricola, designacaoUnidade, quantidade, dataOperacao) VALUES (216, 'Rega', 'm3',   1.5,  TO_DATE('03/07/2022', 'DD/MM/YYYY'));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K217" s="98" t="str">
        <f t="shared" si="19"/>
        <v>INSERT INTO OperacaoCultura (idOperacao, idParcela, idCultura, dataInicial) VALUES (216, 102, 1, TO_DATE('06/10/2016', 'DD/MM/YYYY'));</v>
      </c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</row>
    <row r="218" spans="1:50" ht="15" thickTop="1" thickBot="1" x14ac:dyDescent="0.5">
      <c r="A218">
        <v>107</v>
      </c>
      <c r="B218" t="s">
        <v>246</v>
      </c>
      <c r="C218" t="s">
        <v>191</v>
      </c>
      <c r="E218" t="s">
        <v>251</v>
      </c>
      <c r="F218" s="1">
        <v>44752</v>
      </c>
      <c r="G218">
        <v>5</v>
      </c>
      <c r="H218" t="s">
        <v>193</v>
      </c>
      <c r="J218" s="25">
        <f>MATCH(E218,Culturas!$B$32:$B$48,0)</f>
        <v>17</v>
      </c>
      <c r="K218" s="39">
        <f>INDEX(Culturas!$E$2:$E$28,MATCH(Operações!E218,Culturas!$C$2:$C$28,0))</f>
        <v>43111</v>
      </c>
      <c r="L218" s="25">
        <f t="shared" si="22"/>
        <v>217</v>
      </c>
      <c r="M218" s="76" t="s">
        <v>257</v>
      </c>
      <c r="O218" s="25" t="str">
        <f t="shared" si="20"/>
        <v>Videira</v>
      </c>
      <c r="R218" s="10" t="str">
        <f t="shared" si="21"/>
        <v>INSERT INTO Operacao (idOperacao, designacaoOperacaoAgricola, designacaoUnidade, quantidade, dataOperacao) VALUES (217, 'Rega', 'm3',   5.0,  TO_DATE('10/07/2022', 'DD/MM/YYYY'));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K218" s="98" t="str">
        <f t="shared" si="19"/>
        <v>INSERT INTO OperacaoCultura (idOperacao, idParcela, idCultura, dataInicial) VALUES (217, 107, 17, TO_DATE('11/01/2018', 'DD/MM/YYYY'));</v>
      </c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</row>
    <row r="219" spans="1:50" ht="15" thickTop="1" thickBot="1" x14ac:dyDescent="0.5">
      <c r="A219" s="69">
        <v>103</v>
      </c>
      <c r="B219" s="69" t="s">
        <v>181</v>
      </c>
      <c r="C219" s="69" t="s">
        <v>191</v>
      </c>
      <c r="D219" s="69"/>
      <c r="E219" s="69" t="s">
        <v>239</v>
      </c>
      <c r="F219" s="70">
        <v>44754</v>
      </c>
      <c r="G219" s="69">
        <v>15</v>
      </c>
      <c r="H219" s="69" t="s">
        <v>193</v>
      </c>
      <c r="I219" s="69"/>
      <c r="J219" s="69">
        <f>MATCH(E219,Culturas!$B$32:$B$48,0)</f>
        <v>14</v>
      </c>
      <c r="K219" s="70">
        <f>$F$198</f>
        <v>44659</v>
      </c>
      <c r="L219" s="25">
        <f t="shared" si="22"/>
        <v>218</v>
      </c>
      <c r="M219" s="76" t="s">
        <v>257</v>
      </c>
      <c r="O219" s="25" t="str">
        <f t="shared" si="20"/>
        <v>Milho</v>
      </c>
      <c r="R219" s="10" t="str">
        <f t="shared" si="21"/>
        <v>INSERT INTO Operacao (idOperacao, designacaoOperacaoAgricola, designacaoUnidade, quantidade, dataOperacao) VALUES (218, 'Rega', 'm3',   15.0,  TO_DATE('12/07/2022', 'DD/MM/YYYY'));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K219" s="98" t="str">
        <f t="shared" ref="AK219:AK250" si="23" xml:space="preserve"> "INSERT INTO " &amp;$AM$1&amp; " (idOperacao, idParcela, idCultura, dataInicial) VALUES (" &amp;L219&amp; ", " &amp;A219&amp; ", " &amp;J219&amp; ", TO_DATE('"&amp;TEXT(K219,"DD/MM/AAAA")&amp;"', 'DD/MM/YYYY'));"</f>
        <v>INSERT INTO OperacaoCultura (idOperacao, idParcela, idCultura, dataInicial) VALUES (218, 103, 14, TO_DATE('08/04/2022', 'DD/MM/YYYY'));</v>
      </c>
      <c r="AL219" s="98"/>
      <c r="AM219" s="98"/>
      <c r="AN219" s="98"/>
      <c r="AO219" s="98"/>
      <c r="AP219" s="98"/>
      <c r="AQ219" s="98"/>
      <c r="AR219" s="98"/>
      <c r="AS219" s="98"/>
      <c r="AT219" s="98"/>
      <c r="AU219" s="98"/>
      <c r="AV219" s="98"/>
      <c r="AW219" s="98"/>
      <c r="AX219" s="98"/>
    </row>
    <row r="220" spans="1:50" ht="15" thickTop="1" thickBot="1" x14ac:dyDescent="0.5">
      <c r="A220">
        <v>106</v>
      </c>
      <c r="B220" t="s">
        <v>220</v>
      </c>
      <c r="C220" t="s">
        <v>191</v>
      </c>
      <c r="E220" t="s">
        <v>222</v>
      </c>
      <c r="F220" s="1">
        <v>44757</v>
      </c>
      <c r="G220">
        <v>3</v>
      </c>
      <c r="H220" t="s">
        <v>193</v>
      </c>
      <c r="J220" s="25">
        <f>MATCH(E220,Culturas!$B$32:$B$48,0)</f>
        <v>10</v>
      </c>
      <c r="K220" s="39">
        <f>$F$206</f>
        <v>44711</v>
      </c>
      <c r="L220" s="25">
        <f t="shared" si="22"/>
        <v>219</v>
      </c>
      <c r="M220" s="76" t="s">
        <v>257</v>
      </c>
      <c r="O220" s="25" t="str">
        <f t="shared" si="20"/>
        <v>Cenoura</v>
      </c>
      <c r="R220" s="10" t="str">
        <f t="shared" si="21"/>
        <v>INSERT INTO Operacao (idOperacao, designacaoOperacaoAgricola, designacaoUnidade, quantidade, dataOperacao) VALUES (219, 'Rega', 'm3',   3.0,  TO_DATE('15/07/2022', 'DD/MM/YYYY'));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K220" s="98" t="str">
        <f t="shared" si="23"/>
        <v>INSERT INTO OperacaoCultura (idOperacao, idParcela, idCultura, dataInicial) VALUES (219, 106, 10, TO_DATE('30/05/2022', 'DD/MM/YYYY'));</v>
      </c>
      <c r="AL220" s="98"/>
      <c r="AM220" s="98"/>
      <c r="AN220" s="98"/>
      <c r="AO220" s="98"/>
      <c r="AP220" s="98"/>
      <c r="AQ220" s="98"/>
      <c r="AR220" s="98"/>
      <c r="AS220" s="98"/>
      <c r="AT220" s="98"/>
      <c r="AU220" s="98"/>
      <c r="AV220" s="98"/>
      <c r="AW220" s="98"/>
      <c r="AX220" s="98"/>
    </row>
    <row r="221" spans="1:50" ht="15" thickTop="1" thickBot="1" x14ac:dyDescent="0.5">
      <c r="A221">
        <v>107</v>
      </c>
      <c r="B221" t="s">
        <v>246</v>
      </c>
      <c r="C221" t="s">
        <v>7</v>
      </c>
      <c r="E221" t="s">
        <v>247</v>
      </c>
      <c r="F221" s="1">
        <v>44757</v>
      </c>
      <c r="G221">
        <v>600</v>
      </c>
      <c r="H221" t="s">
        <v>218</v>
      </c>
      <c r="J221" s="25">
        <f>MATCH(E221,Culturas!$B$32:$B$48,0)</f>
        <v>16</v>
      </c>
      <c r="K221" s="39">
        <f>INDEX(Culturas!$E$2:$E$28,MATCH(Operações!E221,Culturas!$C$2:$C$28,0))</f>
        <v>43110</v>
      </c>
      <c r="L221" s="25">
        <f t="shared" si="22"/>
        <v>220</v>
      </c>
      <c r="M221" s="76" t="s">
        <v>257</v>
      </c>
      <c r="O221" s="25" t="str">
        <f t="shared" si="20"/>
        <v>Videira</v>
      </c>
      <c r="R221" s="10" t="str">
        <f t="shared" si="21"/>
        <v>INSERT INTO Operacao (idOperacao, designacaoOperacaoAgricola, designacaoUnidade, quantidade, dataOperacao) VALUES (220, 'Colheita', 'kg',   600.0,  TO_DATE('15/07/2022', 'DD/MM/YYYY'));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K221" s="98" t="str">
        <f t="shared" si="23"/>
        <v>INSERT INTO OperacaoCultura (idOperacao, idParcela, idCultura, dataInicial) VALUES (220, 107, 16, TO_DATE('10/01/2018', 'DD/MM/YYYY'));</v>
      </c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</row>
    <row r="222" spans="1:50" ht="15" thickTop="1" thickBot="1" x14ac:dyDescent="0.5">
      <c r="A222">
        <v>107</v>
      </c>
      <c r="B222" t="s">
        <v>246</v>
      </c>
      <c r="C222" t="s">
        <v>7</v>
      </c>
      <c r="E222" t="s">
        <v>247</v>
      </c>
      <c r="F222" s="1">
        <v>44762</v>
      </c>
      <c r="G222">
        <v>500</v>
      </c>
      <c r="H222" t="s">
        <v>218</v>
      </c>
      <c r="J222" s="25">
        <f>MATCH(E222,Culturas!$B$32:$B$48,0)</f>
        <v>16</v>
      </c>
      <c r="K222" s="39">
        <f>INDEX(Culturas!$E$2:$E$28,MATCH(Operações!E222,Culturas!$C$2:$C$28,0))</f>
        <v>43110</v>
      </c>
      <c r="L222" s="25">
        <f t="shared" si="22"/>
        <v>221</v>
      </c>
      <c r="M222" s="76" t="s">
        <v>257</v>
      </c>
      <c r="O222" s="25" t="str">
        <f t="shared" si="20"/>
        <v>Videira</v>
      </c>
      <c r="R222" s="10" t="str">
        <f t="shared" si="21"/>
        <v>INSERT INTO Operacao (idOperacao, designacaoOperacaoAgricola, designacaoUnidade, quantidade, dataOperacao) VALUES (221, 'Colheita', 'kg',   500.0,  TO_DATE('20/07/2022', 'DD/MM/YYYY'));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K222" s="98" t="str">
        <f t="shared" si="23"/>
        <v>INSERT INTO OperacaoCultura (idOperacao, idParcela, idCultura, dataInicial) VALUES (221, 107, 16, TO_DATE('10/01/2018', 'DD/MM/YYYY'));</v>
      </c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</row>
    <row r="223" spans="1:50" ht="15" thickTop="1" thickBot="1" x14ac:dyDescent="0.5">
      <c r="A223" s="69">
        <v>103</v>
      </c>
      <c r="B223" s="69" t="s">
        <v>181</v>
      </c>
      <c r="C223" s="69" t="s">
        <v>191</v>
      </c>
      <c r="D223" s="69"/>
      <c r="E223" s="69" t="s">
        <v>239</v>
      </c>
      <c r="F223" s="70">
        <v>44766</v>
      </c>
      <c r="G223" s="69">
        <v>15</v>
      </c>
      <c r="H223" s="69" t="s">
        <v>193</v>
      </c>
      <c r="I223" s="69"/>
      <c r="J223" s="69">
        <f>MATCH(E223,Culturas!$B$32:$B$48,0)</f>
        <v>14</v>
      </c>
      <c r="K223" s="70">
        <f>$F$198</f>
        <v>44659</v>
      </c>
      <c r="L223" s="25">
        <f t="shared" si="22"/>
        <v>222</v>
      </c>
      <c r="M223" s="76" t="s">
        <v>257</v>
      </c>
      <c r="O223" s="25" t="str">
        <f t="shared" si="20"/>
        <v>Milho</v>
      </c>
      <c r="R223" s="10" t="str">
        <f t="shared" si="21"/>
        <v>INSERT INTO Operacao (idOperacao, designacaoOperacaoAgricola, designacaoUnidade, quantidade, dataOperacao) VALUES (222, 'Rega', 'm3',   15.0,  TO_DATE('24/07/2022', 'DD/MM/YYYY'));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K223" s="98" t="str">
        <f t="shared" si="23"/>
        <v>INSERT INTO OperacaoCultura (idOperacao, idParcela, idCultura, dataInicial) VALUES (222, 103, 14, TO_DATE('08/04/2022', 'DD/MM/YYYY'));</v>
      </c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</row>
    <row r="224" spans="1:50" ht="15" thickTop="1" thickBot="1" x14ac:dyDescent="0.5">
      <c r="A224" s="45">
        <v>104</v>
      </c>
      <c r="B224" s="45" t="s">
        <v>182</v>
      </c>
      <c r="C224" s="45" t="s">
        <v>191</v>
      </c>
      <c r="D224" s="45"/>
      <c r="E224" s="41" t="s">
        <v>203</v>
      </c>
      <c r="F224" s="48">
        <v>44772</v>
      </c>
      <c r="G224" s="45">
        <v>5</v>
      </c>
      <c r="H224" s="45" t="s">
        <v>193</v>
      </c>
      <c r="I224" s="45"/>
      <c r="J224" s="45">
        <f>MATCH(E224,Culturas!$B$32:$B$48,0)</f>
        <v>3</v>
      </c>
      <c r="K224" s="48">
        <f>INDEX(Culturas!$E$2:$E$28,MATCH(Operações!E224,Culturas!$C$2:$C$28,0))</f>
        <v>42742</v>
      </c>
      <c r="L224" s="25">
        <f t="shared" si="22"/>
        <v>223</v>
      </c>
      <c r="M224" s="76" t="s">
        <v>257</v>
      </c>
      <c r="O224" s="25" t="str">
        <f t="shared" si="20"/>
        <v>Macieira</v>
      </c>
      <c r="R224" s="10" t="str">
        <f t="shared" si="21"/>
        <v>INSERT INTO Operacao (idOperacao, designacaoOperacaoAgricola, designacaoUnidade, quantidade, dataOperacao) VALUES (223, 'Rega', 'm3',   5.0,  TO_DATE('30/07/2022', 'DD/MM/YYYY'));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K224" s="98" t="str">
        <f t="shared" si="23"/>
        <v>INSERT INTO OperacaoCultura (idOperacao, idParcela, idCultura, dataInicial) VALUES (223, 104, 3, TO_DATE('07/01/2017', 'DD/MM/YYYY'));</v>
      </c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</row>
    <row r="225" spans="1:50" ht="15" thickTop="1" thickBot="1" x14ac:dyDescent="0.5">
      <c r="A225" s="45">
        <v>104</v>
      </c>
      <c r="B225" s="45" t="s">
        <v>182</v>
      </c>
      <c r="C225" s="45" t="s">
        <v>191</v>
      </c>
      <c r="D225" s="45"/>
      <c r="E225" s="41" t="s">
        <v>204</v>
      </c>
      <c r="F225" s="48">
        <v>44772</v>
      </c>
      <c r="G225" s="45">
        <v>5</v>
      </c>
      <c r="H225" s="45" t="s">
        <v>193</v>
      </c>
      <c r="I225" s="45"/>
      <c r="J225" s="45">
        <f>MATCH(E225,Culturas!$B$32:$B$48,0)</f>
        <v>4</v>
      </c>
      <c r="K225" s="48">
        <f>INDEX(Culturas!$E$2:$E$28,MATCH(Operações!E225,Culturas!$C$2:$C$28,0))</f>
        <v>42743</v>
      </c>
      <c r="L225" s="25">
        <f t="shared" si="22"/>
        <v>224</v>
      </c>
      <c r="M225" s="76" t="s">
        <v>257</v>
      </c>
      <c r="O225" s="25" t="str">
        <f t="shared" si="20"/>
        <v>Macieira</v>
      </c>
      <c r="R225" s="10" t="str">
        <f t="shared" si="21"/>
        <v>INSERT INTO Operacao (idOperacao, designacaoOperacaoAgricola, designacaoUnidade, quantidade, dataOperacao) VALUES (224, 'Rega', 'm3',   5.0,  TO_DATE('30/07/2022', 'DD/MM/YYYY'));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K225" s="98" t="str">
        <f t="shared" si="23"/>
        <v>INSERT INTO OperacaoCultura (idOperacao, idParcela, idCultura, dataInicial) VALUES (224, 104, 4, TO_DATE('08/01/2017', 'DD/MM/YYYY'));</v>
      </c>
      <c r="AL225" s="98"/>
      <c r="AM225" s="98"/>
      <c r="AN225" s="98"/>
      <c r="AO225" s="98"/>
      <c r="AP225" s="98"/>
      <c r="AQ225" s="98"/>
      <c r="AR225" s="98"/>
      <c r="AS225" s="98"/>
      <c r="AT225" s="98"/>
      <c r="AU225" s="98"/>
      <c r="AV225" s="98"/>
      <c r="AW225" s="98"/>
      <c r="AX225" s="98"/>
    </row>
    <row r="226" spans="1:50" ht="15" thickTop="1" thickBot="1" x14ac:dyDescent="0.5">
      <c r="A226" s="45">
        <v>104</v>
      </c>
      <c r="B226" s="45" t="s">
        <v>182</v>
      </c>
      <c r="C226" s="45" t="s">
        <v>191</v>
      </c>
      <c r="D226" s="45"/>
      <c r="E226" s="41" t="s">
        <v>205</v>
      </c>
      <c r="F226" s="48">
        <v>44772</v>
      </c>
      <c r="G226" s="45">
        <v>5</v>
      </c>
      <c r="H226" s="45" t="s">
        <v>193</v>
      </c>
      <c r="I226" s="45"/>
      <c r="J226" s="45">
        <f>MATCH(E226,Culturas!$B$32:$B$48,0)</f>
        <v>5</v>
      </c>
      <c r="K226" s="48">
        <f>INDEX(Culturas!$E$2:$E$28,MATCH(Operações!E226,Culturas!$C$2:$C$28,0))</f>
        <v>42743</v>
      </c>
      <c r="L226" s="25">
        <f t="shared" si="22"/>
        <v>225</v>
      </c>
      <c r="M226" s="76" t="s">
        <v>257</v>
      </c>
      <c r="O226" s="25" t="str">
        <f t="shared" si="20"/>
        <v>Macieira</v>
      </c>
      <c r="R226" s="10" t="str">
        <f t="shared" si="21"/>
        <v>INSERT INTO Operacao (idOperacao, designacaoOperacaoAgricola, designacaoUnidade, quantidade, dataOperacao) VALUES (225, 'Rega', 'm3',   5.0,  TO_DATE('30/07/2022', 'DD/MM/YYYY'));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K226" s="98" t="str">
        <f t="shared" si="23"/>
        <v>INSERT INTO OperacaoCultura (idOperacao, idParcela, idCultura, dataInicial) VALUES (225, 104, 5, TO_DATE('08/01/2017', 'DD/MM/YYYY'));</v>
      </c>
      <c r="AL226" s="98"/>
      <c r="AM226" s="98"/>
      <c r="AN226" s="98"/>
      <c r="AO226" s="98"/>
      <c r="AP226" s="98"/>
      <c r="AQ226" s="98"/>
      <c r="AR226" s="98"/>
      <c r="AS226" s="98"/>
      <c r="AT226" s="98"/>
      <c r="AU226" s="98"/>
      <c r="AV226" s="98"/>
      <c r="AW226" s="98"/>
      <c r="AX226" s="98"/>
    </row>
    <row r="227" spans="1:50" ht="15" thickTop="1" thickBot="1" x14ac:dyDescent="0.5">
      <c r="A227" s="45">
        <v>104</v>
      </c>
      <c r="B227" s="45" t="s">
        <v>182</v>
      </c>
      <c r="C227" s="45" t="s">
        <v>191</v>
      </c>
      <c r="D227" s="45"/>
      <c r="E227" s="41" t="s">
        <v>205</v>
      </c>
      <c r="F227" s="48">
        <v>44772</v>
      </c>
      <c r="G227" s="45">
        <v>5</v>
      </c>
      <c r="H227" s="45" t="s">
        <v>193</v>
      </c>
      <c r="I227" s="45"/>
      <c r="J227" s="45">
        <f>MATCH(E227,Culturas!$B$32:$B$48,0)</f>
        <v>5</v>
      </c>
      <c r="K227" s="59">
        <v>43444</v>
      </c>
      <c r="L227" s="25">
        <f t="shared" si="22"/>
        <v>226</v>
      </c>
      <c r="M227" s="76" t="s">
        <v>257</v>
      </c>
      <c r="O227" s="25" t="str">
        <f t="shared" si="20"/>
        <v>Macieira</v>
      </c>
      <c r="R227" s="10" t="str">
        <f t="shared" si="21"/>
        <v>INSERT INTO Operacao (idOperacao, designacaoOperacaoAgricola, designacaoUnidade, quantidade, dataOperacao) VALUES (226, 'Rega', 'm3',   5.0,  TO_DATE('30/07/2022', 'DD/MM/YYYY'));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K227" s="98" t="str">
        <f t="shared" si="23"/>
        <v>INSERT INTO OperacaoCultura (idOperacao, idParcela, idCultura, dataInicial) VALUES (226, 104, 5, TO_DATE('10/12/2018', 'DD/MM/YYYY'));</v>
      </c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8"/>
    </row>
    <row r="228" spans="1:50" ht="15" thickTop="1" thickBot="1" x14ac:dyDescent="0.5">
      <c r="A228">
        <v>106</v>
      </c>
      <c r="B228" t="s">
        <v>220</v>
      </c>
      <c r="C228" t="s">
        <v>191</v>
      </c>
      <c r="E228" t="s">
        <v>222</v>
      </c>
      <c r="F228" s="1">
        <v>44772</v>
      </c>
      <c r="G228">
        <v>2.5</v>
      </c>
      <c r="H228" t="s">
        <v>193</v>
      </c>
      <c r="J228" s="25">
        <f>MATCH(E228,Culturas!$B$32:$B$48,0)</f>
        <v>10</v>
      </c>
      <c r="K228" s="39">
        <f>$F$206</f>
        <v>44711</v>
      </c>
      <c r="L228" s="25">
        <f t="shared" si="22"/>
        <v>227</v>
      </c>
      <c r="M228" s="76" t="s">
        <v>257</v>
      </c>
      <c r="O228" s="25" t="str">
        <f t="shared" si="20"/>
        <v>Cenoura</v>
      </c>
      <c r="R228" s="10" t="str">
        <f t="shared" si="21"/>
        <v>INSERT INTO Operacao (idOperacao, designacaoOperacaoAgricola, designacaoUnidade, quantidade, dataOperacao) VALUES (227, 'Rega', 'm3',   2.5,  TO_DATE('30/07/2022', 'DD/MM/YYYY'));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K228" s="98" t="str">
        <f t="shared" si="23"/>
        <v>INSERT INTO OperacaoCultura (idOperacao, idParcela, idCultura, dataInicial) VALUES (227, 106, 10, TO_DATE('30/05/2022', 'DD/MM/YYYY'));</v>
      </c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</row>
    <row r="229" spans="1:50" ht="15" thickTop="1" thickBot="1" x14ac:dyDescent="0.5">
      <c r="A229" s="69">
        <v>103</v>
      </c>
      <c r="B229" s="69" t="s">
        <v>181</v>
      </c>
      <c r="C229" s="69" t="s">
        <v>191</v>
      </c>
      <c r="D229" s="69"/>
      <c r="E229" s="69" t="s">
        <v>239</v>
      </c>
      <c r="F229" s="70">
        <v>44780</v>
      </c>
      <c r="G229" s="69">
        <v>15</v>
      </c>
      <c r="H229" s="69" t="s">
        <v>193</v>
      </c>
      <c r="I229" s="69"/>
      <c r="J229" s="69">
        <f>MATCH(E229,Culturas!$B$32:$B$48,0)</f>
        <v>14</v>
      </c>
      <c r="K229" s="70">
        <f>$F$198</f>
        <v>44659</v>
      </c>
      <c r="L229" s="25">
        <f t="shared" si="22"/>
        <v>228</v>
      </c>
      <c r="M229" s="76" t="s">
        <v>257</v>
      </c>
      <c r="O229" s="25" t="str">
        <f t="shared" si="20"/>
        <v>Milho</v>
      </c>
      <c r="R229" s="10" t="str">
        <f t="shared" si="21"/>
        <v>INSERT INTO Operacao (idOperacao, designacaoOperacaoAgricola, designacaoUnidade, quantidade, dataOperacao) VALUES (228, 'Rega', 'm3',   15.0,  TO_DATE('07/08/2022', 'DD/MM/YYYY'));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K229" s="98" t="str">
        <f t="shared" si="23"/>
        <v>INSERT INTO OperacaoCultura (idOperacao, idParcela, idCultura, dataInicial) VALUES (228, 103, 14, TO_DATE('08/04/2022', 'DD/MM/YYYY'));</v>
      </c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</row>
    <row r="230" spans="1:50" ht="15" thickTop="1" thickBot="1" x14ac:dyDescent="0.5">
      <c r="A230">
        <v>102</v>
      </c>
      <c r="B230" t="s">
        <v>199</v>
      </c>
      <c r="C230" t="s">
        <v>191</v>
      </c>
      <c r="E230" t="s">
        <v>202</v>
      </c>
      <c r="F230" s="1">
        <v>44783</v>
      </c>
      <c r="G230">
        <v>0.8</v>
      </c>
      <c r="H230" t="s">
        <v>193</v>
      </c>
      <c r="J230" s="25">
        <f>MATCH(E230,Culturas!$B$32:$B$48,0)</f>
        <v>2</v>
      </c>
      <c r="K230" s="39">
        <f>INDEX(Culturas!$E$12:$E$13,MATCH(Operações!E230,Culturas!$C$12:$C$13,0))</f>
        <v>42653</v>
      </c>
      <c r="L230" s="25">
        <f t="shared" si="22"/>
        <v>229</v>
      </c>
      <c r="M230" s="76" t="s">
        <v>257</v>
      </c>
      <c r="O230" s="25" t="str">
        <f t="shared" si="20"/>
        <v>Oliveira</v>
      </c>
      <c r="R230" s="10" t="str">
        <f t="shared" si="21"/>
        <v>INSERT INTO Operacao (idOperacao, designacaoOperacaoAgricola, designacaoUnidade, quantidade, dataOperacao) VALUES (229, 'Rega', 'm3',   0.8,  TO_DATE('10/08/2022', 'DD/MM/YYYY'));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K230" s="98" t="str">
        <f t="shared" si="23"/>
        <v>INSERT INTO OperacaoCultura (idOperacao, idParcela, idCultura, dataInicial) VALUES (229, 102, 2, TO_DATE('10/10/2016', 'DD/MM/YYYY'));</v>
      </c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</row>
    <row r="231" spans="1:50" ht="15" thickTop="1" thickBot="1" x14ac:dyDescent="0.5">
      <c r="A231">
        <v>102</v>
      </c>
      <c r="B231" t="s">
        <v>199</v>
      </c>
      <c r="C231" t="s">
        <v>191</v>
      </c>
      <c r="E231" t="s">
        <v>200</v>
      </c>
      <c r="F231" s="1">
        <v>44783</v>
      </c>
      <c r="G231">
        <v>1.5</v>
      </c>
      <c r="H231" t="s">
        <v>193</v>
      </c>
      <c r="J231" s="25">
        <f>MATCH(E231,Culturas!$B$32:$B$48,0)</f>
        <v>1</v>
      </c>
      <c r="K231" s="39">
        <f>INDEX(Culturas!$E$12:$E$13,MATCH(Operações!E231,Culturas!$C$12:$C$13,0))</f>
        <v>42649</v>
      </c>
      <c r="L231" s="25">
        <f t="shared" si="22"/>
        <v>230</v>
      </c>
      <c r="M231" s="76" t="s">
        <v>257</v>
      </c>
      <c r="O231" s="25" t="str">
        <f t="shared" si="20"/>
        <v>Oliveira</v>
      </c>
      <c r="R231" s="10" t="str">
        <f t="shared" si="21"/>
        <v>INSERT INTO Operacao (idOperacao, designacaoOperacaoAgricola, designacaoUnidade, quantidade, dataOperacao) VALUES (230, 'Rega', 'm3',   1.5,  TO_DATE('10/08/2022', 'DD/MM/YYYY'));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K231" s="98" t="str">
        <f t="shared" si="23"/>
        <v>INSERT INTO OperacaoCultura (idOperacao, idParcela, idCultura, dataInicial) VALUES (230, 102, 1, TO_DATE('06/10/2016', 'DD/MM/YYYY'));</v>
      </c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8"/>
      <c r="AW231" s="98"/>
      <c r="AX231" s="98"/>
    </row>
    <row r="232" spans="1:50" ht="15" thickTop="1" thickBot="1" x14ac:dyDescent="0.5">
      <c r="A232">
        <v>107</v>
      </c>
      <c r="B232" t="s">
        <v>246</v>
      </c>
      <c r="C232" t="s">
        <v>7</v>
      </c>
      <c r="E232" t="s">
        <v>251</v>
      </c>
      <c r="F232" s="1">
        <v>44785</v>
      </c>
      <c r="G232">
        <v>1200</v>
      </c>
      <c r="H232" t="s">
        <v>218</v>
      </c>
      <c r="J232" s="25">
        <f>MATCH(E232,Culturas!$B$32:$B$48,0)</f>
        <v>17</v>
      </c>
      <c r="K232" s="39">
        <f>INDEX(Culturas!$E$2:$E$28,MATCH(Operações!E232,Culturas!$C$2:$C$28,0))</f>
        <v>43111</v>
      </c>
      <c r="L232" s="25">
        <f t="shared" si="22"/>
        <v>231</v>
      </c>
      <c r="M232" s="76" t="s">
        <v>257</v>
      </c>
      <c r="O232" s="25" t="str">
        <f t="shared" si="20"/>
        <v>Videira</v>
      </c>
      <c r="R232" s="10" t="str">
        <f t="shared" si="21"/>
        <v>INSERT INTO Operacao (idOperacao, designacaoOperacaoAgricola, designacaoUnidade, quantidade, dataOperacao) VALUES (231, 'Colheita', 'kg',   1200.0,  TO_DATE('12/08/2022', 'DD/MM/YYYY'));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K232" s="98" t="str">
        <f t="shared" si="23"/>
        <v>INSERT INTO OperacaoCultura (idOperacao, idParcela, idCultura, dataInicial) VALUES (231, 107, 17, TO_DATE('11/01/2018', 'DD/MM/YYYY'));</v>
      </c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</row>
    <row r="233" spans="1:50" ht="15" thickTop="1" thickBot="1" x14ac:dyDescent="0.5">
      <c r="A233">
        <v>107</v>
      </c>
      <c r="B233" t="s">
        <v>246</v>
      </c>
      <c r="C233" t="s">
        <v>7</v>
      </c>
      <c r="E233" t="s">
        <v>251</v>
      </c>
      <c r="F233" s="1">
        <v>44785</v>
      </c>
      <c r="G233">
        <v>600</v>
      </c>
      <c r="H233" t="s">
        <v>218</v>
      </c>
      <c r="J233" s="25">
        <f>MATCH(E233,Culturas!$B$32:$B$48,0)</f>
        <v>17</v>
      </c>
      <c r="K233" s="39">
        <f>INDEX(Culturas!$E$2:$E$28,MATCH(Operações!E233,Culturas!$C$2:$C$28,0))</f>
        <v>43111</v>
      </c>
      <c r="L233" s="25">
        <f t="shared" si="22"/>
        <v>232</v>
      </c>
      <c r="M233" s="76" t="s">
        <v>257</v>
      </c>
      <c r="O233" s="25" t="str">
        <f t="shared" si="20"/>
        <v>Videira</v>
      </c>
      <c r="R233" s="10" t="str">
        <f t="shared" si="21"/>
        <v>INSERT INTO Operacao (idOperacao, designacaoOperacaoAgricola, designacaoUnidade, quantidade, dataOperacao) VALUES (232, 'Colheita', 'kg',   600.0,  TO_DATE('12/08/2022', 'DD/MM/YYYY'));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K233" s="98" t="str">
        <f t="shared" si="23"/>
        <v>INSERT INTO OperacaoCultura (idOperacao, idParcela, idCultura, dataInicial) VALUES (232, 107, 17, TO_DATE('11/01/2018', 'DD/MM/YYYY'));</v>
      </c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</row>
    <row r="234" spans="1:50" ht="15" thickTop="1" thickBot="1" x14ac:dyDescent="0.5">
      <c r="A234">
        <v>101</v>
      </c>
      <c r="B234" t="s">
        <v>178</v>
      </c>
      <c r="C234" t="s">
        <v>7</v>
      </c>
      <c r="E234" t="s">
        <v>207</v>
      </c>
      <c r="F234" s="1">
        <v>44790</v>
      </c>
      <c r="G234">
        <v>3500</v>
      </c>
      <c r="H234" t="s">
        <v>218</v>
      </c>
      <c r="J234" s="25">
        <f>MATCH(E234,Culturas!$B$32:$B$48,0)</f>
        <v>7</v>
      </c>
      <c r="K234" s="39">
        <f>F199</f>
        <v>44666</v>
      </c>
      <c r="L234" s="25">
        <f t="shared" si="22"/>
        <v>233</v>
      </c>
      <c r="M234" s="76" t="s">
        <v>257</v>
      </c>
      <c r="O234" s="25" t="str">
        <f t="shared" si="20"/>
        <v>Milho</v>
      </c>
      <c r="R234" s="10" t="str">
        <f t="shared" si="21"/>
        <v>INSERT INTO Operacao (idOperacao, designacaoOperacaoAgricola, designacaoUnidade, quantidade, dataOperacao) VALUES (233, 'Colheita', 'kg',   3500.0,  TO_DATE('17/08/2022', 'DD/MM/YYYY'));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K234" s="98" t="str">
        <f t="shared" si="23"/>
        <v>INSERT INTO OperacaoCultura (idOperacao, idParcela, idCultura, dataInicial) VALUES (233, 101, 7, TO_DATE('15/04/2022', 'DD/MM/YYYY'));</v>
      </c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</row>
    <row r="235" spans="1:50" ht="15" thickTop="1" thickBot="1" x14ac:dyDescent="0.5">
      <c r="A235">
        <v>106</v>
      </c>
      <c r="B235" t="s">
        <v>220</v>
      </c>
      <c r="C235" t="s">
        <v>191</v>
      </c>
      <c r="E235" t="s">
        <v>222</v>
      </c>
      <c r="F235" s="1">
        <v>44790</v>
      </c>
      <c r="G235">
        <v>3</v>
      </c>
      <c r="H235" t="s">
        <v>193</v>
      </c>
      <c r="J235" s="25">
        <f>MATCH(E235,Culturas!$B$32:$B$48,0)</f>
        <v>10</v>
      </c>
      <c r="K235" s="39">
        <f>$F$206</f>
        <v>44711</v>
      </c>
      <c r="L235" s="25">
        <f t="shared" si="22"/>
        <v>234</v>
      </c>
      <c r="M235" s="76" t="s">
        <v>257</v>
      </c>
      <c r="O235" s="25" t="str">
        <f t="shared" si="20"/>
        <v>Cenoura</v>
      </c>
      <c r="R235" s="10" t="str">
        <f t="shared" si="21"/>
        <v>INSERT INTO Operacao (idOperacao, designacaoOperacaoAgricola, designacaoUnidade, quantidade, dataOperacao) VALUES (234, 'Rega', 'm3',   3.0,  TO_DATE('17/08/2022', 'DD/MM/YYYY'));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K235" s="98" t="str">
        <f t="shared" si="23"/>
        <v>INSERT INTO OperacaoCultura (idOperacao, idParcela, idCultura, dataInicial) VALUES (234, 106, 10, TO_DATE('30/05/2022', 'DD/MM/YYYY'));</v>
      </c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</row>
    <row r="236" spans="1:50" ht="15" thickTop="1" thickBot="1" x14ac:dyDescent="0.5">
      <c r="A236" s="69">
        <v>103</v>
      </c>
      <c r="B236" s="69" t="s">
        <v>181</v>
      </c>
      <c r="C236" s="69" t="s">
        <v>7</v>
      </c>
      <c r="D236" s="69"/>
      <c r="E236" s="69" t="s">
        <v>239</v>
      </c>
      <c r="F236" s="70">
        <v>44791</v>
      </c>
      <c r="G236" s="69">
        <v>3300</v>
      </c>
      <c r="H236" s="69" t="s">
        <v>218</v>
      </c>
      <c r="I236" s="69"/>
      <c r="J236" s="69">
        <f>MATCH(E236,Culturas!$B$32:$B$48,0)</f>
        <v>14</v>
      </c>
      <c r="K236" s="70">
        <f>$F$198</f>
        <v>44659</v>
      </c>
      <c r="L236" s="25">
        <f t="shared" si="22"/>
        <v>235</v>
      </c>
      <c r="M236" s="76" t="s">
        <v>257</v>
      </c>
      <c r="O236" s="25" t="str">
        <f t="shared" si="20"/>
        <v>Milho</v>
      </c>
      <c r="R236" s="10" t="str">
        <f t="shared" si="21"/>
        <v>INSERT INTO Operacao (idOperacao, designacaoOperacaoAgricola, designacaoUnidade, quantidade, dataOperacao) VALUES (235, 'Colheita', 'kg',   3300.0,  TO_DATE('18/08/2022', 'DD/MM/YYYY'));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K236" s="98" t="str">
        <f t="shared" si="23"/>
        <v>INSERT INTO OperacaoCultura (idOperacao, idParcela, idCultura, dataInicial) VALUES (235, 103, 14, TO_DATE('08/04/2022', 'DD/MM/YYYY'));</v>
      </c>
      <c r="AL236" s="98"/>
      <c r="AM236" s="98"/>
      <c r="AN236" s="98"/>
      <c r="AO236" s="98"/>
      <c r="AP236" s="98"/>
      <c r="AQ236" s="98"/>
      <c r="AR236" s="98"/>
      <c r="AS236" s="98"/>
      <c r="AT236" s="98"/>
      <c r="AU236" s="98"/>
      <c r="AV236" s="98"/>
      <c r="AW236" s="98"/>
      <c r="AX236" s="98"/>
    </row>
    <row r="237" spans="1:50" ht="15" thickTop="1" thickBot="1" x14ac:dyDescent="0.5">
      <c r="A237" s="56">
        <v>104</v>
      </c>
      <c r="B237" s="56" t="s">
        <v>182</v>
      </c>
      <c r="C237" s="56" t="s">
        <v>7</v>
      </c>
      <c r="D237" s="56"/>
      <c r="E237" s="56" t="s">
        <v>205</v>
      </c>
      <c r="F237" s="57">
        <v>44793</v>
      </c>
      <c r="G237" s="56">
        <v>950</v>
      </c>
      <c r="H237" s="56" t="s">
        <v>218</v>
      </c>
      <c r="I237" s="56"/>
      <c r="J237" s="56">
        <f>MATCH(E237,Culturas!$B$32:$B$48,0)</f>
        <v>5</v>
      </c>
      <c r="K237" s="57">
        <f>INDEX(Culturas!$E$2:$E$28,MATCH(Operações!E237,Culturas!$C$2:$C$28,0))</f>
        <v>42743</v>
      </c>
      <c r="L237" s="25">
        <f t="shared" si="22"/>
        <v>236</v>
      </c>
      <c r="M237" s="76" t="s">
        <v>257</v>
      </c>
      <c r="O237" s="25" t="str">
        <f t="shared" si="20"/>
        <v>Macieira</v>
      </c>
      <c r="R237" s="10" t="str">
        <f t="shared" si="21"/>
        <v>INSERT INTO Operacao (idOperacao, designacaoOperacaoAgricola, designacaoUnidade, quantidade, dataOperacao) VALUES (236, 'Colheita', 'kg',   950.0,  TO_DATE('20/08/2022', 'DD/MM/YYYY'));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K237" s="98" t="str">
        <f t="shared" si="23"/>
        <v>INSERT INTO OperacaoCultura (idOperacao, idParcela, idCultura, dataInicial) VALUES (236, 104, 5, TO_DATE('08/01/2017', 'DD/MM/YYYY'));</v>
      </c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</row>
    <row r="238" spans="1:50" ht="15" thickTop="1" thickBot="1" x14ac:dyDescent="0.5">
      <c r="A238" s="56">
        <v>104</v>
      </c>
      <c r="B238" s="56" t="s">
        <v>182</v>
      </c>
      <c r="C238" s="56" t="s">
        <v>7</v>
      </c>
      <c r="D238" s="56"/>
      <c r="E238" s="56" t="s">
        <v>205</v>
      </c>
      <c r="F238" s="57">
        <v>44793</v>
      </c>
      <c r="G238" s="56">
        <v>950</v>
      </c>
      <c r="H238" s="56" t="s">
        <v>218</v>
      </c>
      <c r="I238" s="56"/>
      <c r="J238" s="56">
        <f>MATCH(E238,Culturas!$B$32:$B$48,0)</f>
        <v>5</v>
      </c>
      <c r="K238" s="58">
        <v>43444</v>
      </c>
      <c r="L238" s="25">
        <f t="shared" si="22"/>
        <v>237</v>
      </c>
      <c r="M238" s="76" t="s">
        <v>257</v>
      </c>
      <c r="O238" s="25" t="str">
        <f t="shared" si="20"/>
        <v>Macieira</v>
      </c>
      <c r="R238" s="10" t="str">
        <f t="shared" si="21"/>
        <v>INSERT INTO Operacao (idOperacao, designacaoOperacaoAgricola, designacaoUnidade, quantidade, dataOperacao) VALUES (237, 'Colheita', 'kg',   950.0,  TO_DATE('20/08/2022', 'DD/MM/YYYY'));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K238" s="98" t="str">
        <f t="shared" si="23"/>
        <v>INSERT INTO OperacaoCultura (idOperacao, idParcela, idCultura, dataInicial) VALUES (237, 104, 5, TO_DATE('10/12/2018', 'DD/MM/YYYY'));</v>
      </c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</row>
    <row r="239" spans="1:50" ht="15" thickTop="1" thickBot="1" x14ac:dyDescent="0.5">
      <c r="A239">
        <v>106</v>
      </c>
      <c r="B239" t="s">
        <v>220</v>
      </c>
      <c r="C239" t="s">
        <v>7</v>
      </c>
      <c r="E239" t="s">
        <v>222</v>
      </c>
      <c r="F239" s="1">
        <v>44797</v>
      </c>
      <c r="G239">
        <v>650</v>
      </c>
      <c r="H239" t="s">
        <v>218</v>
      </c>
      <c r="J239" s="25">
        <f>MATCH(E239,Culturas!$B$32:$B$48,0)</f>
        <v>10</v>
      </c>
      <c r="K239" s="39">
        <f>$F$206</f>
        <v>44711</v>
      </c>
      <c r="L239" s="25">
        <f t="shared" si="22"/>
        <v>238</v>
      </c>
      <c r="M239" s="76" t="s">
        <v>257</v>
      </c>
      <c r="O239" s="25" t="str">
        <f t="shared" si="20"/>
        <v>Cenoura</v>
      </c>
      <c r="R239" s="10" t="str">
        <f t="shared" si="21"/>
        <v>INSERT INTO Operacao (idOperacao, designacaoOperacaoAgricola, designacaoUnidade, quantidade, dataOperacao) VALUES (238, 'Colheita', 'kg',   650.0,  TO_DATE('24/08/2022', 'DD/MM/YYYY'));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K239" s="98" t="str">
        <f t="shared" si="23"/>
        <v>INSERT INTO OperacaoCultura (idOperacao, idParcela, idCultura, dataInicial) VALUES (238, 106, 10, TO_DATE('30/05/2022', 'DD/MM/YYYY'));</v>
      </c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</row>
    <row r="240" spans="1:50" ht="15" thickTop="1" thickBot="1" x14ac:dyDescent="0.5">
      <c r="A240">
        <v>106</v>
      </c>
      <c r="B240" t="s">
        <v>220</v>
      </c>
      <c r="C240" t="s">
        <v>7</v>
      </c>
      <c r="E240" t="s">
        <v>222</v>
      </c>
      <c r="F240" s="1">
        <v>44809</v>
      </c>
      <c r="G240">
        <v>1900</v>
      </c>
      <c r="H240" t="s">
        <v>218</v>
      </c>
      <c r="J240" s="25">
        <f>MATCH(E240,Culturas!$B$32:$B$48,0)</f>
        <v>10</v>
      </c>
      <c r="K240" s="39">
        <f>$F$206</f>
        <v>44711</v>
      </c>
      <c r="L240" s="25">
        <f t="shared" si="22"/>
        <v>239</v>
      </c>
      <c r="M240" s="76" t="s">
        <v>257</v>
      </c>
      <c r="O240" s="25" t="str">
        <f t="shared" si="20"/>
        <v>Cenoura</v>
      </c>
      <c r="R240" s="10" t="str">
        <f t="shared" si="21"/>
        <v>INSERT INTO Operacao (idOperacao, designacaoOperacaoAgricola, designacaoUnidade, quantidade, dataOperacao) VALUES (239, 'Colheita', 'kg',   1900.0,  TO_DATE('05/09/2022', 'DD/MM/YYYY'));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K240" s="98" t="str">
        <f t="shared" si="23"/>
        <v>INSERT INTO OperacaoCultura (idOperacao, idParcela, idCultura, dataInicial) VALUES (239, 106, 10, TO_DATE('30/05/2022', 'DD/MM/YYYY'));</v>
      </c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</row>
    <row r="241" spans="1:50" ht="15" thickTop="1" thickBot="1" x14ac:dyDescent="0.5">
      <c r="A241" s="56">
        <v>104</v>
      </c>
      <c r="B241" s="56" t="s">
        <v>182</v>
      </c>
      <c r="C241" s="56" t="s">
        <v>7</v>
      </c>
      <c r="D241" s="56"/>
      <c r="E241" s="56" t="s">
        <v>205</v>
      </c>
      <c r="F241" s="57">
        <v>44811</v>
      </c>
      <c r="G241" s="56">
        <v>830</v>
      </c>
      <c r="H241" s="56" t="s">
        <v>218</v>
      </c>
      <c r="I241" s="56"/>
      <c r="J241" s="56">
        <f>MATCH(E241,Culturas!$B$32:$B$48,0)</f>
        <v>5</v>
      </c>
      <c r="K241" s="57">
        <f>INDEX(Culturas!$E$2:$E$28,MATCH(Operações!E241,Culturas!$C$2:$C$28,0))</f>
        <v>42743</v>
      </c>
      <c r="L241" s="25">
        <f t="shared" si="22"/>
        <v>240</v>
      </c>
      <c r="M241" s="76" t="s">
        <v>257</v>
      </c>
      <c r="O241" s="25" t="str">
        <f t="shared" si="20"/>
        <v>Macieira</v>
      </c>
      <c r="R241" s="10" t="str">
        <f t="shared" si="21"/>
        <v>INSERT INTO Operacao (idOperacao, designacaoOperacaoAgricola, designacaoUnidade, quantidade, dataOperacao) VALUES (240, 'Colheita', 'kg',   830.0,  TO_DATE('07/09/2022', 'DD/MM/YYYY'));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K241" s="98" t="str">
        <f t="shared" si="23"/>
        <v>INSERT INTO OperacaoCultura (idOperacao, idParcela, idCultura, dataInicial) VALUES (240, 104, 5, TO_DATE('08/01/2017', 'DD/MM/YYYY'));</v>
      </c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</row>
    <row r="242" spans="1:50" ht="15" thickTop="1" thickBot="1" x14ac:dyDescent="0.5">
      <c r="A242" s="56">
        <v>104</v>
      </c>
      <c r="B242" s="56" t="s">
        <v>182</v>
      </c>
      <c r="C242" s="56" t="s">
        <v>7</v>
      </c>
      <c r="D242" s="56"/>
      <c r="E242" s="56" t="s">
        <v>205</v>
      </c>
      <c r="F242" s="57">
        <v>44811</v>
      </c>
      <c r="G242" s="56">
        <v>830</v>
      </c>
      <c r="H242" s="56" t="s">
        <v>218</v>
      </c>
      <c r="I242" s="56"/>
      <c r="J242" s="56">
        <f>MATCH(E242,Culturas!$B$32:$B$48,0)</f>
        <v>5</v>
      </c>
      <c r="K242" s="58">
        <v>43444</v>
      </c>
      <c r="L242" s="25">
        <f t="shared" si="22"/>
        <v>241</v>
      </c>
      <c r="M242" s="76" t="s">
        <v>257</v>
      </c>
      <c r="O242" s="25" t="str">
        <f t="shared" si="20"/>
        <v>Macieira</v>
      </c>
      <c r="R242" s="10" t="str">
        <f t="shared" si="21"/>
        <v>INSERT INTO Operacao (idOperacao, designacaoOperacaoAgricola, designacaoUnidade, quantidade, dataOperacao) VALUES (241, 'Colheita', 'kg',   830.0,  TO_DATE('07/09/2022', 'DD/MM/YYYY'));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K242" s="98" t="str">
        <f t="shared" si="23"/>
        <v>INSERT INTO OperacaoCultura (idOperacao, idParcela, idCultura, dataInicial) VALUES (241, 104, 5, TO_DATE('10/12/2018', 'DD/MM/YYYY'));</v>
      </c>
      <c r="AL242" s="98"/>
      <c r="AM242" s="98"/>
      <c r="AN242" s="98"/>
      <c r="AO242" s="98"/>
      <c r="AP242" s="98"/>
      <c r="AQ242" s="98"/>
      <c r="AR242" s="98"/>
      <c r="AS242" s="98"/>
      <c r="AT242" s="98"/>
      <c r="AU242" s="98"/>
      <c r="AV242" s="98"/>
      <c r="AW242" s="98"/>
      <c r="AX242" s="98"/>
    </row>
    <row r="243" spans="1:50" ht="15" thickTop="1" thickBot="1" x14ac:dyDescent="0.5">
      <c r="A243">
        <v>104</v>
      </c>
      <c r="B243" t="s">
        <v>182</v>
      </c>
      <c r="C243" t="s">
        <v>7</v>
      </c>
      <c r="E243" t="s">
        <v>203</v>
      </c>
      <c r="F243" s="1">
        <v>44815</v>
      </c>
      <c r="G243">
        <v>750</v>
      </c>
      <c r="H243" t="s">
        <v>218</v>
      </c>
      <c r="J243" s="25">
        <f>MATCH(E243,Culturas!$B$32:$B$48,0)</f>
        <v>3</v>
      </c>
      <c r="K243" s="39">
        <f>INDEX(Culturas!$E$2:$E$28,MATCH(Operações!E243,Culturas!$C$2:$C$28,0))</f>
        <v>42742</v>
      </c>
      <c r="L243" s="25">
        <f t="shared" si="22"/>
        <v>242</v>
      </c>
      <c r="M243" s="76" t="s">
        <v>257</v>
      </c>
      <c r="O243" s="25" t="str">
        <f t="shared" si="20"/>
        <v>Macieira</v>
      </c>
      <c r="R243" s="10" t="str">
        <f t="shared" si="21"/>
        <v>INSERT INTO Operacao (idOperacao, designacaoOperacaoAgricola, designacaoUnidade, quantidade, dataOperacao) VALUES (242, 'Colheita', 'kg',   750.0,  TO_DATE('11/09/2022', 'DD/MM/YYYY'));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K243" s="98" t="str">
        <f t="shared" si="23"/>
        <v>INSERT INTO OperacaoCultura (idOperacao, idParcela, idCultura, dataInicial) VALUES (242, 104, 3, TO_DATE('07/01/2017', 'DD/MM/YYYY'));</v>
      </c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</row>
    <row r="244" spans="1:50" ht="15" thickTop="1" thickBot="1" x14ac:dyDescent="0.5">
      <c r="A244">
        <v>104</v>
      </c>
      <c r="B244" t="s">
        <v>182</v>
      </c>
      <c r="C244" t="s">
        <v>7</v>
      </c>
      <c r="E244" t="s">
        <v>203</v>
      </c>
      <c r="F244" s="1">
        <v>44824</v>
      </c>
      <c r="G244">
        <v>1150</v>
      </c>
      <c r="H244" t="s">
        <v>218</v>
      </c>
      <c r="J244" s="25">
        <f>MATCH(E244,Culturas!$B$32:$B$48,0)</f>
        <v>3</v>
      </c>
      <c r="K244" s="39">
        <f>INDEX(Culturas!$E$2:$E$28,MATCH(Operações!E244,Culturas!$C$2:$C$28,0))</f>
        <v>42742</v>
      </c>
      <c r="L244" s="25">
        <f t="shared" si="22"/>
        <v>243</v>
      </c>
      <c r="M244" s="76" t="s">
        <v>257</v>
      </c>
      <c r="O244" s="25" t="str">
        <f t="shared" si="20"/>
        <v>Macieira</v>
      </c>
      <c r="R244" s="10" t="str">
        <f t="shared" si="21"/>
        <v>INSERT INTO Operacao (idOperacao, designacaoOperacaoAgricola, designacaoUnidade, quantidade, dataOperacao) VALUES (243, 'Colheita', 'kg',   1150.0,  TO_DATE('20/09/2022', 'DD/MM/YYYY'));</v>
      </c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K244" s="98" t="str">
        <f t="shared" si="23"/>
        <v>INSERT INTO OperacaoCultura (idOperacao, idParcela, idCultura, dataInicial) VALUES (243, 104, 3, TO_DATE('07/01/2017', 'DD/MM/YYYY'));</v>
      </c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</row>
    <row r="245" spans="1:50" ht="15" thickTop="1" thickBot="1" x14ac:dyDescent="0.5">
      <c r="A245" s="32">
        <v>106</v>
      </c>
      <c r="B245" s="32" t="s">
        <v>220</v>
      </c>
      <c r="C245" s="81" t="s">
        <v>214</v>
      </c>
      <c r="D245" s="32"/>
      <c r="E245" s="32" t="s">
        <v>238</v>
      </c>
      <c r="F245" s="80">
        <v>44824</v>
      </c>
      <c r="G245" s="32">
        <v>0.6</v>
      </c>
      <c r="H245" s="32" t="s">
        <v>218</v>
      </c>
      <c r="I245" s="32"/>
      <c r="J245" s="32">
        <f>MATCH(E245,Culturas!$B$32:$B$48,0)</f>
        <v>15</v>
      </c>
      <c r="K245" s="80">
        <f>INDEX(Culturas!$E$14:$E$22,MATCH(Operações!E245,Culturas!$C$14:$C$22,0))</f>
        <v>44824</v>
      </c>
      <c r="L245" s="25">
        <f t="shared" si="22"/>
        <v>244</v>
      </c>
      <c r="M245" s="76" t="s">
        <v>257</v>
      </c>
      <c r="O245" s="25" t="str">
        <f t="shared" si="20"/>
        <v>Nabo</v>
      </c>
      <c r="R245" s="10" t="str">
        <f t="shared" si="21"/>
        <v>INSERT INTO Operacao (idOperacao, designacaoOperacaoAgricola, designacaoUnidade, quantidade, dataOperacao) VALUES (244, 'Sementeira', 'kg',   0.6,  TO_DATE('20/09/2022', 'DD/MM/YYYY'));</v>
      </c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K245" s="98" t="str">
        <f t="shared" si="23"/>
        <v>INSERT INTO OperacaoCultura (idOperacao, idParcela, idCultura, dataInicial) VALUES (244, 106, 15, TO_DATE('20/09/2022', 'DD/MM/YYYY'));</v>
      </c>
      <c r="AL245" s="98"/>
      <c r="AM245" s="98"/>
      <c r="AN245" s="98"/>
      <c r="AO245" s="98"/>
      <c r="AP245" s="98"/>
      <c r="AQ245" s="98"/>
      <c r="AR245" s="98"/>
      <c r="AS245" s="98"/>
      <c r="AT245" s="98"/>
      <c r="AU245" s="98"/>
      <c r="AV245" s="98"/>
      <c r="AW245" s="98"/>
      <c r="AX245" s="98"/>
    </row>
    <row r="246" spans="1:50" ht="15" thickTop="1" thickBot="1" x14ac:dyDescent="0.5">
      <c r="A246" s="67">
        <v>103</v>
      </c>
      <c r="B246" s="67" t="s">
        <v>181</v>
      </c>
      <c r="C246" s="67" t="s">
        <v>214</v>
      </c>
      <c r="D246" s="67"/>
      <c r="E246" s="67" t="s">
        <v>206</v>
      </c>
      <c r="F246" s="68">
        <v>44846</v>
      </c>
      <c r="G246" s="67">
        <v>1.3</v>
      </c>
      <c r="H246" s="67" t="s">
        <v>179</v>
      </c>
      <c r="I246" s="67"/>
      <c r="J246" s="67">
        <f>MATCH(E246,Culturas!$B$32:$B$48,0)</f>
        <v>6</v>
      </c>
      <c r="K246" s="68">
        <f>F246</f>
        <v>44846</v>
      </c>
      <c r="L246" s="25">
        <f t="shared" si="22"/>
        <v>245</v>
      </c>
      <c r="M246" s="76" t="s">
        <v>257</v>
      </c>
      <c r="O246" s="25" t="str">
        <f t="shared" si="20"/>
        <v>Tremoço</v>
      </c>
      <c r="R246" s="10" t="str">
        <f t="shared" si="21"/>
        <v>INSERT INTO Operacao (idOperacao, designacaoOperacaoAgricola, designacaoUnidade, quantidade, dataOperacao) VALUES (245, 'Sementeira', 'ha',   1.3,  TO_DATE('12/10/2022', 'DD/MM/YYYY'));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K246" s="98" t="str">
        <f t="shared" si="23"/>
        <v>INSERT INTO OperacaoCultura (idOperacao, idParcela, idCultura, dataInicial) VALUES (245, 103, 6, TO_DATE('12/10/2022', 'DD/MM/YYYY'));</v>
      </c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</row>
    <row r="247" spans="1:50" ht="15" thickTop="1" thickBot="1" x14ac:dyDescent="0.5">
      <c r="A247">
        <v>104</v>
      </c>
      <c r="B247" t="s">
        <v>182</v>
      </c>
      <c r="C247" t="s">
        <v>7</v>
      </c>
      <c r="E247" t="s">
        <v>204</v>
      </c>
      <c r="F247" s="1">
        <v>44851</v>
      </c>
      <c r="G247">
        <v>850</v>
      </c>
      <c r="H247" t="s">
        <v>218</v>
      </c>
      <c r="J247" s="25">
        <f>MATCH(E247,Culturas!$B$32:$B$48,0)</f>
        <v>4</v>
      </c>
      <c r="K247" s="39">
        <f>INDEX(Culturas!$E$2:$E$28,MATCH(Operações!E247,Culturas!$C$2:$C$28,0))</f>
        <v>42743</v>
      </c>
      <c r="L247" s="25">
        <f t="shared" si="22"/>
        <v>246</v>
      </c>
      <c r="M247" s="76" t="s">
        <v>257</v>
      </c>
      <c r="O247" s="25" t="str">
        <f t="shared" si="20"/>
        <v>Macieira</v>
      </c>
      <c r="R247" s="10" t="str">
        <f t="shared" si="21"/>
        <v>INSERT INTO Operacao (idOperacao, designacaoOperacaoAgricola, designacaoUnidade, quantidade, dataOperacao) VALUES (246, 'Colheita', 'kg',   850.0,  TO_DATE('17/10/2022', 'DD/MM/YYYY'));</v>
      </c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K247" s="98" t="str">
        <f t="shared" si="23"/>
        <v>INSERT INTO OperacaoCultura (idOperacao, idParcela, idCultura, dataInicial) VALUES (246, 104, 4, TO_DATE('08/01/2017', 'DD/MM/YYYY'));</v>
      </c>
      <c r="AL247" s="98"/>
      <c r="AM247" s="98"/>
      <c r="AN247" s="98"/>
      <c r="AO247" s="98"/>
      <c r="AP247" s="98"/>
      <c r="AQ247" s="98"/>
      <c r="AR247" s="98"/>
      <c r="AS247" s="98"/>
      <c r="AT247" s="98"/>
      <c r="AU247" s="98"/>
      <c r="AV247" s="98"/>
      <c r="AW247" s="98"/>
      <c r="AX247" s="98"/>
    </row>
    <row r="248" spans="1:50" ht="15" thickTop="1" thickBot="1" x14ac:dyDescent="0.5">
      <c r="A248">
        <v>104</v>
      </c>
      <c r="B248" t="s">
        <v>182</v>
      </c>
      <c r="C248" t="s">
        <v>7</v>
      </c>
      <c r="E248" t="s">
        <v>204</v>
      </c>
      <c r="F248" s="1">
        <v>44871</v>
      </c>
      <c r="G248">
        <v>900</v>
      </c>
      <c r="H248" t="s">
        <v>218</v>
      </c>
      <c r="J248" s="25">
        <f>MATCH(E248,Culturas!$B$32:$B$48,0)</f>
        <v>4</v>
      </c>
      <c r="K248" s="39">
        <f>INDEX(Culturas!$E$2:$E$28,MATCH(Operações!E248,Culturas!$C$2:$C$28,0))</f>
        <v>42743</v>
      </c>
      <c r="L248" s="25">
        <f t="shared" si="22"/>
        <v>247</v>
      </c>
      <c r="M248" s="76" t="s">
        <v>257</v>
      </c>
      <c r="O248" s="25" t="str">
        <f t="shared" si="20"/>
        <v>Macieira</v>
      </c>
      <c r="R248" s="10" t="str">
        <f t="shared" si="21"/>
        <v>INSERT INTO Operacao (idOperacao, designacaoOperacaoAgricola, designacaoUnidade, quantidade, dataOperacao) VALUES (247, 'Colheita', 'kg',   900.0,  TO_DATE('06/11/2022', 'DD/MM/YYYY'));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K248" s="98" t="str">
        <f t="shared" si="23"/>
        <v>INSERT INTO OperacaoCultura (idOperacao, idParcela, idCultura, dataInicial) VALUES (247, 104, 4, TO_DATE('08/01/2017', 'DD/MM/YYYY'));</v>
      </c>
      <c r="AL248" s="98"/>
      <c r="AM248" s="98"/>
      <c r="AN248" s="98"/>
      <c r="AO248" s="98"/>
      <c r="AP248" s="98"/>
      <c r="AQ248" s="98"/>
      <c r="AR248" s="98"/>
      <c r="AS248" s="98"/>
      <c r="AT248" s="98"/>
      <c r="AU248" s="98"/>
      <c r="AV248" s="98"/>
      <c r="AW248" s="98"/>
      <c r="AX248" s="98"/>
    </row>
    <row r="249" spans="1:50" ht="15" thickTop="1" thickBot="1" x14ac:dyDescent="0.5">
      <c r="A249">
        <v>102</v>
      </c>
      <c r="B249" t="s">
        <v>199</v>
      </c>
      <c r="C249" t="s">
        <v>5</v>
      </c>
      <c r="E249" t="s">
        <v>200</v>
      </c>
      <c r="F249" s="1">
        <v>44875</v>
      </c>
      <c r="G249">
        <v>30</v>
      </c>
      <c r="H249" t="s">
        <v>201</v>
      </c>
      <c r="J249" s="25">
        <f>MATCH(E249,Culturas!$B$32:$B$48,0)</f>
        <v>1</v>
      </c>
      <c r="K249" s="39">
        <f>INDEX(Culturas!$E$12:$E$13,MATCH(Operações!E249,Culturas!$C$12:$C$13,0))</f>
        <v>42649</v>
      </c>
      <c r="L249" s="25">
        <f t="shared" si="22"/>
        <v>248</v>
      </c>
      <c r="M249" s="76" t="s">
        <v>257</v>
      </c>
      <c r="O249" s="25" t="str">
        <f t="shared" si="20"/>
        <v>Oliveira</v>
      </c>
      <c r="R249" s="10" t="str">
        <f t="shared" si="21"/>
        <v>INSERT INTO Operacao (idOperacao, designacaoOperacaoAgricola, designacaoUnidade, quantidade, dataOperacao) VALUES (248, 'Poda', 'un',   30.0,  TO_DATE('10/11/2022', 'DD/MM/YYYY'));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K249" s="98" t="str">
        <f t="shared" si="23"/>
        <v>INSERT INTO OperacaoCultura (idOperacao, idParcela, idCultura, dataInicial) VALUES (248, 102, 1, TO_DATE('06/10/2016', 'DD/MM/YYYY'));</v>
      </c>
      <c r="AL249" s="98"/>
      <c r="AM249" s="98"/>
      <c r="AN249" s="98"/>
      <c r="AO249" s="98"/>
      <c r="AP249" s="98"/>
      <c r="AQ249" s="98"/>
      <c r="AR249" s="98"/>
      <c r="AS249" s="98"/>
      <c r="AT249" s="98"/>
      <c r="AU249" s="98"/>
      <c r="AV249" s="98"/>
      <c r="AW249" s="98"/>
      <c r="AX249" s="98"/>
    </row>
    <row r="250" spans="1:50" ht="15" thickTop="1" thickBot="1" x14ac:dyDescent="0.5">
      <c r="A250">
        <v>102</v>
      </c>
      <c r="B250" t="s">
        <v>199</v>
      </c>
      <c r="C250" t="s">
        <v>5</v>
      </c>
      <c r="E250" t="s">
        <v>202</v>
      </c>
      <c r="F250" s="1">
        <v>44875</v>
      </c>
      <c r="G250">
        <v>20</v>
      </c>
      <c r="H250" t="s">
        <v>201</v>
      </c>
      <c r="J250" s="25">
        <f>MATCH(E250,Culturas!$B$32:$B$48,0)</f>
        <v>2</v>
      </c>
      <c r="K250" s="39">
        <f>INDEX(Culturas!$E$12:$E$13,MATCH(Operações!E250,Culturas!$C$12:$C$13,0))</f>
        <v>42653</v>
      </c>
      <c r="L250" s="25">
        <f t="shared" si="22"/>
        <v>249</v>
      </c>
      <c r="M250" s="76" t="s">
        <v>257</v>
      </c>
      <c r="O250" s="25" t="str">
        <f t="shared" si="20"/>
        <v>Oliveira</v>
      </c>
      <c r="R250" s="10" t="str">
        <f t="shared" si="21"/>
        <v>INSERT INTO Operacao (idOperacao, designacaoOperacaoAgricola, designacaoUnidade, quantidade, dataOperacao) VALUES (249, 'Poda', 'un',   20.0,  TO_DATE('10/11/2022', 'DD/MM/YYYY'));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K250" s="98" t="str">
        <f t="shared" si="23"/>
        <v>INSERT INTO OperacaoCultura (idOperacao, idParcela, idCultura, dataInicial) VALUES (249, 102, 2, TO_DATE('10/10/2016', 'DD/MM/YYYY'));</v>
      </c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</row>
    <row r="251" spans="1:50" ht="15" thickTop="1" thickBot="1" x14ac:dyDescent="0.5">
      <c r="A251">
        <v>102</v>
      </c>
      <c r="B251" t="s">
        <v>199</v>
      </c>
      <c r="C251" t="s">
        <v>7</v>
      </c>
      <c r="E251" t="s">
        <v>200</v>
      </c>
      <c r="F251" s="1">
        <v>44877</v>
      </c>
      <c r="G251">
        <v>300</v>
      </c>
      <c r="H251" t="s">
        <v>218</v>
      </c>
      <c r="J251" s="25">
        <f>MATCH(E251,Culturas!$B$32:$B$48,0)</f>
        <v>1</v>
      </c>
      <c r="K251" s="39">
        <f>INDEX(Culturas!$E$12:$E$13,MATCH(Operações!E251,Culturas!$C$12:$C$13,0))</f>
        <v>42649</v>
      </c>
      <c r="L251" s="25">
        <f t="shared" si="22"/>
        <v>250</v>
      </c>
      <c r="M251" s="76" t="s">
        <v>257</v>
      </c>
      <c r="O251" s="25" t="str">
        <f t="shared" si="20"/>
        <v>Oliveira</v>
      </c>
      <c r="R251" s="10" t="str">
        <f t="shared" si="21"/>
        <v>INSERT INTO Operacao (idOperacao, designacaoOperacaoAgricola, designacaoUnidade, quantidade, dataOperacao) VALUES (250, 'Colheita', 'kg',   300.0,  TO_DATE('12/11/2022', 'DD/MM/YYYY'));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K251" s="98" t="str">
        <f t="shared" ref="AK251:AK266" si="24" xml:space="preserve"> "INSERT INTO " &amp;$AM$1&amp; " (idOperacao, idParcela, idCultura, dataInicial) VALUES (" &amp;L251&amp; ", " &amp;A251&amp; ", " &amp;J251&amp; ", TO_DATE('"&amp;TEXT(K251,"DD/MM/AAAA")&amp;"', 'DD/MM/YYYY'));"</f>
        <v>INSERT INTO OperacaoCultura (idOperacao, idParcela, idCultura, dataInicial) VALUES (250, 102, 1, TO_DATE('06/10/2016', 'DD/MM/YYYY'));</v>
      </c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</row>
    <row r="252" spans="1:50" ht="15" thickTop="1" thickBot="1" x14ac:dyDescent="0.5">
      <c r="A252">
        <v>102</v>
      </c>
      <c r="B252" t="s">
        <v>199</v>
      </c>
      <c r="C252" t="s">
        <v>7</v>
      </c>
      <c r="E252" t="s">
        <v>202</v>
      </c>
      <c r="F252" s="1">
        <v>44877</v>
      </c>
      <c r="G252">
        <v>200</v>
      </c>
      <c r="H252" t="s">
        <v>218</v>
      </c>
      <c r="J252" s="25">
        <f>MATCH(E252,Culturas!$B$32:$B$48,0)</f>
        <v>2</v>
      </c>
      <c r="K252" s="39">
        <f>INDEX(Culturas!$E$12:$E$13,MATCH(Operações!E252,Culturas!$C$12:$C$13,0))</f>
        <v>42653</v>
      </c>
      <c r="L252" s="25">
        <f t="shared" si="22"/>
        <v>251</v>
      </c>
      <c r="M252" s="76" t="s">
        <v>257</v>
      </c>
      <c r="O252" s="25" t="str">
        <f t="shared" si="20"/>
        <v>Oliveira</v>
      </c>
      <c r="R252" s="10" t="str">
        <f t="shared" si="21"/>
        <v>INSERT INTO Operacao (idOperacao, designacaoOperacaoAgricola, designacaoUnidade, quantidade, dataOperacao) VALUES (251, 'Colheita', 'kg',   200.0,  TO_DATE('12/11/2022', 'DD/MM/YYYY'));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K252" s="98" t="str">
        <f t="shared" si="24"/>
        <v>INSERT INTO OperacaoCultura (idOperacao, idParcela, idCultura, dataInicial) VALUES (251, 102, 2, TO_DATE('10/10/2016', 'DD/MM/YYYY'));</v>
      </c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</row>
    <row r="253" spans="1:50" ht="15" thickTop="1" thickBot="1" x14ac:dyDescent="0.5">
      <c r="A253">
        <v>106</v>
      </c>
      <c r="B253" t="s">
        <v>220</v>
      </c>
      <c r="C253" t="s">
        <v>7</v>
      </c>
      <c r="E253" t="s">
        <v>238</v>
      </c>
      <c r="F253" s="1">
        <v>44880</v>
      </c>
      <c r="G253">
        <v>50</v>
      </c>
      <c r="H253" t="s">
        <v>218</v>
      </c>
      <c r="J253" s="25">
        <f>MATCH(E253,Culturas!$B$32:$B$48,0)</f>
        <v>15</v>
      </c>
      <c r="K253" s="39">
        <f>INDEX(Culturas!$E$14:$E$22,MATCH(Operações!E253,Culturas!$C$14:$C$22,0))</f>
        <v>44824</v>
      </c>
      <c r="L253" s="25">
        <f t="shared" si="22"/>
        <v>252</v>
      </c>
      <c r="M253" s="76" t="s">
        <v>257</v>
      </c>
      <c r="O253" s="25" t="str">
        <f t="shared" si="20"/>
        <v>Nabo</v>
      </c>
      <c r="R253" s="10" t="str">
        <f t="shared" si="21"/>
        <v>INSERT INTO Operacao (idOperacao, designacaoOperacaoAgricola, designacaoUnidade, quantidade, dataOperacao) VALUES (252, 'Colheita', 'kg',   50.0,  TO_DATE('15/11/2022', 'DD/MM/YYYY'));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K253" s="98" t="str">
        <f t="shared" si="24"/>
        <v>INSERT INTO OperacaoCultura (idOperacao, idParcela, idCultura, dataInicial) VALUES (252, 106, 15, TO_DATE('20/09/2022', 'DD/MM/YYYY'));</v>
      </c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</row>
    <row r="254" spans="1:50" ht="15" thickTop="1" thickBot="1" x14ac:dyDescent="0.5">
      <c r="A254" s="56">
        <v>104</v>
      </c>
      <c r="B254" s="56" t="s">
        <v>182</v>
      </c>
      <c r="C254" s="56" t="s">
        <v>5</v>
      </c>
      <c r="D254" s="56"/>
      <c r="E254" s="56" t="s">
        <v>205</v>
      </c>
      <c r="F254" s="57">
        <v>44899</v>
      </c>
      <c r="G254" s="56">
        <v>70</v>
      </c>
      <c r="H254" s="56" t="s">
        <v>201</v>
      </c>
      <c r="I254" s="56"/>
      <c r="J254" s="56">
        <f>MATCH(E254,Culturas!$B$32:$B$48,0)</f>
        <v>5</v>
      </c>
      <c r="K254" s="57">
        <f>INDEX(Culturas!$E$2:$E$28,MATCH(Operações!E254,Culturas!$C$2:$C$28,0))</f>
        <v>42743</v>
      </c>
      <c r="L254" s="25">
        <f t="shared" si="22"/>
        <v>253</v>
      </c>
      <c r="M254" s="76" t="s">
        <v>257</v>
      </c>
      <c r="O254" s="25" t="str">
        <f t="shared" si="20"/>
        <v>Macieira</v>
      </c>
      <c r="R254" s="10" t="str">
        <f t="shared" si="21"/>
        <v>INSERT INTO Operacao (idOperacao, designacaoOperacaoAgricola, designacaoUnidade, quantidade, dataOperacao) VALUES (253, 'Poda', 'un',   70.0,  TO_DATE('04/12/2022', 'DD/MM/YYYY'));</v>
      </c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K254" s="98" t="str">
        <f t="shared" si="24"/>
        <v>INSERT INTO OperacaoCultura (idOperacao, idParcela, idCultura, dataInicial) VALUES (253, 104, 5, TO_DATE('08/01/2017', 'DD/MM/YYYY'));</v>
      </c>
      <c r="AL254" s="98"/>
      <c r="AM254" s="98"/>
      <c r="AN254" s="98"/>
      <c r="AO254" s="98"/>
      <c r="AP254" s="98"/>
      <c r="AQ254" s="98"/>
      <c r="AR254" s="98"/>
      <c r="AS254" s="98"/>
      <c r="AT254" s="98"/>
      <c r="AU254" s="98"/>
      <c r="AV254" s="98"/>
      <c r="AW254" s="98"/>
      <c r="AX254" s="98"/>
    </row>
    <row r="255" spans="1:50" ht="15" thickTop="1" thickBot="1" x14ac:dyDescent="0.5">
      <c r="A255" s="56">
        <v>104</v>
      </c>
      <c r="B255" s="56" t="s">
        <v>182</v>
      </c>
      <c r="C255" s="56" t="s">
        <v>5</v>
      </c>
      <c r="D255" s="56"/>
      <c r="E255" s="56" t="s">
        <v>205</v>
      </c>
      <c r="F255" s="57">
        <v>44899</v>
      </c>
      <c r="G255" s="56">
        <v>70</v>
      </c>
      <c r="H255" s="56" t="s">
        <v>201</v>
      </c>
      <c r="I255" s="56"/>
      <c r="J255" s="56">
        <f>MATCH(E255,Culturas!$B$32:$B$48,0)</f>
        <v>5</v>
      </c>
      <c r="K255" s="58">
        <v>43444</v>
      </c>
      <c r="L255" s="25">
        <f t="shared" si="22"/>
        <v>254</v>
      </c>
      <c r="M255" s="76" t="s">
        <v>257</v>
      </c>
      <c r="O255" s="25" t="str">
        <f t="shared" si="20"/>
        <v>Macieira</v>
      </c>
      <c r="R255" s="10" t="str">
        <f t="shared" si="21"/>
        <v>INSERT INTO Operacao (idOperacao, designacaoOperacaoAgricola, designacaoUnidade, quantidade, dataOperacao) VALUES (254, 'Poda', 'un',   70.0,  TO_DATE('04/12/2022', 'DD/MM/YYYY'));</v>
      </c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K255" s="98" t="str">
        <f t="shared" si="24"/>
        <v>INSERT INTO OperacaoCultura (idOperacao, idParcela, idCultura, dataInicial) VALUES (254, 104, 5, TO_DATE('10/12/2018', 'DD/MM/YYYY'));</v>
      </c>
      <c r="AL255" s="98"/>
      <c r="AM255" s="98"/>
      <c r="AN255" s="98"/>
      <c r="AO255" s="98"/>
      <c r="AP255" s="98"/>
      <c r="AQ255" s="98"/>
      <c r="AR255" s="98"/>
      <c r="AS255" s="98"/>
      <c r="AT255" s="98"/>
      <c r="AU255" s="98"/>
      <c r="AV255" s="98"/>
      <c r="AW255" s="98"/>
      <c r="AX255" s="98"/>
    </row>
    <row r="256" spans="1:50" ht="15" thickTop="1" thickBot="1" x14ac:dyDescent="0.5">
      <c r="A256">
        <v>104</v>
      </c>
      <c r="B256" t="s">
        <v>182</v>
      </c>
      <c r="C256" t="s">
        <v>5</v>
      </c>
      <c r="E256" t="s">
        <v>203</v>
      </c>
      <c r="F256" s="1">
        <v>44902</v>
      </c>
      <c r="G256">
        <v>90</v>
      </c>
      <c r="H256" t="s">
        <v>201</v>
      </c>
      <c r="J256" s="25">
        <f>MATCH(E256,Culturas!$B$32:$B$48,0)</f>
        <v>3</v>
      </c>
      <c r="K256" s="39">
        <f>INDEX(Culturas!$E$2:$E$28,MATCH(Operações!E256,Culturas!$C$2:$C$28,0))</f>
        <v>42742</v>
      </c>
      <c r="L256" s="25">
        <f t="shared" si="22"/>
        <v>255</v>
      </c>
      <c r="M256" s="76" t="s">
        <v>257</v>
      </c>
      <c r="O256" s="25" t="str">
        <f t="shared" si="20"/>
        <v>Macieira</v>
      </c>
      <c r="R256" s="10" t="str">
        <f t="shared" si="21"/>
        <v>INSERT INTO Operacao (idOperacao, designacaoOperacaoAgricola, designacaoUnidade, quantidade, dataOperacao) VALUES (255, 'Poda', 'un',   90.0,  TO_DATE('07/12/2022', 'DD/MM/YYYY'));</v>
      </c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K256" s="98" t="str">
        <f t="shared" si="24"/>
        <v>INSERT INTO OperacaoCultura (idOperacao, idParcela, idCultura, dataInicial) VALUES (255, 104, 3, TO_DATE('07/01/2017', 'DD/MM/YYYY'));</v>
      </c>
      <c r="AL256" s="98"/>
      <c r="AM256" s="98"/>
      <c r="AN256" s="98"/>
      <c r="AO256" s="98"/>
      <c r="AP256" s="98"/>
      <c r="AQ256" s="98"/>
      <c r="AR256" s="98"/>
      <c r="AS256" s="98"/>
      <c r="AT256" s="98"/>
      <c r="AU256" s="98"/>
      <c r="AV256" s="98"/>
      <c r="AW256" s="98"/>
      <c r="AX256" s="98"/>
    </row>
    <row r="257" spans="1:50" ht="15" thickTop="1" thickBot="1" x14ac:dyDescent="0.5">
      <c r="A257">
        <v>102</v>
      </c>
      <c r="B257" t="s">
        <v>199</v>
      </c>
      <c r="C257" t="s">
        <v>216</v>
      </c>
      <c r="D257" t="s">
        <v>228</v>
      </c>
      <c r="E257" t="s">
        <v>200</v>
      </c>
      <c r="F257" s="1">
        <v>44906</v>
      </c>
      <c r="G257">
        <v>15</v>
      </c>
      <c r="H257" t="s">
        <v>218</v>
      </c>
      <c r="I257" t="s">
        <v>152</v>
      </c>
      <c r="J257" s="25">
        <f>MATCH(E257,Culturas!$B$32:$B$48,0)</f>
        <v>1</v>
      </c>
      <c r="K257" s="39">
        <f>INDEX(Culturas!$E$12:$E$13,MATCH(Operações!E257,Culturas!$C$12:$C$13,0))</f>
        <v>42649</v>
      </c>
      <c r="L257" s="92">
        <f t="shared" si="22"/>
        <v>256</v>
      </c>
      <c r="M257" s="76" t="s">
        <v>257</v>
      </c>
      <c r="O257" s="25" t="str">
        <f t="shared" si="20"/>
        <v>Oliveira</v>
      </c>
      <c r="R257" s="10" t="str">
        <f t="shared" si="21"/>
        <v>INSERT INTO Operacao (idOperacao, designacaoOperacaoAgricola, designacaoUnidade, quantidade, dataOperacao) VALUES (256, 'Fertilização', 'kg',   15.0,  TO_DATE('11/12/2022', 'DD/MM/YYYY'));</v>
      </c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K257" s="98" t="str">
        <f t="shared" si="24"/>
        <v>INSERT INTO OperacaoCultura (idOperacao, idParcela, idCultura, dataInicial) VALUES (256, 102, 1, TO_DATE('06/10/2016', 'DD/MM/YYYY'));</v>
      </c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</row>
    <row r="258" spans="1:50" ht="15" thickTop="1" thickBot="1" x14ac:dyDescent="0.5">
      <c r="A258">
        <v>102</v>
      </c>
      <c r="B258" t="s">
        <v>199</v>
      </c>
      <c r="C258" t="s">
        <v>216</v>
      </c>
      <c r="D258" t="s">
        <v>228</v>
      </c>
      <c r="E258" t="s">
        <v>202</v>
      </c>
      <c r="F258" s="1">
        <v>44906</v>
      </c>
      <c r="G258">
        <v>10</v>
      </c>
      <c r="H258" t="s">
        <v>218</v>
      </c>
      <c r="I258" t="s">
        <v>152</v>
      </c>
      <c r="J258" s="25">
        <f>MATCH(E258,Culturas!$B$32:$B$48,0)</f>
        <v>2</v>
      </c>
      <c r="K258" s="39">
        <f>INDEX(Culturas!$E$12:$E$13,MATCH(Operações!E258,Culturas!$C$12:$C$13,0))</f>
        <v>42653</v>
      </c>
      <c r="L258" s="92">
        <f t="shared" si="22"/>
        <v>257</v>
      </c>
      <c r="M258" s="76" t="s">
        <v>257</v>
      </c>
      <c r="O258" s="25" t="str">
        <f t="shared" si="20"/>
        <v>Oliveira</v>
      </c>
      <c r="R258" s="10" t="str">
        <f t="shared" si="21"/>
        <v>INSERT INTO Operacao (idOperacao, designacaoOperacaoAgricola, designacaoUnidade, quantidade, dataOperacao) VALUES (257, 'Fertilização', 'kg',   10.0,  TO_DATE('11/12/2022', 'DD/MM/YYYY'));</v>
      </c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K258" s="98" t="str">
        <f t="shared" si="24"/>
        <v>INSERT INTO OperacaoCultura (idOperacao, idParcela, idCultura, dataInicial) VALUES (257, 102, 2, TO_DATE('10/10/2016', 'DD/MM/YYYY'));</v>
      </c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</row>
    <row r="259" spans="1:50" ht="15" thickTop="1" thickBot="1" x14ac:dyDescent="0.5">
      <c r="A259">
        <v>107</v>
      </c>
      <c r="B259" t="s">
        <v>246</v>
      </c>
      <c r="C259" t="s">
        <v>5</v>
      </c>
      <c r="E259" t="s">
        <v>247</v>
      </c>
      <c r="F259" s="1">
        <v>44911</v>
      </c>
      <c r="G259">
        <v>500</v>
      </c>
      <c r="H259" t="s">
        <v>201</v>
      </c>
      <c r="J259" s="25">
        <f>MATCH(E259,Culturas!$B$32:$B$48,0)</f>
        <v>16</v>
      </c>
      <c r="K259" s="39">
        <f>INDEX(Culturas!$E$2:$E$28,MATCH(Operações!E259,Culturas!$C$2:$C$28,0))</f>
        <v>43110</v>
      </c>
      <c r="L259" s="25">
        <f t="shared" si="22"/>
        <v>258</v>
      </c>
      <c r="M259" s="76" t="s">
        <v>257</v>
      </c>
      <c r="O259" s="25" t="str">
        <f t="shared" ref="O259:O266" si="25">_xlfn.TEXTBEFORE(E259, " ")</f>
        <v>Videira</v>
      </c>
      <c r="R259" s="10" t="str">
        <f t="shared" ref="R259:R266" si="26" xml:space="preserve"> "INSERT INTO " &amp;$T$1&amp; " (idOperacao, designacaoOperacaoAgricola, designacaoUnidade, quantidade, dataOperacao) VALUES (" &amp;L259&amp; ", '" &amp;C259&amp; "', " &amp;IF(ISBLANK(H259), "null", "'" &amp;H259&amp; "'" )&amp; ",   "&amp;IF(ISBLANK(G259), "null",TEXT(SUBSTITUTE(G259, "%", "") * 10, "0.0"))&amp;",  TO_DATE('"&amp;TEXT(F259,"DD/MM/AAAA")&amp;"', 'DD/MM/YYYY'));"</f>
        <v>INSERT INTO Operacao (idOperacao, designacaoOperacaoAgricola, designacaoUnidade, quantidade, dataOperacao) VALUES (258, 'Poda', 'un',   500.0,  TO_DATE('16/12/2022', 'DD/MM/YYYY'));</v>
      </c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K259" s="98" t="str">
        <f t="shared" si="24"/>
        <v>INSERT INTO OperacaoCultura (idOperacao, idParcela, idCultura, dataInicial) VALUES (258, 107, 16, TO_DATE('10/01/2018', 'DD/MM/YYYY'));</v>
      </c>
      <c r="AL259" s="98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</row>
    <row r="260" spans="1:50" ht="15" thickTop="1" thickBot="1" x14ac:dyDescent="0.5">
      <c r="A260">
        <v>106</v>
      </c>
      <c r="B260" t="s">
        <v>220</v>
      </c>
      <c r="C260" t="s">
        <v>7</v>
      </c>
      <c r="E260" t="s">
        <v>238</v>
      </c>
      <c r="F260" s="1">
        <v>44913</v>
      </c>
      <c r="G260">
        <v>200</v>
      </c>
      <c r="H260" t="s">
        <v>218</v>
      </c>
      <c r="J260" s="25">
        <f>MATCH(E260,Culturas!$B$32:$B$48,0)</f>
        <v>15</v>
      </c>
      <c r="K260" s="39">
        <f>INDEX(Culturas!$E$14:$E$22,MATCH(Operações!E260,Culturas!$C$14:$C$22,0))</f>
        <v>44824</v>
      </c>
      <c r="L260" s="25">
        <f t="shared" ref="L260:L266" si="27">L259+1</f>
        <v>259</v>
      </c>
      <c r="M260" s="76" t="s">
        <v>257</v>
      </c>
      <c r="O260" s="25" t="str">
        <f t="shared" si="25"/>
        <v>Nabo</v>
      </c>
      <c r="R260" s="10" t="str">
        <f t="shared" si="26"/>
        <v>INSERT INTO Operacao (idOperacao, designacaoOperacaoAgricola, designacaoUnidade, quantidade, dataOperacao) VALUES (259, 'Colheita', 'kg',   200.0,  TO_DATE('18/12/2022', 'DD/MM/YYYY'));</v>
      </c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K260" s="98" t="str">
        <f t="shared" si="24"/>
        <v>INSERT INTO OperacaoCultura (idOperacao, idParcela, idCultura, dataInicial) VALUES (259, 106, 15, TO_DATE('20/09/2022', 'DD/MM/YYYY'));</v>
      </c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</row>
    <row r="261" spans="1:50" ht="15" thickTop="1" thickBot="1" x14ac:dyDescent="0.5">
      <c r="A261">
        <v>107</v>
      </c>
      <c r="B261" t="s">
        <v>246</v>
      </c>
      <c r="C261" t="s">
        <v>5</v>
      </c>
      <c r="E261" t="s">
        <v>251</v>
      </c>
      <c r="F261" s="1">
        <v>44913</v>
      </c>
      <c r="G261">
        <v>700</v>
      </c>
      <c r="H261" t="s">
        <v>201</v>
      </c>
      <c r="J261" s="25">
        <f>MATCH(E261,Culturas!$B$32:$B$48,0)</f>
        <v>17</v>
      </c>
      <c r="K261" s="39">
        <f>INDEX(Culturas!$E$2:$E$28,MATCH(Operações!E261,Culturas!$C$2:$C$28,0))</f>
        <v>43111</v>
      </c>
      <c r="L261" s="25">
        <f t="shared" si="27"/>
        <v>260</v>
      </c>
      <c r="M261" s="76" t="s">
        <v>257</v>
      </c>
      <c r="O261" s="25" t="str">
        <f t="shared" si="25"/>
        <v>Videira</v>
      </c>
      <c r="R261" s="10" t="str">
        <f t="shared" si="26"/>
        <v>INSERT INTO Operacao (idOperacao, designacaoOperacaoAgricola, designacaoUnidade, quantidade, dataOperacao) VALUES (260, 'Poda', 'un',   700.0,  TO_DATE('18/12/2022', 'DD/MM/YYYY'));</v>
      </c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K261" s="98" t="str">
        <f t="shared" si="24"/>
        <v>INSERT INTO OperacaoCultura (idOperacao, idParcela, idCultura, dataInicial) VALUES (260, 107, 17, TO_DATE('11/01/2018', 'DD/MM/YYYY'));</v>
      </c>
      <c r="AL261" s="98"/>
      <c r="AM261" s="98"/>
      <c r="AN261" s="98"/>
      <c r="AO261" s="98"/>
      <c r="AP261" s="98"/>
      <c r="AQ261" s="98"/>
      <c r="AR261" s="98"/>
      <c r="AS261" s="98"/>
      <c r="AT261" s="98"/>
      <c r="AU261" s="98"/>
      <c r="AV261" s="98"/>
      <c r="AW261" s="98"/>
      <c r="AX261" s="98"/>
    </row>
    <row r="262" spans="1:50" ht="15" thickTop="1" thickBot="1" x14ac:dyDescent="0.5">
      <c r="A262">
        <v>104</v>
      </c>
      <c r="B262" t="s">
        <v>182</v>
      </c>
      <c r="C262" t="s">
        <v>5</v>
      </c>
      <c r="E262" t="s">
        <v>204</v>
      </c>
      <c r="F262" s="1">
        <v>44938</v>
      </c>
      <c r="G262">
        <v>60</v>
      </c>
      <c r="H262" t="s">
        <v>201</v>
      </c>
      <c r="J262" s="25">
        <f>MATCH(E262,Culturas!$B$32:$B$48,0)</f>
        <v>4</v>
      </c>
      <c r="K262" s="39">
        <f>INDEX(Culturas!$E$2:$E$28,MATCH(Operações!E262,Culturas!$C$2:$C$28,0))</f>
        <v>42743</v>
      </c>
      <c r="L262" s="25">
        <f t="shared" si="27"/>
        <v>261</v>
      </c>
      <c r="M262" s="76" t="s">
        <v>257</v>
      </c>
      <c r="O262" s="25" t="str">
        <f t="shared" si="25"/>
        <v>Macieira</v>
      </c>
      <c r="R262" s="10" t="str">
        <f t="shared" si="26"/>
        <v>INSERT INTO Operacao (idOperacao, designacaoOperacaoAgricola, designacaoUnidade, quantidade, dataOperacao) VALUES (261, 'Poda', 'un',   60.0,  TO_DATE('12/01/2023', 'DD/MM/YYYY'));</v>
      </c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K262" s="98" t="str">
        <f t="shared" si="24"/>
        <v>INSERT INTO OperacaoCultura (idOperacao, idParcela, idCultura, dataInicial) VALUES (261, 104, 4, TO_DATE('08/01/2017', 'DD/MM/YYYY'));</v>
      </c>
      <c r="AL262" s="98"/>
      <c r="AM262" s="98"/>
      <c r="AN262" s="98"/>
      <c r="AO262" s="98"/>
      <c r="AP262" s="98"/>
      <c r="AQ262" s="98"/>
      <c r="AR262" s="98"/>
      <c r="AS262" s="98"/>
      <c r="AT262" s="98"/>
      <c r="AU262" s="98"/>
      <c r="AV262" s="98"/>
      <c r="AW262" s="98"/>
      <c r="AX262" s="98"/>
    </row>
    <row r="263" spans="1:50" ht="15" thickTop="1" thickBot="1" x14ac:dyDescent="0.5">
      <c r="A263">
        <v>106</v>
      </c>
      <c r="B263" t="s">
        <v>220</v>
      </c>
      <c r="C263" t="s">
        <v>7</v>
      </c>
      <c r="E263" t="s">
        <v>238</v>
      </c>
      <c r="F263" s="1">
        <v>44940</v>
      </c>
      <c r="G263">
        <v>250</v>
      </c>
      <c r="H263" t="s">
        <v>218</v>
      </c>
      <c r="J263" s="25">
        <f>MATCH(E263,Culturas!$B$32:$B$48,0)</f>
        <v>15</v>
      </c>
      <c r="K263" s="39">
        <f>INDEX(Culturas!$E$14:$E$22,MATCH(Operações!E263,Culturas!$C$14:$C$22,0))</f>
        <v>44824</v>
      </c>
      <c r="L263" s="25">
        <f t="shared" si="27"/>
        <v>262</v>
      </c>
      <c r="M263" s="76" t="s">
        <v>257</v>
      </c>
      <c r="O263" s="25" t="str">
        <f t="shared" si="25"/>
        <v>Nabo</v>
      </c>
      <c r="R263" s="10" t="str">
        <f t="shared" si="26"/>
        <v>INSERT INTO Operacao (idOperacao, designacaoOperacaoAgricola, designacaoUnidade, quantidade, dataOperacao) VALUES (262, 'Colheita', 'kg',   250.0,  TO_DATE('14/01/2023', 'DD/MM/YYYY'));</v>
      </c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K263" s="98" t="str">
        <f t="shared" si="24"/>
        <v>INSERT INTO OperacaoCultura (idOperacao, idParcela, idCultura, dataInicial) VALUES (262, 106, 15, TO_DATE('20/09/2022', 'DD/MM/YYYY'));</v>
      </c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</row>
    <row r="264" spans="1:50" ht="15" thickTop="1" thickBot="1" x14ac:dyDescent="0.5">
      <c r="A264">
        <v>107</v>
      </c>
      <c r="B264" t="s">
        <v>246</v>
      </c>
      <c r="C264" t="s">
        <v>252</v>
      </c>
      <c r="E264" t="s">
        <v>247</v>
      </c>
      <c r="F264" s="1">
        <v>44946</v>
      </c>
      <c r="G264">
        <v>4</v>
      </c>
      <c r="H264" t="s">
        <v>218</v>
      </c>
      <c r="I264" t="s">
        <v>143</v>
      </c>
      <c r="J264" s="25">
        <f>MATCH(E264,Culturas!$B$32:$B$48,0)</f>
        <v>16</v>
      </c>
      <c r="K264" s="39">
        <f>INDEX(Culturas!$E$2:$E$28,MATCH(Operações!E264,Culturas!$C$2:$C$28,0))</f>
        <v>43110</v>
      </c>
      <c r="L264" s="92">
        <f t="shared" si="27"/>
        <v>263</v>
      </c>
      <c r="M264" s="76" t="s">
        <v>257</v>
      </c>
      <c r="O264" s="25" t="str">
        <f t="shared" si="25"/>
        <v>Videira</v>
      </c>
      <c r="R264" s="10" t="str">
        <f t="shared" si="26"/>
        <v>INSERT INTO Operacao (idOperacao, designacaoOperacaoAgricola, designacaoUnidade, quantidade, dataOperacao) VALUES (263, 'Aplicação fitofármaco', 'kg',   4.0,  TO_DATE('20/01/2023', 'DD/MM/YYYY'));</v>
      </c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K264" s="98" t="str">
        <f t="shared" si="24"/>
        <v>INSERT INTO OperacaoCultura (idOperacao, idParcela, idCultura, dataInicial) VALUES (263, 107, 16, TO_DATE('10/01/2018', 'DD/MM/YYYY'));</v>
      </c>
      <c r="AL264" s="98"/>
      <c r="AM264" s="98"/>
      <c r="AN264" s="98"/>
      <c r="AO264" s="98"/>
      <c r="AP264" s="98"/>
      <c r="AQ264" s="98"/>
      <c r="AR264" s="98"/>
      <c r="AS264" s="98"/>
      <c r="AT264" s="98"/>
      <c r="AU264" s="98"/>
      <c r="AV264" s="98"/>
      <c r="AW264" s="98"/>
      <c r="AX264" s="98"/>
    </row>
    <row r="265" spans="1:50" ht="15" thickTop="1" thickBot="1" x14ac:dyDescent="0.5">
      <c r="A265">
        <v>107</v>
      </c>
      <c r="B265" t="s">
        <v>246</v>
      </c>
      <c r="C265" t="s">
        <v>252</v>
      </c>
      <c r="E265" t="s">
        <v>251</v>
      </c>
      <c r="F265" s="1">
        <v>44946</v>
      </c>
      <c r="G265">
        <v>5</v>
      </c>
      <c r="H265" t="s">
        <v>218</v>
      </c>
      <c r="I265" t="s">
        <v>143</v>
      </c>
      <c r="J265" s="25">
        <f>MATCH(E265,Culturas!$B$32:$B$48,0)</f>
        <v>17</v>
      </c>
      <c r="K265" s="39">
        <f>INDEX(Culturas!$E$2:$E$28,MATCH(Operações!E265,Culturas!$C$2:$C$28,0))</f>
        <v>43111</v>
      </c>
      <c r="L265" s="92">
        <f t="shared" si="27"/>
        <v>264</v>
      </c>
      <c r="M265" s="76" t="s">
        <v>257</v>
      </c>
      <c r="O265" s="25" t="str">
        <f t="shared" si="25"/>
        <v>Videira</v>
      </c>
      <c r="R265" s="10" t="str">
        <f t="shared" si="26"/>
        <v>INSERT INTO Operacao (idOperacao, designacaoOperacaoAgricola, designacaoUnidade, quantidade, dataOperacao) VALUES (264, 'Aplicação fitofármaco', 'kg',   5.0,  TO_DATE('20/01/2023', 'DD/MM/YYYY'));</v>
      </c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K265" s="98" t="str">
        <f t="shared" si="24"/>
        <v>INSERT INTO OperacaoCultura (idOperacao, idParcela, idCultura, dataInicial) VALUES (264, 107, 17, TO_DATE('11/01/2018', 'DD/MM/YYYY'));</v>
      </c>
      <c r="AL265" s="98"/>
      <c r="AM265" s="98"/>
      <c r="AN265" s="98"/>
      <c r="AO265" s="98"/>
      <c r="AP265" s="98"/>
      <c r="AQ265" s="98"/>
      <c r="AR265" s="98"/>
      <c r="AS265" s="98"/>
      <c r="AT265" s="98"/>
      <c r="AU265" s="98"/>
      <c r="AV265" s="98"/>
      <c r="AW265" s="98"/>
      <c r="AX265" s="98"/>
    </row>
    <row r="266" spans="1:50" ht="15" thickTop="1" thickBot="1" x14ac:dyDescent="0.5">
      <c r="A266" s="69">
        <v>103</v>
      </c>
      <c r="B266" s="69" t="s">
        <v>181</v>
      </c>
      <c r="C266" s="69" t="s">
        <v>215</v>
      </c>
      <c r="D266" s="69"/>
      <c r="E266" s="69" t="s">
        <v>206</v>
      </c>
      <c r="F266" s="70">
        <v>45005</v>
      </c>
      <c r="G266" s="69">
        <v>1.3</v>
      </c>
      <c r="H266" s="69" t="s">
        <v>179</v>
      </c>
      <c r="I266" s="69"/>
      <c r="J266" s="69">
        <f>MATCH(E266,Culturas!$B$32:$B$48,0)</f>
        <v>6</v>
      </c>
      <c r="K266" s="70">
        <f>$F$246</f>
        <v>44846</v>
      </c>
      <c r="L266" s="25">
        <f t="shared" si="27"/>
        <v>265</v>
      </c>
      <c r="M266" s="76" t="s">
        <v>257</v>
      </c>
      <c r="O266" s="25" t="str">
        <f t="shared" si="25"/>
        <v>Tremoço</v>
      </c>
      <c r="R266" s="10" t="str">
        <f t="shared" si="26"/>
        <v>INSERT INTO Operacao (idOperacao, designacaoOperacaoAgricola, designacaoUnidade, quantidade, dataOperacao) VALUES (265, 'Incorporação no solo', 'ha',   1.3,  TO_DATE('20/03/2023', 'DD/MM/YYYY'));</v>
      </c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K266" s="98" t="str">
        <f t="shared" si="24"/>
        <v>INSERT INTO OperacaoCultura (idOperacao, idParcela, idCultura, dataInicial) VALUES (265, 103, 6, TO_DATE('12/10/2022', 'DD/MM/YYYY'));</v>
      </c>
      <c r="AL266" s="98"/>
      <c r="AM266" s="98"/>
      <c r="AN266" s="98"/>
      <c r="AO266" s="98"/>
      <c r="AP266" s="98"/>
      <c r="AQ266" s="98"/>
      <c r="AR266" s="98"/>
      <c r="AS266" s="98"/>
      <c r="AT266" s="98"/>
      <c r="AU266" s="98"/>
      <c r="AV266" s="98"/>
      <c r="AW266" s="98"/>
      <c r="AX266" s="98"/>
    </row>
    <row r="267" spans="1:50" ht="14.65" thickTop="1" x14ac:dyDescent="0.45">
      <c r="K267" s="1"/>
    </row>
    <row r="268" spans="1:50" x14ac:dyDescent="0.45">
      <c r="K268" s="1"/>
    </row>
    <row r="269" spans="1:50" x14ac:dyDescent="0.45">
      <c r="K269" s="1"/>
    </row>
    <row r="270" spans="1:50" x14ac:dyDescent="0.45">
      <c r="K270" s="1"/>
    </row>
    <row r="271" spans="1:50" x14ac:dyDescent="0.45">
      <c r="K271" s="1"/>
    </row>
    <row r="272" spans="1:50" x14ac:dyDescent="0.45">
      <c r="K272" s="1"/>
      <c r="R272" s="16" t="s">
        <v>253</v>
      </c>
      <c r="S272" s="16" t="s">
        <v>254</v>
      </c>
      <c r="T272" s="16" t="s">
        <v>306</v>
      </c>
      <c r="U272" s="16"/>
      <c r="V272" s="16"/>
      <c r="W272" s="16"/>
      <c r="X272" s="16"/>
      <c r="Y272" s="16"/>
    </row>
    <row r="273" spans="5:27" x14ac:dyDescent="0.45">
      <c r="K273" s="1"/>
      <c r="R273" s="51" t="str">
        <f xml:space="preserve"> "INSERT INTO " &amp;$T$272&amp;  "(designacaoOperacaoAgricola) VALUES ('" &amp;C2&amp; "');"</f>
        <v>INSERT INTO TipoOperacaoAgricola(designacaoOperacaoAgricola) VALUES ('Plantação');</v>
      </c>
      <c r="S273" s="51"/>
      <c r="T273" s="51"/>
      <c r="U273" s="51"/>
      <c r="V273" s="51"/>
      <c r="W273" s="51"/>
      <c r="X273" s="51"/>
      <c r="Y273" s="51"/>
    </row>
    <row r="274" spans="5:27" x14ac:dyDescent="0.45">
      <c r="K274" s="1"/>
      <c r="R274" s="51" t="str">
        <f xml:space="preserve"> "INSERT INTO " &amp;$T$272&amp;  "(designacaoOperacaoAgricola) VALUES ('" &amp;C7&amp; "');"</f>
        <v>INSERT INTO TipoOperacaoAgricola(designacaoOperacaoAgricola) VALUES ('Rega');</v>
      </c>
      <c r="S274" s="51"/>
      <c r="T274" s="51"/>
      <c r="U274" s="51"/>
      <c r="V274" s="51"/>
      <c r="W274" s="51"/>
      <c r="X274" s="51"/>
      <c r="Y274" s="51"/>
    </row>
    <row r="275" spans="5:27" x14ac:dyDescent="0.45">
      <c r="K275" s="1"/>
      <c r="R275" s="51" t="str">
        <f xml:space="preserve"> "INSERT INTO " &amp;$T$272&amp;  "(designacaoOperacaoAgricola) VALUES ('" &amp;C20&amp; "');"</f>
        <v>INSERT INTO TipoOperacaoAgricola(designacaoOperacaoAgricola) VALUES ('Poda');</v>
      </c>
      <c r="S275" s="51"/>
      <c r="T275" s="51"/>
      <c r="U275" s="51"/>
      <c r="V275" s="51"/>
      <c r="W275" s="51"/>
      <c r="X275" s="51"/>
      <c r="Y275" s="51"/>
    </row>
    <row r="276" spans="5:27" x14ac:dyDescent="0.45">
      <c r="K276" s="1"/>
      <c r="R276" s="51" t="str">
        <f xml:space="preserve"> "INSERT INTO " &amp;$T$272&amp;  "(designacaoOperacaoAgricola) VALUES ('" &amp;C22&amp; "');"</f>
        <v>INSERT INTO TipoOperacaoAgricola(designacaoOperacaoAgricola) VALUES ('Fertilização');</v>
      </c>
      <c r="S276" s="51"/>
      <c r="T276" s="51"/>
      <c r="U276" s="51"/>
      <c r="V276" s="51"/>
      <c r="W276" s="51"/>
      <c r="X276" s="51"/>
      <c r="Y276" s="51"/>
    </row>
    <row r="277" spans="5:27" x14ac:dyDescent="0.45">
      <c r="K277" s="1"/>
      <c r="R277" s="51" t="str">
        <f xml:space="preserve"> "INSERT INTO " &amp;$T$272&amp;  "(designacaoOperacaoAgricola) VALUES ('" &amp;C61&amp; "');"</f>
        <v>INSERT INTO TipoOperacaoAgricola(designacaoOperacaoAgricola) VALUES ('Aplicação fitofármaco');</v>
      </c>
      <c r="S277" s="51"/>
      <c r="T277" s="51"/>
      <c r="U277" s="51"/>
      <c r="V277" s="51"/>
      <c r="W277" s="51"/>
      <c r="X277" s="51"/>
      <c r="Y277" s="51"/>
    </row>
    <row r="278" spans="5:27" x14ac:dyDescent="0.45">
      <c r="K278" s="1"/>
      <c r="R278" s="51" t="str">
        <f xml:space="preserve"> "INSERT INTO " &amp;$T$272&amp;  "(designacaoOperacaoAgricola) VALUES ('" &amp;C89&amp; "');"</f>
        <v>INSERT INTO TipoOperacaoAgricola(designacaoOperacaoAgricola) VALUES ('Sementeira');</v>
      </c>
      <c r="S278" s="51"/>
      <c r="T278" s="51"/>
      <c r="U278" s="51"/>
      <c r="V278" s="51"/>
      <c r="W278" s="51"/>
      <c r="X278" s="51"/>
      <c r="Y278" s="51"/>
    </row>
    <row r="279" spans="5:27" x14ac:dyDescent="0.45">
      <c r="K279" s="1"/>
      <c r="R279" s="51" t="str">
        <f xml:space="preserve"> "INSERT INTO " &amp;$T$272&amp;  "(designacaoOperacaoAgricola) VALUES ('" &amp;C92&amp; "');"</f>
        <v>INSERT INTO TipoOperacaoAgricola(designacaoOperacaoAgricola) VALUES ('Colheita');</v>
      </c>
      <c r="S279" s="51"/>
      <c r="T279" s="51"/>
      <c r="U279" s="51"/>
      <c r="V279" s="51"/>
      <c r="W279" s="51"/>
      <c r="X279" s="51"/>
      <c r="Y279" s="51"/>
    </row>
    <row r="280" spans="5:27" x14ac:dyDescent="0.45">
      <c r="K280" s="1"/>
      <c r="R280" s="51" t="str">
        <f xml:space="preserve"> "INSERT INTO " &amp;$T$272&amp;  "(designacaoOperacaoAgricola) VALUES ('" &amp;C131&amp; "');"</f>
        <v>INSERT INTO TipoOperacaoAgricola(designacaoOperacaoAgricola) VALUES ('Incorporação no solo');</v>
      </c>
      <c r="S280" s="51"/>
      <c r="T280" s="51"/>
      <c r="U280" s="51"/>
      <c r="V280" s="51"/>
      <c r="W280" s="51"/>
      <c r="X280" s="51"/>
      <c r="Y280" s="51"/>
    </row>
    <row r="281" spans="5:27" x14ac:dyDescent="0.45">
      <c r="K281" s="1"/>
    </row>
    <row r="282" spans="5:27" x14ac:dyDescent="0.45">
      <c r="K282" s="1"/>
      <c r="R282" s="11" t="s">
        <v>253</v>
      </c>
      <c r="S282" s="11" t="s">
        <v>254</v>
      </c>
      <c r="T282" s="11" t="s">
        <v>307</v>
      </c>
      <c r="U282" s="11"/>
      <c r="V282" s="52" t="s">
        <v>308</v>
      </c>
      <c r="W282" s="52"/>
      <c r="X282" s="52"/>
      <c r="Y282" s="53"/>
      <c r="Z282" s="11"/>
      <c r="AA282" s="11"/>
    </row>
    <row r="283" spans="5:27" x14ac:dyDescent="0.45">
      <c r="K283" s="1"/>
      <c r="R283" s="93" t="str">
        <f>"INSERT INTO "&amp;$T$282&amp;"(nomeComercial, idOperacao) VALUES ('"&amp;IF(ISBLANK($I$22),"NONE",$I$22)&amp;"' ,"&amp;$L$22&amp;");"</f>
        <v>INSERT INTO AplicacaoFatorProducao(nomeComercial, idOperacao) VALUES ('Patentkali' ,21);</v>
      </c>
      <c r="S283" s="93"/>
      <c r="T283" s="93"/>
      <c r="U283" s="93"/>
      <c r="V283" s="93"/>
      <c r="W283" s="93"/>
      <c r="X283" s="93"/>
      <c r="Y283" s="93"/>
      <c r="Z283" s="93"/>
      <c r="AA283" s="93"/>
    </row>
    <row r="284" spans="5:27" x14ac:dyDescent="0.45">
      <c r="K284" s="1"/>
      <c r="R284" s="93" t="str">
        <f>"INSERT INTO "&amp;$T$282&amp;"(nomeComercial, idOperacao) VALUES ('"&amp;IF(ISBLANK($I$23),"NONE",$I$23)&amp;"' ,"&amp;$L$23&amp;");"</f>
        <v>INSERT INTO AplicacaoFatorProducao(nomeComercial, idOperacao) VALUES ('Patentkali' ,22);</v>
      </c>
      <c r="S284" s="93"/>
      <c r="T284" s="93"/>
      <c r="U284" s="93"/>
      <c r="V284" s="93"/>
      <c r="W284" s="93"/>
      <c r="X284" s="93"/>
      <c r="Y284" s="93"/>
      <c r="Z284" s="93"/>
      <c r="AA284" s="93"/>
    </row>
    <row r="285" spans="5:27" x14ac:dyDescent="0.45">
      <c r="K285" s="1"/>
      <c r="R285" s="93" t="str">
        <f>"INSERT INTO "&amp;$T$282&amp;"(nomeComercial, idOperacao) VALUES ('"&amp;IF(ISBLANK($I$29),"NONE",$I$29)&amp;"' ,"&amp;$L$29&amp;");"</f>
        <v>INSERT INTO AplicacaoFatorProducao(nomeComercial, idOperacao) VALUES ('ESTA Kieserit' ,28);</v>
      </c>
      <c r="S285" s="93"/>
      <c r="T285" s="93"/>
      <c r="U285" s="93"/>
      <c r="V285" s="93"/>
      <c r="W285" s="93"/>
      <c r="X285" s="93"/>
      <c r="Y285" s="93"/>
      <c r="Z285" s="93"/>
      <c r="AA285" s="93"/>
    </row>
    <row r="286" spans="5:27" x14ac:dyDescent="0.45">
      <c r="K286" s="1"/>
      <c r="R286" s="93" t="str">
        <f>"INSERT INTO "&amp;$T$282&amp;"(nomeComercial, idOperacao) VALUES ('"&amp;IF(ISBLANK($I$30),"NONE",$I$30)&amp;"' ,"&amp;$L$30&amp;");"</f>
        <v>INSERT INTO AplicacaoFatorProducao(nomeComercial, idOperacao) VALUES ('ESTA Kieserit' ,29);</v>
      </c>
      <c r="S286" s="93"/>
      <c r="T286" s="93"/>
      <c r="U286" s="93"/>
      <c r="V286" s="93"/>
      <c r="W286" s="93"/>
      <c r="X286" s="93"/>
      <c r="Y286" s="93"/>
      <c r="Z286" s="93"/>
      <c r="AA286" s="93"/>
    </row>
    <row r="287" spans="5:27" x14ac:dyDescent="0.45">
      <c r="E287" s="26" t="s">
        <v>267</v>
      </c>
      <c r="F287" s="26" t="s">
        <v>194</v>
      </c>
      <c r="G287" s="26" t="s">
        <v>268</v>
      </c>
      <c r="H287" s="26" t="s">
        <v>2</v>
      </c>
      <c r="I287" s="26" t="s">
        <v>269</v>
      </c>
      <c r="K287" s="1"/>
      <c r="R287" s="93" t="str">
        <f>"INSERT INTO "&amp;$T$282&amp;"(nomeComercial, idOperacao) VALUES ('"&amp;IF(ISBLANK($I$31),"NONE",$I$31)&amp;"' ,"&amp;L31&amp;");"</f>
        <v>INSERT INTO AplicacaoFatorProducao(nomeComercial, idOperacao) VALUES ('ESTA Kieserit' ,30);</v>
      </c>
      <c r="S287" s="93"/>
      <c r="T287" s="93"/>
      <c r="U287" s="93"/>
      <c r="V287" s="93"/>
      <c r="W287" s="93"/>
      <c r="X287" s="93"/>
      <c r="Y287" s="93"/>
      <c r="Z287" s="93"/>
      <c r="AA287" s="93"/>
    </row>
    <row r="288" spans="5:27" x14ac:dyDescent="0.45">
      <c r="E288" s="25">
        <f>1</f>
        <v>1</v>
      </c>
      <c r="F288" s="25" t="s">
        <v>200</v>
      </c>
      <c r="G288" s="25" t="str">
        <f t="shared" ref="G288:G304" si="28">_xlfn.TEXTBEFORE(F288," ")</f>
        <v>Oliveira</v>
      </c>
      <c r="H288" s="25" t="str">
        <f t="shared" ref="H288:H304" si="29">_xlfn.TEXTAFTER(F288," ")</f>
        <v>Galega</v>
      </c>
      <c r="I288" s="25" t="s">
        <v>270</v>
      </c>
      <c r="K288" s="1"/>
      <c r="R288" s="93" t="str">
        <f>"INSERT INTO "&amp;$T$282&amp;"(nomeComercial, idOperacao) VALUES ('"&amp;IF(ISBLANK($I$61),"NONE",$I$61)&amp;"' ,"&amp;$L$61&amp;");"</f>
        <v>INSERT INTO AplicacaoFatorProducao(nomeComercial, idOperacao) VALUES ('Calda Bordalesa ASCENZA' ,60);</v>
      </c>
      <c r="S288" s="93"/>
      <c r="T288" s="93"/>
      <c r="U288" s="93"/>
      <c r="V288" s="93"/>
      <c r="W288" s="93"/>
      <c r="X288" s="93"/>
      <c r="Y288" s="93"/>
      <c r="Z288" s="93"/>
      <c r="AA288" s="93"/>
    </row>
    <row r="289" spans="5:27" x14ac:dyDescent="0.45">
      <c r="E289" s="25">
        <f t="shared" ref="E289:E304" si="30">E288+1</f>
        <v>2</v>
      </c>
      <c r="F289" s="25" t="s">
        <v>202</v>
      </c>
      <c r="G289" s="25" t="str">
        <f t="shared" si="28"/>
        <v>Oliveira</v>
      </c>
      <c r="H289" s="25" t="str">
        <f t="shared" si="29"/>
        <v>Picual</v>
      </c>
      <c r="I289" s="25" t="s">
        <v>270</v>
      </c>
      <c r="L289" s="101"/>
      <c r="R289" s="93" t="str">
        <f>"INSERT INTO "&amp;$T$282&amp;"(nomeComercial, idOperacao) VALUES ('"&amp;IF(ISBLANK($I$62),"NONE",$I$62)&amp;"' ,"&amp;$L$62&amp;");"</f>
        <v>INSERT INTO AplicacaoFatorProducao(nomeComercial, idOperacao) VALUES ('Calda Bordalesa ASCENZA' ,61);</v>
      </c>
      <c r="S289" s="93"/>
      <c r="T289" s="93"/>
      <c r="U289" s="93"/>
      <c r="V289" s="93"/>
      <c r="W289" s="93"/>
      <c r="X289" s="93"/>
      <c r="Y289" s="93"/>
      <c r="Z289" s="93"/>
      <c r="AA289" s="93"/>
    </row>
    <row r="290" spans="5:27" x14ac:dyDescent="0.45">
      <c r="E290" s="25">
        <f t="shared" si="30"/>
        <v>3</v>
      </c>
      <c r="F290" s="25" t="s">
        <v>203</v>
      </c>
      <c r="G290" s="25" t="str">
        <f t="shared" si="28"/>
        <v>Macieira</v>
      </c>
      <c r="H290" s="25" t="str">
        <f t="shared" si="29"/>
        <v>Jonagored</v>
      </c>
      <c r="I290" s="25" t="s">
        <v>271</v>
      </c>
      <c r="K290" s="1"/>
      <c r="R290" s="93" t="str">
        <f>"INSERT INTO "&amp;$T$282&amp;"(nomeComercial, idOperacao) VALUES ('"&amp;IF(ISBLANK($I$63),"NONE",$I$63)&amp;"' ,"&amp;$L$63&amp;");"</f>
        <v>INSERT INTO AplicacaoFatorProducao(nomeComercial, idOperacao) VALUES ('ESTA Kieserit' ,62);</v>
      </c>
      <c r="S290" s="93"/>
      <c r="T290" s="93"/>
      <c r="U290" s="93"/>
      <c r="V290" s="93"/>
      <c r="W290" s="93"/>
      <c r="X290" s="93"/>
      <c r="Y290" s="93"/>
      <c r="Z290" s="93"/>
      <c r="AA290" s="93"/>
    </row>
    <row r="291" spans="5:27" x14ac:dyDescent="0.45">
      <c r="E291" s="25">
        <f t="shared" si="30"/>
        <v>4</v>
      </c>
      <c r="F291" s="25" t="s">
        <v>204</v>
      </c>
      <c r="G291" s="25" t="str">
        <f t="shared" si="28"/>
        <v>Macieira</v>
      </c>
      <c r="H291" s="25" t="str">
        <f t="shared" si="29"/>
        <v>Fuji</v>
      </c>
      <c r="I291" s="25" t="s">
        <v>271</v>
      </c>
      <c r="K291" s="100"/>
      <c r="R291" s="93" t="str">
        <f>"INSERT INTO "&amp;$T$282&amp;"(nomeComercial, idOperacao) VALUES ('"&amp;IF(ISBLANK($I$64),"NONE",$I$64)&amp;"' ,"&amp;$L$64&amp;");"</f>
        <v>INSERT INTO AplicacaoFatorProducao(nomeComercial, idOperacao) VALUES ('ESTA Kieserit' ,63);</v>
      </c>
      <c r="S291" s="93"/>
      <c r="T291" s="93"/>
      <c r="U291" s="93"/>
      <c r="V291" s="93"/>
      <c r="W291" s="93"/>
      <c r="X291" s="93"/>
      <c r="Y291" s="93"/>
      <c r="Z291" s="93"/>
      <c r="AA291" s="93"/>
    </row>
    <row r="292" spans="5:27" x14ac:dyDescent="0.45">
      <c r="E292" s="25">
        <f t="shared" si="30"/>
        <v>5</v>
      </c>
      <c r="F292" s="25" t="s">
        <v>205</v>
      </c>
      <c r="G292" s="25" t="str">
        <f t="shared" si="28"/>
        <v>Macieira</v>
      </c>
      <c r="H292" s="25" t="str">
        <f t="shared" si="29"/>
        <v>Royal Gala</v>
      </c>
      <c r="I292" s="25" t="s">
        <v>271</v>
      </c>
      <c r="K292" s="1"/>
      <c r="R292" s="93" t="str">
        <f>"INSERT INTO "&amp;$T$282&amp;"(nomeComercial, idOperacao) VALUES ('"&amp;IF(ISBLANK($I$65),"NONE",$I$65)&amp;"' ,"&amp;$L$65&amp;");"</f>
        <v>INSERT INTO AplicacaoFatorProducao(nomeComercial, idOperacao) VALUES ('ESTA Kieserit' ,64);</v>
      </c>
      <c r="S292" s="93"/>
      <c r="T292" s="93"/>
      <c r="U292" s="93"/>
      <c r="V292" s="93"/>
      <c r="W292" s="93"/>
      <c r="X292" s="93"/>
      <c r="Y292" s="93"/>
      <c r="Z292" s="93"/>
      <c r="AA292" s="93"/>
    </row>
    <row r="293" spans="5:27" x14ac:dyDescent="0.45">
      <c r="E293" s="25">
        <f t="shared" si="30"/>
        <v>6</v>
      </c>
      <c r="F293" s="25" t="s">
        <v>206</v>
      </c>
      <c r="G293" s="25" t="str">
        <f t="shared" si="28"/>
        <v>Tremoço</v>
      </c>
      <c r="H293" s="25" t="str">
        <f t="shared" si="29"/>
        <v>Amarelo</v>
      </c>
      <c r="I293" s="25" t="s">
        <v>113</v>
      </c>
      <c r="K293" s="1"/>
      <c r="R293" s="93" t="str">
        <f>"INSERT INTO "&amp;$T$282&amp;"(nomeComercial, idOperacao) VALUES ('"&amp;IF(ISBLANK($I$66),"NONE",$I$66)&amp;"' ,"&amp;$L$66&amp;");"</f>
        <v>INSERT INTO AplicacaoFatorProducao(nomeComercial, idOperacao) VALUES ('ESTA Kieserit' ,65);</v>
      </c>
      <c r="S293" s="93"/>
      <c r="T293" s="93"/>
      <c r="U293" s="93"/>
      <c r="V293" s="93"/>
      <c r="W293" s="93"/>
      <c r="X293" s="93"/>
      <c r="Y293" s="93"/>
      <c r="Z293" s="93"/>
      <c r="AA293" s="93"/>
    </row>
    <row r="294" spans="5:27" x14ac:dyDescent="0.45">
      <c r="E294" s="25">
        <f t="shared" si="30"/>
        <v>7</v>
      </c>
      <c r="F294" s="25" t="s">
        <v>207</v>
      </c>
      <c r="G294" s="25" t="str">
        <f t="shared" si="28"/>
        <v>Milho</v>
      </c>
      <c r="H294" s="25" t="str">
        <f t="shared" si="29"/>
        <v>Doce Golden Bantam</v>
      </c>
      <c r="I294" s="25" t="s">
        <v>97</v>
      </c>
      <c r="R294" s="93" t="str">
        <f>"INSERT INTO "&amp;$T$282&amp;"(nomeComercial, idOperacao) VALUES ('"&amp;IF(ISBLANK($I$87),"NONE",$I$87)&amp;"' ,"&amp;$L$87&amp;");"</f>
        <v>INSERT INTO AplicacaoFatorProducao(nomeComercial, idOperacao) VALUES ('Calda Bordalesa ASCENZA' ,86);</v>
      </c>
      <c r="S294" s="93"/>
      <c r="T294" s="93"/>
      <c r="U294" s="93"/>
      <c r="V294" s="93"/>
      <c r="W294" s="93"/>
      <c r="X294" s="93"/>
      <c r="Y294" s="93"/>
      <c r="Z294" s="93"/>
      <c r="AA294" s="93"/>
    </row>
    <row r="295" spans="5:27" x14ac:dyDescent="0.45">
      <c r="E295" s="25">
        <f t="shared" si="30"/>
        <v>8</v>
      </c>
      <c r="F295" s="25" t="s">
        <v>206</v>
      </c>
      <c r="G295" s="25" t="str">
        <f t="shared" si="28"/>
        <v>Tremoço</v>
      </c>
      <c r="H295" s="25" t="str">
        <f t="shared" si="29"/>
        <v>Amarelo</v>
      </c>
      <c r="I295" s="25" t="s">
        <v>223</v>
      </c>
      <c r="R295" s="93" t="str">
        <f>"INSERT INTO "&amp;$T$282&amp;"(nomeComercial, idOperacao) VALUES ('"&amp;IF(ISBLANK(I88),"NONE",I88)&amp;"' ,"&amp;L88&amp;");"</f>
        <v>INSERT INTO AplicacaoFatorProducao(nomeComercial, idOperacao) VALUES ('Calda Bordalesa ASCENZA' ,87);</v>
      </c>
      <c r="S295" s="93"/>
      <c r="T295" s="93"/>
      <c r="U295" s="93"/>
      <c r="V295" s="93"/>
      <c r="W295" s="93"/>
      <c r="X295" s="93"/>
      <c r="Y295" s="93"/>
      <c r="Z295" s="93"/>
      <c r="AA295" s="93"/>
    </row>
    <row r="296" spans="5:27" x14ac:dyDescent="0.45">
      <c r="E296" s="25">
        <f t="shared" si="30"/>
        <v>9</v>
      </c>
      <c r="F296" s="25" t="s">
        <v>221</v>
      </c>
      <c r="G296" s="25" t="str">
        <f t="shared" si="28"/>
        <v>Cenoura</v>
      </c>
      <c r="H296" s="25" t="str">
        <f t="shared" si="29"/>
        <v>Scarlet Nantes</v>
      </c>
      <c r="I296" s="25" t="s">
        <v>97</v>
      </c>
      <c r="R296" s="93" t="str">
        <f>"INSERT INTO "&amp;$T$282&amp;"(nomeComercial, idOperacao) VALUES ('"&amp;IF(ISBLANK($I$90),"NONE",$I$90)&amp;"' ,"&amp;$L$90&amp;");"</f>
        <v>INSERT INTO AplicacaoFatorProducao(nomeComercial, idOperacao) VALUES ('Biocal Composto' ,89);</v>
      </c>
      <c r="S296" s="93"/>
      <c r="T296" s="93"/>
      <c r="U296" s="93"/>
      <c r="V296" s="93"/>
      <c r="W296" s="93"/>
      <c r="X296" s="93"/>
      <c r="Y296" s="93"/>
      <c r="Z296" s="93"/>
      <c r="AA296" s="93"/>
    </row>
    <row r="297" spans="5:27" x14ac:dyDescent="0.45">
      <c r="E297" s="25">
        <f t="shared" si="30"/>
        <v>10</v>
      </c>
      <c r="F297" s="25" t="s">
        <v>222</v>
      </c>
      <c r="G297" s="25" t="str">
        <f t="shared" si="28"/>
        <v>Cenoura</v>
      </c>
      <c r="H297" s="25" t="str">
        <f t="shared" si="29"/>
        <v>Nelson Hybrid</v>
      </c>
      <c r="I297" s="25" t="s">
        <v>97</v>
      </c>
      <c r="R297" s="93" t="str">
        <f>"INSERT INTO "&amp;$T$282&amp;"(nomeComercial, idOperacao) VALUES ('"&amp;IF(ISBLANK($I$120),"NONE",$I$120)&amp;"' ,"&amp;$L$120&amp;");"</f>
        <v>INSERT INTO AplicacaoFatorProducao(nomeComercial, idOperacao) VALUES ('Patentkali' ,119);</v>
      </c>
      <c r="S297" s="93"/>
      <c r="T297" s="93"/>
      <c r="U297" s="93"/>
      <c r="V297" s="93"/>
      <c r="W297" s="93"/>
      <c r="X297" s="93"/>
      <c r="Y297" s="93"/>
      <c r="Z297" s="93"/>
      <c r="AA297" s="93"/>
    </row>
    <row r="298" spans="5:27" x14ac:dyDescent="0.45">
      <c r="E298" s="25">
        <f t="shared" si="30"/>
        <v>11</v>
      </c>
      <c r="F298" s="25" t="s">
        <v>227</v>
      </c>
      <c r="G298" s="25" t="str">
        <f t="shared" si="28"/>
        <v>Nabo</v>
      </c>
      <c r="H298" s="25" t="str">
        <f t="shared" si="29"/>
        <v>S. Cosme</v>
      </c>
      <c r="I298" s="25" t="s">
        <v>271</v>
      </c>
      <c r="R298" s="93" t="str">
        <f>"INSERT INTO "&amp;$T$282&amp;"(nomeComercial, idOperacao) VALUES ('"&amp;IF(ISBLANK($I$121),"NONE",$I$121)&amp;"' ,"&amp;$L$121&amp;");"</f>
        <v>INSERT INTO AplicacaoFatorProducao(nomeComercial, idOperacao) VALUES ('Patentkali' ,120);</v>
      </c>
      <c r="S298" s="93"/>
      <c r="T298" s="93"/>
      <c r="U298" s="93"/>
      <c r="V298" s="93"/>
      <c r="W298" s="93"/>
      <c r="X298" s="93"/>
      <c r="Y298" s="93"/>
      <c r="Z298" s="93"/>
      <c r="AA298" s="93"/>
    </row>
    <row r="299" spans="5:27" x14ac:dyDescent="0.45">
      <c r="E299" s="25">
        <f t="shared" si="30"/>
        <v>12</v>
      </c>
      <c r="F299" s="25" t="s">
        <v>272</v>
      </c>
      <c r="G299" s="25" t="str">
        <f t="shared" si="28"/>
        <v>Cenoura</v>
      </c>
      <c r="H299" s="25" t="str">
        <f t="shared" si="29"/>
        <v>Sugarsnax Hybrid</v>
      </c>
      <c r="I299" s="25" t="s">
        <v>97</v>
      </c>
      <c r="R299" s="93" t="str">
        <f>"INSERT INTO "&amp;$T$282&amp;"(nomeComercial, idOperacao) VALUES ('"&amp;IF(ISBLANK($I$128),"NONE",$I$128)&amp;"' ,"&amp;$L$128&amp;");"</f>
        <v>INSERT INTO AplicacaoFatorProducao(nomeComercial, idOperacao) VALUES ('Calda Bordalesa ASCENZA' ,127);</v>
      </c>
      <c r="S299" s="93"/>
      <c r="T299" s="93"/>
      <c r="U299" s="93"/>
      <c r="V299" s="93"/>
      <c r="W299" s="93"/>
      <c r="X299" s="93"/>
      <c r="Y299" s="93"/>
      <c r="Z299" s="93"/>
      <c r="AA299" s="93"/>
    </row>
    <row r="300" spans="5:27" x14ac:dyDescent="0.45">
      <c r="E300" s="25">
        <f t="shared" si="30"/>
        <v>13</v>
      </c>
      <c r="F300" s="25" t="s">
        <v>273</v>
      </c>
      <c r="G300" s="25" t="str">
        <f t="shared" si="28"/>
        <v>Cenoura</v>
      </c>
      <c r="H300" s="25" t="str">
        <f t="shared" si="29"/>
        <v>Danvers Half Long</v>
      </c>
      <c r="I300" s="25" t="s">
        <v>97</v>
      </c>
      <c r="R300" s="93" t="str">
        <f>"INSERT INTO "&amp;$T$282&amp;"(nomeComercial, idOperacao) VALUES ('"&amp;IF(ISBLANK($I$129),"NONE",$I$129)&amp;"' ,"&amp;$L$129&amp;");"</f>
        <v>INSERT INTO AplicacaoFatorProducao(nomeComercial, idOperacao) VALUES ('Calda Bordalesa ASCENZA' ,128);</v>
      </c>
      <c r="S300" s="93"/>
      <c r="T300" s="93"/>
      <c r="U300" s="93"/>
      <c r="V300" s="93"/>
      <c r="W300" s="93"/>
      <c r="X300" s="93"/>
      <c r="Y300" s="93"/>
      <c r="Z300" s="93"/>
      <c r="AA300" s="93"/>
    </row>
    <row r="301" spans="5:27" x14ac:dyDescent="0.45">
      <c r="E301" s="25">
        <f t="shared" si="30"/>
        <v>14</v>
      </c>
      <c r="F301" s="25" t="s">
        <v>239</v>
      </c>
      <c r="G301" s="25" t="str">
        <f t="shared" si="28"/>
        <v>Milho</v>
      </c>
      <c r="H301" s="25" t="str">
        <f t="shared" si="29"/>
        <v>MAS 24.C</v>
      </c>
      <c r="I301" s="25" t="s">
        <v>113</v>
      </c>
      <c r="R301" s="93" t="str">
        <f>"INSERT INTO "&amp;$T$282&amp;"(nomeComercial, idOperacao) VALUES ('"&amp;IF(ISBLANK($I$135),"NONE",$I$135)&amp;"' ,"&amp;$L$135&amp;");"</f>
        <v>INSERT INTO AplicacaoFatorProducao(nomeComercial, idOperacao) VALUES ('EPSO Microtop' ,134);</v>
      </c>
      <c r="S301" s="93"/>
      <c r="T301" s="93"/>
      <c r="U301" s="93"/>
      <c r="V301" s="93"/>
      <c r="W301" s="93"/>
      <c r="X301" s="93"/>
      <c r="Y301" s="93"/>
      <c r="Z301" s="93"/>
      <c r="AA301" s="93"/>
    </row>
    <row r="302" spans="5:27" x14ac:dyDescent="0.45">
      <c r="E302" s="25">
        <f t="shared" si="30"/>
        <v>15</v>
      </c>
      <c r="F302" s="25" t="s">
        <v>238</v>
      </c>
      <c r="G302" s="25" t="str">
        <f t="shared" si="28"/>
        <v>Nabo</v>
      </c>
      <c r="H302" s="25" t="str">
        <f t="shared" si="29"/>
        <v>greleiro Senhora Conceição</v>
      </c>
      <c r="I302" s="25" t="s">
        <v>223</v>
      </c>
      <c r="R302" s="93" t="str">
        <f>"INSERT INTO "&amp;$T$282&amp;"(nomeComercial, idOperacao) VALUES ('"&amp;IF(ISBLANK($I$136),"NONE",$I$136)&amp;"' ,"&amp;$L$136&amp;");"</f>
        <v>INSERT INTO AplicacaoFatorProducao(nomeComercial, idOperacao) VALUES ('EPSO Microtop' ,135);</v>
      </c>
      <c r="S302" s="93"/>
      <c r="T302" s="93"/>
      <c r="U302" s="93"/>
      <c r="V302" s="93"/>
      <c r="W302" s="93"/>
      <c r="X302" s="93"/>
      <c r="Y302" s="93"/>
      <c r="Z302" s="93"/>
      <c r="AA302" s="93"/>
    </row>
    <row r="303" spans="5:27" x14ac:dyDescent="0.45">
      <c r="E303" s="25">
        <f t="shared" si="30"/>
        <v>16</v>
      </c>
      <c r="F303" s="25" t="s">
        <v>247</v>
      </c>
      <c r="G303" s="25" t="str">
        <f t="shared" si="28"/>
        <v>Videira</v>
      </c>
      <c r="H303" s="25" t="str">
        <f t="shared" si="29"/>
        <v>Dona Maria</v>
      </c>
      <c r="I303" s="25" t="s">
        <v>277</v>
      </c>
      <c r="R303" s="93" t="str">
        <f>"INSERT INTO "&amp;$T$282&amp;"(nomeComercial, idOperacao) VALUES ('"&amp;IF(ISBLANK($I$137),"NONE",$I$137)&amp;"' ,"&amp;$L$137&amp;");"</f>
        <v>INSERT INTO AplicacaoFatorProducao(nomeComercial, idOperacao) VALUES ('EPSO Microtop' ,136);</v>
      </c>
      <c r="S303" s="93"/>
      <c r="T303" s="93"/>
      <c r="U303" s="93"/>
      <c r="V303" s="93"/>
      <c r="W303" s="93"/>
      <c r="X303" s="93"/>
      <c r="Y303" s="93"/>
      <c r="Z303" s="93"/>
      <c r="AA303" s="93"/>
    </row>
    <row r="304" spans="5:27" x14ac:dyDescent="0.45">
      <c r="E304" s="25">
        <f t="shared" si="30"/>
        <v>17</v>
      </c>
      <c r="F304" s="25" t="s">
        <v>251</v>
      </c>
      <c r="G304" s="25" t="str">
        <f t="shared" si="28"/>
        <v>Videira</v>
      </c>
      <c r="H304" s="25" t="str">
        <f t="shared" si="29"/>
        <v>Cardinal</v>
      </c>
      <c r="I304" s="25" t="s">
        <v>277</v>
      </c>
      <c r="R304" s="93" t="str">
        <f>"INSERT INTO "&amp;$T$282&amp;"(nomeComercial, idOperacao) VALUES ('"&amp;IF(ISBLANK($I$138),"NONE",$I$138)&amp;"' ,"&amp;$L$138&amp;");"</f>
        <v>INSERT INTO AplicacaoFatorProducao(nomeComercial, idOperacao) VALUES ('EPSO Microtop' ,137);</v>
      </c>
      <c r="S304" s="93"/>
      <c r="T304" s="93"/>
      <c r="U304" s="93"/>
      <c r="V304" s="93"/>
      <c r="W304" s="93"/>
      <c r="X304" s="93"/>
      <c r="Y304" s="93"/>
      <c r="Z304" s="93"/>
      <c r="AA304" s="93"/>
    </row>
    <row r="305" spans="9:27" x14ac:dyDescent="0.45">
      <c r="R305" s="93" t="str">
        <f>"INSERT INTO "&amp;$T$282&amp;"(nomeComercial, idOperacao) VALUES ('"&amp;IF(ISBLANK($I$193),"NONE",$I$193)&amp;"' ,"&amp;$L$193&amp;");"</f>
        <v>INSERT INTO AplicacaoFatorProducao(nomeComercial, idOperacao) VALUES ('Calda Bordalesa ASCENZA' ,192);</v>
      </c>
      <c r="S305" s="93"/>
      <c r="T305" s="93"/>
      <c r="U305" s="93"/>
      <c r="V305" s="93"/>
      <c r="W305" s="93"/>
      <c r="X305" s="93"/>
      <c r="Y305" s="93"/>
      <c r="Z305" s="93"/>
      <c r="AA305" s="93"/>
    </row>
    <row r="306" spans="9:27" x14ac:dyDescent="0.45">
      <c r="R306" s="93" t="str">
        <f>"INSERT INTO "&amp;$T$282&amp;"(nomeComercial, idOperacao) VALUES ('"&amp;IF(ISBLANK($I$194),"NONE",$I$194)&amp;"' ,"&amp;$L$194&amp;");"</f>
        <v>INSERT INTO AplicacaoFatorProducao(nomeComercial, idOperacao) VALUES ('Calda Bordalesa ASCENZA' ,193);</v>
      </c>
      <c r="S306" s="93"/>
      <c r="T306" s="93"/>
      <c r="U306" s="93"/>
      <c r="V306" s="93"/>
      <c r="W306" s="93"/>
      <c r="X306" s="93"/>
      <c r="Y306" s="93"/>
      <c r="Z306" s="93"/>
      <c r="AA306" s="93"/>
    </row>
    <row r="307" spans="9:27" x14ac:dyDescent="0.45">
      <c r="R307" s="93" t="str">
        <f>"INSERT INTO "&amp;$T$282&amp;"(nomeComercial, idOperacao) VALUES ('"&amp;IF(ISBLANK($I$201),"NONE",$I$201)&amp;"' ,"&amp;$L$201&amp;");"</f>
        <v>INSERT INTO AplicacaoFatorProducao(nomeComercial, idOperacao) VALUES ('EPSO Microtop' ,200);</v>
      </c>
      <c r="S307" s="93"/>
      <c r="T307" s="93"/>
      <c r="U307" s="93"/>
      <c r="V307" s="93"/>
      <c r="W307" s="93"/>
      <c r="X307" s="93"/>
      <c r="Y307" s="93"/>
      <c r="Z307" s="93"/>
      <c r="AA307" s="93"/>
    </row>
    <row r="308" spans="9:27" x14ac:dyDescent="0.45">
      <c r="R308" s="93" t="str">
        <f>"INSERT INTO "&amp;$T$282&amp;"(nomeComercial, idOperacao) VALUES ('"&amp;IF(ISBLANK($I$202),"NONE",$I$202)&amp;"' ,"&amp;$L$202&amp;");"</f>
        <v>INSERT INTO AplicacaoFatorProducao(nomeComercial, idOperacao) VALUES ('EPSO Microtop' ,201);</v>
      </c>
      <c r="S308" s="93"/>
      <c r="T308" s="93"/>
      <c r="U308" s="93"/>
      <c r="V308" s="93"/>
      <c r="W308" s="93"/>
      <c r="X308" s="93"/>
      <c r="Y308" s="93"/>
      <c r="Z308" s="93"/>
      <c r="AA308" s="93"/>
    </row>
    <row r="309" spans="9:27" x14ac:dyDescent="0.45">
      <c r="L309" t="s">
        <v>312</v>
      </c>
      <c r="R309" s="93" t="str">
        <f>"INSERT INTO "&amp;$T$282&amp;"(nomeComercial, idOperacao) VALUES ('"&amp;IF(ISBLANK($I$203),"NONE",$I$203)&amp;"' ,"&amp;$L$203&amp;");"</f>
        <v>INSERT INTO AplicacaoFatorProducao(nomeComercial, idOperacao) VALUES ('EPSO Microtop' ,202);</v>
      </c>
      <c r="S309" s="93"/>
      <c r="T309" s="93"/>
      <c r="U309" s="93"/>
      <c r="V309" s="93"/>
      <c r="W309" s="93"/>
      <c r="X309" s="93"/>
      <c r="Y309" s="93"/>
      <c r="Z309" s="93"/>
      <c r="AA309" s="93"/>
    </row>
    <row r="310" spans="9:27" x14ac:dyDescent="0.45">
      <c r="R310" s="93" t="str">
        <f>"INSERT INTO "&amp;$T$282&amp;"(nomeComercial, idOperacao) VALUES ('"&amp;IF(ISBLANK($I$204),"NONE",$I$204)&amp;"' ,"&amp;$L$204&amp;");"</f>
        <v>INSERT INTO AplicacaoFatorProducao(nomeComercial, idOperacao) VALUES ('EPSO Microtop' ,203);</v>
      </c>
      <c r="S310" s="93"/>
      <c r="T310" s="93"/>
      <c r="U310" s="93"/>
      <c r="V310" s="93"/>
      <c r="W310" s="93"/>
      <c r="X310" s="93"/>
      <c r="Y310" s="93"/>
      <c r="Z310" s="93"/>
      <c r="AA310" s="93"/>
    </row>
    <row r="311" spans="9:27" x14ac:dyDescent="0.45">
      <c r="R311" s="93" t="str">
        <f>"INSERT INTO "&amp;$T$282&amp;"(nomeComercial, idOperacao) VALUES ('"&amp;IF(ISBLANK($I$257),"NONE",$I$257)&amp;"' ,"&amp;$L$257&amp;");"</f>
        <v>INSERT INTO AplicacaoFatorProducao(nomeComercial, idOperacao) VALUES ('Patentkali' ,256);</v>
      </c>
      <c r="S311" s="93"/>
      <c r="T311" s="93"/>
      <c r="U311" s="93"/>
      <c r="V311" s="93"/>
      <c r="W311" s="93"/>
      <c r="X311" s="93"/>
      <c r="Y311" s="93"/>
      <c r="Z311" s="93"/>
      <c r="AA311" s="93"/>
    </row>
    <row r="312" spans="9:27" x14ac:dyDescent="0.45">
      <c r="R312" s="93" t="str">
        <f>"INSERT INTO "&amp;$T$282&amp;"(nomeComercial, idOperacao) VALUES ('"&amp;IF(ISBLANK($I$258),"NONE",$I$258)&amp;"' ,"&amp;$L$258&amp;");"</f>
        <v>INSERT INTO AplicacaoFatorProducao(nomeComercial, idOperacao) VALUES ('Patentkali' ,257);</v>
      </c>
      <c r="S312" s="93"/>
      <c r="T312" s="93"/>
      <c r="U312" s="93"/>
      <c r="V312" s="93"/>
      <c r="W312" s="93"/>
      <c r="X312" s="93"/>
      <c r="Y312" s="93"/>
      <c r="Z312" s="93"/>
      <c r="AA312" s="93"/>
    </row>
    <row r="313" spans="9:27" x14ac:dyDescent="0.45">
      <c r="R313" s="93" t="str">
        <f>"INSERT INTO "&amp;$T$282&amp;"(nomeComercial, idOperacao) VALUES ('"&amp;IF(ISBLANK($I$264),"NONE",$I$264)&amp;"' ,"&amp;$L$264&amp;");"</f>
        <v>INSERT INTO AplicacaoFatorProducao(nomeComercial, idOperacao) VALUES ('Calda Bordalesa ASCENZA' ,263);</v>
      </c>
      <c r="S313" s="93"/>
      <c r="T313" s="93"/>
      <c r="U313" s="93"/>
      <c r="V313" s="93"/>
      <c r="W313" s="93"/>
      <c r="X313" s="93"/>
      <c r="Y313" s="93"/>
      <c r="Z313" s="93"/>
      <c r="AA313" s="93"/>
    </row>
    <row r="314" spans="9:27" x14ac:dyDescent="0.45">
      <c r="I314" t="s">
        <v>313</v>
      </c>
      <c r="R314" s="93" t="str">
        <f>"INSERT INTO "&amp;$T$282&amp;"(nomeComercial, idOperacao) VALUES ('"&amp;IF(ISBLANK($I$265),"NONE",$I$265)&amp;"' ,"&amp;$L$265&amp;");"</f>
        <v>INSERT INTO AplicacaoFatorProducao(nomeComercial, idOperacao) VALUES ('Calda Bordalesa ASCENZA' ,264);</v>
      </c>
      <c r="S314" s="93"/>
      <c r="T314" s="93"/>
      <c r="U314" s="93"/>
      <c r="V314" s="93"/>
      <c r="W314" s="93"/>
      <c r="X314" s="93"/>
      <c r="Y314" s="93"/>
      <c r="Z314" s="93"/>
      <c r="AA314" s="93"/>
    </row>
    <row r="315" spans="9:27" x14ac:dyDescent="0.45">
      <c r="I315" t="s">
        <v>314</v>
      </c>
    </row>
    <row r="316" spans="9:27" x14ac:dyDescent="0.45">
      <c r="I316" t="s">
        <v>315</v>
      </c>
    </row>
    <row r="317" spans="9:27" x14ac:dyDescent="0.45">
      <c r="I317" t="s">
        <v>316</v>
      </c>
    </row>
    <row r="318" spans="9:27" x14ac:dyDescent="0.45">
      <c r="N318" s="25" t="s">
        <v>320</v>
      </c>
      <c r="O318" s="25" t="s">
        <v>269</v>
      </c>
      <c r="P318" s="25" t="s">
        <v>197</v>
      </c>
      <c r="Q318" s="25" t="s">
        <v>291</v>
      </c>
      <c r="R318" s="21" t="s">
        <v>253</v>
      </c>
      <c r="S318" s="21" t="s">
        <v>266</v>
      </c>
      <c r="T318" s="21" t="s">
        <v>290</v>
      </c>
      <c r="U318" s="21"/>
      <c r="V318" s="21"/>
      <c r="W318" s="21"/>
      <c r="X318" s="104"/>
      <c r="Y318" s="13"/>
      <c r="Z318" s="13"/>
    </row>
    <row r="319" spans="9:27" x14ac:dyDescent="0.45">
      <c r="N319" s="25" t="s">
        <v>124</v>
      </c>
      <c r="O319" s="25" t="s">
        <v>270</v>
      </c>
      <c r="P319" s="105">
        <f t="shared" ref="P319:P326" si="31">SUMIFS($G$2:$G$266, $O$2:$O$266, N319, $C$2:$C$266, "Colheita")</f>
        <v>830</v>
      </c>
      <c r="Q319" s="25">
        <v>1</v>
      </c>
      <c r="R319" s="103" t="str">
        <f>"INSERT INTO "&amp;$T$318&amp;"(idStock,idEdificio,designacaoUnidade,quantidade) VALUES ("&amp;Q319&amp;", "&amp;'Exploração agrícola'!$A$10&amp;", '"&amp;Operações!$H$92&amp;"',"&amp;P319&amp;");"</f>
        <v>INSERT INTO Stock(idStock,idEdificio,designacaoUnidade,quantidade) VALUES (1, 202, 'kg',830);</v>
      </c>
      <c r="S319" s="103"/>
      <c r="T319" s="103"/>
      <c r="U319" s="103"/>
      <c r="V319" s="103"/>
      <c r="W319" s="103"/>
      <c r="X319" s="103"/>
      <c r="Y319" s="14"/>
      <c r="Z319" s="14"/>
    </row>
    <row r="320" spans="9:27" x14ac:dyDescent="0.45">
      <c r="N320" s="25" t="s">
        <v>48</v>
      </c>
      <c r="O320" s="25" t="s">
        <v>311</v>
      </c>
      <c r="P320" s="105">
        <f t="shared" si="31"/>
        <v>14309</v>
      </c>
      <c r="Q320" s="25">
        <f>Q319 + 1</f>
        <v>2</v>
      </c>
      <c r="R320" s="103" t="str">
        <f>"INSERT INTO "&amp;$T$318&amp;"(idStock,idEdificio,designacaoUnidade,quantidade) VALUES ("&amp;Q320&amp;", "&amp;'Exploração agrícola'!$A$10&amp;", '"&amp;Operações!$H$92&amp;"',"&amp;P320&amp;");"</f>
        <v>INSERT INTO Stock(idStock,idEdificio,designacaoUnidade,quantidade) VALUES (2, 202, 'kg',14309);</v>
      </c>
      <c r="S320" s="14"/>
      <c r="T320" s="14"/>
      <c r="U320" s="14"/>
      <c r="V320" s="14"/>
      <c r="W320" s="14"/>
      <c r="X320" s="14"/>
      <c r="Y320" s="14"/>
      <c r="Z320" s="14"/>
    </row>
    <row r="321" spans="14:26" x14ac:dyDescent="0.45">
      <c r="N321" s="25" t="s">
        <v>108</v>
      </c>
      <c r="O321" s="25" t="s">
        <v>108</v>
      </c>
      <c r="P321" s="105">
        <f t="shared" si="31"/>
        <v>0</v>
      </c>
      <c r="Q321" s="25">
        <f t="shared" ref="Q321:Q326" si="32">Q320 + 1</f>
        <v>3</v>
      </c>
      <c r="R321" s="103" t="str">
        <f>"INSERT INTO "&amp;$T$318&amp;"(idStock,idEdificio,designacaoUnidade,quantidade) VALUES ("&amp;Q321&amp;", "&amp;'Exploração agrícola'!$A$10&amp;", '"&amp;Operações!$H$92&amp;"',"&amp;P321&amp;");"</f>
        <v>INSERT INTO Stock(idStock,idEdificio,designacaoUnidade,quantidade) VALUES (3, 202, 'kg',0);</v>
      </c>
      <c r="S321" s="14"/>
      <c r="T321" s="14"/>
      <c r="U321" s="14"/>
      <c r="V321" s="14"/>
      <c r="W321" s="14"/>
      <c r="X321" s="14"/>
      <c r="Y321" s="14"/>
      <c r="Z321" s="14"/>
    </row>
    <row r="322" spans="14:26" x14ac:dyDescent="0.45">
      <c r="N322" s="25" t="s">
        <v>113</v>
      </c>
      <c r="O322" s="25" t="s">
        <v>113</v>
      </c>
      <c r="P322" s="105">
        <f t="shared" si="31"/>
        <v>16700</v>
      </c>
      <c r="Q322" s="25">
        <f t="shared" si="32"/>
        <v>4</v>
      </c>
      <c r="R322" s="103" t="str">
        <f>"INSERT INTO "&amp;$T$318&amp;"(idStock,idEdificio,designacaoUnidade,quantidade) VALUES ("&amp;Q322&amp;", "&amp;'Exploração agrícola'!$A$10&amp;", '"&amp;Operações!$H$92&amp;"',"&amp;P322&amp;");"</f>
        <v>INSERT INTO Stock(idStock,idEdificio,designacaoUnidade,quantidade) VALUES (4, 202, 'kg',16700);</v>
      </c>
      <c r="S322" s="14"/>
      <c r="T322" s="14"/>
      <c r="U322" s="14"/>
      <c r="V322" s="14"/>
      <c r="W322" s="14"/>
      <c r="X322" s="14"/>
      <c r="Y322" s="14"/>
      <c r="Z322" s="14"/>
    </row>
    <row r="323" spans="14:26" x14ac:dyDescent="0.45">
      <c r="N323" s="25" t="s">
        <v>97</v>
      </c>
      <c r="O323" s="25" t="s">
        <v>97</v>
      </c>
      <c r="P323" s="105">
        <f t="shared" si="31"/>
        <v>18100</v>
      </c>
      <c r="Q323" s="25">
        <f t="shared" si="32"/>
        <v>5</v>
      </c>
      <c r="R323" s="103" t="str">
        <f>"INSERT INTO "&amp;$T$318&amp;"(idStock,idEdificio,designacaoUnidade,quantidade) VALUES ("&amp;Q323&amp;", "&amp;'Exploração agrícola'!$A$10&amp;", '"&amp;Operações!$H$92&amp;"',"&amp;P323&amp;");"</f>
        <v>INSERT INTO Stock(idStock,idEdificio,designacaoUnidade,quantidade) VALUES (5, 202, 'kg',18100);</v>
      </c>
      <c r="S323" s="14"/>
      <c r="T323" s="14"/>
      <c r="U323" s="14"/>
      <c r="V323" s="14"/>
      <c r="W323" s="14"/>
      <c r="X323" s="14"/>
      <c r="Y323" s="14"/>
      <c r="Z323" s="14"/>
    </row>
    <row r="324" spans="14:26" x14ac:dyDescent="0.45">
      <c r="N324" s="25" t="s">
        <v>223</v>
      </c>
      <c r="O324" s="25" t="s">
        <v>223</v>
      </c>
      <c r="P324" s="105">
        <f t="shared" si="31"/>
        <v>12500</v>
      </c>
      <c r="Q324" s="25">
        <f t="shared" si="32"/>
        <v>6</v>
      </c>
      <c r="R324" s="103" t="str">
        <f>"INSERT INTO "&amp;$T$318&amp;"(idStock,idEdificio,designacaoUnidade,quantidade) VALUES ("&amp;Q324&amp;", "&amp;'Exploração agrícola'!$A$10&amp;", '"&amp;Operações!$H$92&amp;"',"&amp;P324&amp;");"</f>
        <v>INSERT INTO Stock(idStock,idEdificio,designacaoUnidade,quantidade) VALUES (6, 202, 'kg',12500);</v>
      </c>
      <c r="S324" s="14"/>
      <c r="T324" s="14"/>
      <c r="U324" s="14"/>
      <c r="V324" s="14"/>
      <c r="W324" s="14"/>
      <c r="X324" s="14"/>
      <c r="Y324" s="14"/>
      <c r="Z324" s="14"/>
    </row>
    <row r="325" spans="14:26" x14ac:dyDescent="0.45">
      <c r="N325" s="25" t="s">
        <v>241</v>
      </c>
      <c r="O325" s="25" t="s">
        <v>277</v>
      </c>
      <c r="P325" s="105">
        <f t="shared" si="31"/>
        <v>3600</v>
      </c>
      <c r="Q325" s="25">
        <f t="shared" si="32"/>
        <v>7</v>
      </c>
      <c r="R325" s="103" t="str">
        <f>"INSERT INTO "&amp;$T$318&amp;"(idStock,idEdificio,designacaoUnidade,quantidade) VALUES ("&amp;Q325&amp;", "&amp;'Exploração agrícola'!$A$10&amp;", '"&amp;Operações!$H$92&amp;"',"&amp;P325&amp;");"</f>
        <v>INSERT INTO Stock(idStock,idEdificio,designacaoUnidade,quantidade) VALUES (7, 202, 'kg',3600);</v>
      </c>
      <c r="S325" s="14"/>
      <c r="T325" s="14"/>
      <c r="U325" s="14"/>
      <c r="V325" s="14"/>
      <c r="W325" s="14"/>
      <c r="X325" s="14"/>
      <c r="Y325" s="14"/>
      <c r="Z325" s="14"/>
    </row>
    <row r="326" spans="14:26" x14ac:dyDescent="0.45">
      <c r="N326" s="25" t="s">
        <v>324</v>
      </c>
      <c r="P326" s="25">
        <f t="shared" si="31"/>
        <v>0</v>
      </c>
      <c r="Q326" s="25">
        <f t="shared" si="32"/>
        <v>8</v>
      </c>
      <c r="R326" s="103" t="str">
        <f>"INSERT INTO "&amp;$T$318&amp;"(idStock,idEdificio,designacaoUnidade,quantidade) VALUES ("&amp;Q326&amp;", "&amp;'Exploração agrícola'!$A$10&amp;", '"&amp;Operações!$H$92&amp;"',"&amp;P326&amp;");"</f>
        <v>INSERT INTO Stock(idStock,idEdificio,designacaoUnidade,quantidade) VALUES (8, 202, 'kg',0);</v>
      </c>
    </row>
  </sheetData>
  <autoFilter ref="A1:I266" xr:uid="{8273E431-88A0-4D26-AA21-9E0D94FE2923}">
    <sortState xmlns:xlrd2="http://schemas.microsoft.com/office/spreadsheetml/2017/richdata2" ref="A2:I193">
      <sortCondition ref="F2:F193"/>
      <sortCondition ref="B2:B193"/>
    </sortState>
  </autoFilter>
  <sortState xmlns:xlrd2="http://schemas.microsoft.com/office/spreadsheetml/2017/richdata2" ref="A2:I266">
    <sortCondition ref="F2:F266"/>
    <sortCondition ref="A2:A266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D A A B Q S w M E F A A C A A g A x Q F b V z u t 9 F 6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Z 5 p R j C m S B k B v 7 F e a e P t s f C J u x 8 e O g R e / j Y g 9 k i U D e H 8 Q D U E s D B B Q A A g A I A M U B W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A V t X m u J h 1 c A A A A B d A g A A E w A c A E Z v c m 1 1 b G F z L 1 N l Y 3 R p b 2 4 x L m 0 g o h g A K K A U A A A A A A A A A A A A A A A A A A A A A A A A A A A A r Y 8 x C 4 M w E I V 3 w f 8 Q 0 k V B h F L E o X Q K X U t B o Y M 4 R H u t Y s x J T M A i / v f G O r Z D E W + 5 4 9 2 7 d 3 w 9 l L p G S Z K l 7 4 + u 4 z p 9 x R X c S c o L A Q d y I g K 0 6 x B b C R p V g l X O Q w k i Z E Y p k P q G q i k Q G 8 8 f s w t v 4 U S X S 5 p P G U O p r S U P l o A d Z R W X z z n 8 1 Q G 1 S R 9 r m C o u + w e q l q E w r Z y X v b d 8 C 8 a R p n W H N C D a y k T D o K f J d 5 1 a / s z 8 I o h W E 0 T b E T A j t F F 8 N U S 8 G i L e D u L K 7 S D + h 3 g D U E s B A i 0 A F A A C A A g A x Q F b V z u t 9 F 6 i A A A A 9 g A A A B I A A A A A A A A A A A A A A A A A A A A A A E N v b m Z p Z y 9 Q Y W N r Y W d l L n h t b F B L A Q I t A B Q A A g A I A M U B W 1 c P y u m r p A A A A O k A A A A T A A A A A A A A A A A A A A A A A O 4 A A A B b Q 2 9 u d G V u d F 9 U e X B l c 1 0 u e G 1 s U E s B A i 0 A F A A C A A g A x Q F b V 5 r i Y d X A A A A A X Q I A A B M A A A A A A A A A A A A A A A A A 3 w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U A A A A A A A C q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2 V D I z O j E y O j I 0 L j g 4 N j k 0 N D Z a I i A v P j x F b n R y e S B U e X B l P S J G a W x s Q 2 9 s d W 1 u V H l w Z X M i I F Z h b H V l P S J z Q m c 9 P S I g L z 4 8 R W 5 0 c n k g V H l w Z T 0 i R m l s b E N v b H V t b k 5 h b W V z I i B W Y W x 1 Z T 0 i c 1 s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R p c G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z L 0 F 1 d G 9 S Z W 1 v d m V k Q 2 9 s d W 1 u c z E u e 1 R p c G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j M 6 M T M 6 M T g u M D E 4 M T k 0 M F o i I C 8 + P E V u d H J 5 I F R 5 c G U 9 I k Z p b G x D b 2 x 1 b W 5 U e X B l c y I g V m F s d W U 9 I n N C Z z 0 9 I i A v P j x F b n R y e S B U e X B l P S J G a W x s Q 2 9 s d W 1 u T m F t Z X M i I F Z h b H V l P S J z W y Z x d W 9 0 O 0 N 1 b H R 1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3 V s d H V y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3 V s d H V y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y M z o x M z o 1 N i 4 z N D U z N T I 3 W i I g L z 4 8 R W 5 0 c n k g V H l w Z T 0 i R m l s b E N v b H V t b l R 5 c G V z I i B W Y W x 1 Z T 0 i c 0 J n P T 0 i I C 8 + P E V u d H J 5 I F R 5 c G U 9 I k Z p b G x D b 2 x 1 b W 5 O Y W 1 l c y I g V m F s d W U 9 I n N b J n F 1 b 3 Q 7 U G F y Y 2 V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Q Y X J j Z W x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y 9 B d X R v U m V t b 3 Z l Z E N v b H V t b n M x L n t Q Y X J j Z W x h L D B 9 J n F 1 b 3 Q 7 X S w m c X V v d D t S Z W x h d G l v b n N o a X B J b m Z v J n F 1 b 3 Q 7 O l t d f S I g L z 4 8 R W 5 0 c n k g V H l w Z T 0 i U m V j b 3 Z l c n l U Y X J n Z X R T a G V l d C I g V m F s d W U 9 I n N U Y W J s Z T c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H D R K p W E P T 7 8 d w J 1 9 C 0 W G A A A A A A I A A A A A A B B m A A A A A Q A A I A A A A O M r b 8 2 t p 8 1 h N N X c a o n 4 / G z g V F 4 T 4 F U W 7 v P P b 5 J y v K o l A A A A A A 6 A A A A A A g A A I A A A A K D N q G z e 8 W c 8 Q K 9 H 8 J p m q k B m S J n y B 8 B v 0 V o b j J b N A n E U U A A A A J d d N j 8 z d R Z 4 Z F k F o g j S J I w O Z 2 2 L v N g O L i 2 P D v l u d h A s L + V X 1 e 8 / o l + I P M K Z Q Q R 8 A c m e 8 o 2 + 4 H C 9 N J N 6 g s Z a 0 z M s y C P T a M v v t + 6 n b G c U B X H / Q A A A A K F 0 B 3 q C 2 M 1 i L p j s p z 8 1 f 7 C n N 4 E T U R U W r 3 6 E G E A J v n 2 r C v 2 b G o 2 i w 3 U Z n y / d R A o H N L j L g w Y 0 4 e 3 M b v n Z O L M k g V E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aafd8b-20f3-4709-bc83-186ae70c422f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1D12FE0EBDA4CB61620080A85CBAE" ma:contentTypeVersion="7" ma:contentTypeDescription="Create a new document." ma:contentTypeScope="" ma:versionID="29a33cb73e06d038149e1c9d44f381e8">
  <xsd:schema xmlns:xsd="http://www.w3.org/2001/XMLSchema" xmlns:xs="http://www.w3.org/2001/XMLSchema" xmlns:p="http://schemas.microsoft.com/office/2006/metadata/properties" xmlns:ns3="c9101efd-7fb7-4b65-82fa-5268cef970aa" xmlns:ns4="8baafd8b-20f3-4709-bc83-186ae70c422f" targetNamespace="http://schemas.microsoft.com/office/2006/metadata/properties" ma:root="true" ma:fieldsID="959936be2cfdc50d0a8ac64b81b8b25a" ns3:_="" ns4:_="">
    <xsd:import namespace="c9101efd-7fb7-4b65-82fa-5268cef970aa"/>
    <xsd:import namespace="8baafd8b-20f3-4709-bc83-186ae70c4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01efd-7fb7-4b65-82fa-5268cef970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afd8b-20f3-4709-bc83-186ae70c4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754B9-10DA-40EF-B866-DE9CEA880C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7870F-1997-46E6-ABF3-D972D5619E05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8baafd8b-20f3-4709-bc83-186ae70c422f"/>
    <ds:schemaRef ds:uri="c9101efd-7fb7-4b65-82fa-5268cef970aa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C4F29B7-A912-4318-B85B-8A2BBD91C7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01efd-7fb7-4b65-82fa-5268cef970aa"/>
    <ds:schemaRef ds:uri="8baafd8b-20f3-4709-bc83-186ae70c4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Plantas</vt:lpstr>
      <vt:lpstr>Fator Produção</vt:lpstr>
      <vt:lpstr>Exploração agrícola</vt:lpstr>
      <vt:lpstr>Table3</vt:lpstr>
      <vt:lpstr>Table5</vt:lpstr>
      <vt:lpstr>Table7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Rita Beatriz Ferreira Barbosa</cp:lastModifiedBy>
  <cp:revision/>
  <dcterms:created xsi:type="dcterms:W3CDTF">2023-10-06T20:31:40Z</dcterms:created>
  <dcterms:modified xsi:type="dcterms:W3CDTF">2023-10-28T01:03:26Z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0x0101001FE1D12FE0EBDA4CB61620080A85CBAE</vt:lpwstr>
  </property>
</Properties>
</file>