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IdeaProjects\2ANO_1SEMESTRE\PROJ-INTEGRADOR\sem3pi2023_24_g073\docs\bddad\us-bd04\"/>
    </mc:Choice>
  </mc:AlternateContent>
  <xr:revisionPtr revIDLastSave="0" documentId="8_{0D817F70-D2F6-4EEF-8F55-9BD87A496E64}" xr6:coauthVersionLast="47" xr6:coauthVersionMax="47" xr10:uidLastSave="{00000000-0000-0000-0000-000000000000}"/>
  <bookViews>
    <workbookView xWindow="-98" yWindow="-98" windowWidth="21795" windowHeight="12975" xr2:uid="{ACBD79A1-D35B-4D3E-A78E-4F35CA726952}"/>
  </bookViews>
  <sheets>
    <sheet name="Plantas" sheetId="1" r:id="rId1"/>
    <sheet name="Fator Produção" sheetId="4" r:id="rId2"/>
    <sheet name="Exploração agrícola" sheetId="2" r:id="rId3"/>
    <sheet name="Culturas" sheetId="5" r:id="rId4"/>
    <sheet name="Operaçõe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2" l="1"/>
  <c r="A50" i="2"/>
  <c r="A51" i="2"/>
  <c r="A52" i="2"/>
  <c r="A53" i="2"/>
  <c r="A54" i="2"/>
  <c r="A49" i="2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44" i="3"/>
  <c r="C4" i="5"/>
  <c r="C5" i="5"/>
  <c r="C6" i="5"/>
  <c r="C7" i="5"/>
  <c r="C8" i="5"/>
  <c r="A23" i="5" s="1"/>
  <c r="C9" i="5"/>
  <c r="A24" i="5" s="1"/>
  <c r="C10" i="5"/>
  <c r="A25" i="5" s="1"/>
  <c r="C11" i="5"/>
  <c r="A26" i="5" s="1"/>
  <c r="C12" i="5"/>
  <c r="C3" i="5"/>
  <c r="A18" i="5" s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A94" i="3"/>
  <c r="K4" i="3"/>
  <c r="K5" i="3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3" i="3"/>
  <c r="K2" i="3"/>
  <c r="A69" i="4"/>
  <c r="A68" i="4"/>
  <c r="A87" i="3"/>
  <c r="A67" i="4"/>
  <c r="A66" i="4"/>
  <c r="A65" i="4"/>
  <c r="A64" i="4"/>
  <c r="A63" i="4"/>
  <c r="A62" i="4"/>
  <c r="A61" i="4"/>
  <c r="A60" i="4"/>
  <c r="A59" i="4"/>
  <c r="A58" i="4"/>
  <c r="A57" i="4"/>
  <c r="A56" i="4"/>
  <c r="A19" i="5"/>
  <c r="A20" i="5"/>
  <c r="A21" i="5"/>
  <c r="A22" i="5"/>
  <c r="A27" i="5"/>
  <c r="A55" i="4"/>
  <c r="A54" i="4"/>
  <c r="A53" i="4"/>
  <c r="A52" i="4"/>
  <c r="A14" i="4"/>
  <c r="A15" i="4"/>
  <c r="A16" i="4"/>
  <c r="A17" i="4"/>
  <c r="A18" i="4"/>
  <c r="A19" i="4"/>
  <c r="A20" i="4"/>
  <c r="A13" i="4"/>
  <c r="Q4" i="4"/>
  <c r="Q5" i="4"/>
  <c r="Q6" i="4" s="1"/>
  <c r="Q7" i="4" s="1"/>
  <c r="Q8" i="4" s="1"/>
  <c r="Q9" i="4" s="1"/>
  <c r="Q3" i="4"/>
  <c r="A45" i="2"/>
  <c r="A31" i="2"/>
  <c r="N3" i="5"/>
  <c r="N4" i="5"/>
  <c r="N5" i="5"/>
  <c r="N6" i="5"/>
  <c r="N7" i="5"/>
  <c r="N8" i="5"/>
  <c r="M3" i="5"/>
  <c r="M4" i="5"/>
  <c r="M5" i="5"/>
  <c r="M6" i="5"/>
  <c r="M7" i="5"/>
  <c r="M8" i="5"/>
  <c r="N9" i="5"/>
  <c r="M9" i="5"/>
  <c r="K4" i="5"/>
  <c r="AA4" i="1"/>
  <c r="AA3" i="1"/>
  <c r="A91" i="3"/>
  <c r="A90" i="3"/>
  <c r="A89" i="3"/>
  <c r="A88" i="3"/>
  <c r="A86" i="3"/>
  <c r="A85" i="3"/>
  <c r="A34" i="2"/>
  <c r="H27" i="4"/>
  <c r="H26" i="4"/>
  <c r="H25" i="4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9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1"/>
  <c r="A48" i="4"/>
  <c r="A47" i="4"/>
  <c r="A46" i="4"/>
  <c r="A42" i="4"/>
  <c r="A41" i="4"/>
  <c r="A40" i="4"/>
  <c r="A39" i="4"/>
  <c r="A38" i="4"/>
  <c r="A30" i="4"/>
  <c r="A29" i="4"/>
  <c r="A28" i="4"/>
  <c r="A27" i="4"/>
  <c r="A26" i="4"/>
  <c r="A25" i="4"/>
  <c r="A38" i="2"/>
  <c r="A39" i="2"/>
  <c r="A40" i="2"/>
  <c r="A41" i="2"/>
  <c r="A37" i="2"/>
  <c r="A20" i="2"/>
  <c r="A21" i="2"/>
  <c r="A19" i="2"/>
  <c r="A18" i="2"/>
  <c r="A28" i="2"/>
  <c r="A27" i="2"/>
  <c r="A26" i="2"/>
  <c r="A25" i="2"/>
  <c r="A24" i="2"/>
  <c r="A33" i="4"/>
  <c r="A32" i="4"/>
  <c r="A31" i="4"/>
  <c r="A33" i="5" l="1"/>
  <c r="A32" i="5"/>
  <c r="K5" i="5"/>
  <c r="A34" i="5" s="1"/>
  <c r="K6" i="5" l="1"/>
  <c r="A35" i="5" s="1"/>
  <c r="K7" i="5" l="1"/>
  <c r="A36" i="5" s="1"/>
  <c r="K8" i="5" l="1"/>
  <c r="A37" i="5" s="1"/>
  <c r="K9" i="5" l="1"/>
  <c r="A38" i="5" s="1"/>
</calcChain>
</file>

<file path=xl/sharedStrings.xml><?xml version="1.0" encoding="utf-8"?>
<sst xmlns="http://schemas.openxmlformats.org/spreadsheetml/2006/main" count="1004" uniqueCount="256">
  <si>
    <t>Espécie</t>
  </si>
  <si>
    <t>Nome comum</t>
  </si>
  <si>
    <t>Variedade</t>
  </si>
  <si>
    <t>Tipo Plantação</t>
  </si>
  <si>
    <t>Sementeira/Plantação</t>
  </si>
  <si>
    <t>Poda</t>
  </si>
  <si>
    <t>Floração</t>
  </si>
  <si>
    <t>Colheita</t>
  </si>
  <si>
    <t>SQL</t>
  </si>
  <si>
    <t>table_name</t>
  </si>
  <si>
    <t>Planta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</si>
  <si>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</si>
  <si>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</si>
  <si>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</si>
  <si>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</si>
  <si>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</si>
  <si>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</si>
  <si>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</si>
  <si>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</si>
  <si>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</si>
  <si>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</si>
  <si>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</si>
  <si>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</si>
  <si>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</si>
  <si>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</si>
  <si>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</si>
  <si>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</si>
  <si>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</si>
  <si>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</si>
  <si>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</si>
  <si>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</si>
  <si>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</si>
  <si>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</si>
  <si>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</si>
  <si>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</si>
  <si>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</si>
  <si>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</si>
  <si>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</si>
  <si>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</si>
  <si>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</si>
  <si>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</si>
  <si>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</si>
  <si>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</si>
  <si>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</si>
  <si>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</si>
  <si>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</si>
  <si>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</si>
  <si>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</si>
  <si>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</si>
  <si>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</si>
  <si>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</si>
  <si>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</si>
  <si>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</si>
  <si>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</si>
  <si>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</si>
  <si>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</si>
  <si>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</si>
  <si>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</si>
  <si>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</si>
  <si>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</si>
  <si>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</si>
  <si>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</si>
  <si>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</si>
  <si>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</si>
  <si>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</si>
  <si>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</si>
  <si>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</si>
  <si>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</si>
  <si>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</si>
  <si>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</si>
  <si>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</si>
  <si>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</si>
  <si>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</si>
  <si>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</si>
  <si>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</si>
  <si>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</si>
  <si>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</si>
  <si>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</si>
  <si>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</si>
  <si>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</si>
  <si>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</si>
  <si>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</si>
  <si>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</si>
  <si>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</si>
  <si>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</si>
  <si>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</si>
  <si>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</si>
  <si>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</si>
  <si>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</si>
  <si>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</si>
  <si>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</si>
  <si>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</si>
  <si>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</si>
  <si>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</si>
  <si>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</si>
  <si>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</si>
  <si>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</si>
  <si>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</si>
  <si>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</si>
  <si>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</si>
  <si>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</si>
  <si>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</si>
  <si>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</si>
  <si>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</si>
  <si>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</si>
  <si>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</si>
  <si>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</si>
  <si>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</si>
  <si>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</si>
  <si>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</si>
  <si>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</si>
  <si>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</si>
  <si>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</si>
  <si>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</si>
  <si>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</si>
  <si>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</si>
  <si>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</si>
  <si>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</si>
  <si>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</si>
  <si>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</si>
  <si>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</si>
  <si>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</si>
  <si>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</si>
  <si>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</si>
  <si>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</si>
  <si>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</si>
  <si>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</si>
  <si>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</si>
  <si>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</si>
  <si>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</si>
  <si>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</si>
  <si>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</si>
  <si>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</si>
  <si>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</si>
  <si>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</si>
  <si>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</si>
  <si>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Galega </t>
  </si>
  <si>
    <t>CalendarioOperacao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</si>
  <si>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</si>
  <si>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</si>
  <si>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</si>
  <si>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</si>
  <si>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</si>
  <si>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</si>
  <si>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</si>
  <si>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</si>
  <si>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</si>
  <si>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</si>
  <si>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Calda Bordalesa ASCENZA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</si>
  <si>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</si>
  <si>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</si>
  <si>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</si>
  <si>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</si>
  <si>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</si>
  <si>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</si>
  <si>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</si>
  <si>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</si>
  <si>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Patentkali</t>
  </si>
  <si>
    <t>K+S</t>
  </si>
  <si>
    <t>Granulado</t>
  </si>
  <si>
    <t>Adubo</t>
  </si>
  <si>
    <t>Adubo solo</t>
  </si>
  <si>
    <t>K</t>
  </si>
  <si>
    <t>Mg</t>
  </si>
  <si>
    <t>ESTA Kieserit</t>
  </si>
  <si>
    <t>EPSO Microtop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</si>
  <si>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</si>
  <si>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</si>
  <si>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</si>
  <si>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</si>
  <si>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</si>
  <si>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</si>
  <si>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</si>
  <si>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</si>
  <si>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</si>
  <si>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</si>
  <si>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</si>
  <si>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Biocal Composto</t>
  </si>
  <si>
    <t>Pó</t>
  </si>
  <si>
    <t>MgO</t>
  </si>
  <si>
    <t>FatorProducao</t>
  </si>
  <si>
    <t>ComponenteQuimico</t>
  </si>
  <si>
    <t>table_ name</t>
  </si>
  <si>
    <t>Classificacao</t>
  </si>
  <si>
    <t>Formulacao</t>
  </si>
  <si>
    <t>ConstituicaoQuimica</t>
  </si>
  <si>
    <t>ID</t>
  </si>
  <si>
    <t>Área</t>
  </si>
  <si>
    <t>Unidade</t>
  </si>
  <si>
    <t>Edificio</t>
  </si>
  <si>
    <t>Parcela</t>
  </si>
  <si>
    <t>Campo da bouça</t>
  </si>
  <si>
    <t>ha</t>
  </si>
  <si>
    <t>Campo grande</t>
  </si>
  <si>
    <t>Campo do poço</t>
  </si>
  <si>
    <t>Lameiro da ponte</t>
  </si>
  <si>
    <t>Lameiro do moinho</t>
  </si>
  <si>
    <t>Horta</t>
  </si>
  <si>
    <t>Armazém</t>
  </si>
  <si>
    <t>Espigueiro</t>
  </si>
  <si>
    <t>m2</t>
  </si>
  <si>
    <t>Armazém novo</t>
  </si>
  <si>
    <t>Garagem</t>
  </si>
  <si>
    <t>Armazém grande</t>
  </si>
  <si>
    <t>Moinho</t>
  </si>
  <si>
    <t>Rega</t>
  </si>
  <si>
    <t>Tanque do campo grande</t>
  </si>
  <si>
    <t>m3</t>
  </si>
  <si>
    <t>TipoArmazem</t>
  </si>
  <si>
    <t>TipoEdificio</t>
  </si>
  <si>
    <t>TipoUnidade</t>
  </si>
  <si>
    <t>SistemaDeRega</t>
  </si>
  <si>
    <t>Armazem</t>
  </si>
  <si>
    <t>Cultura</t>
  </si>
  <si>
    <t>Data Inicial</t>
  </si>
  <si>
    <t>Data Final</t>
  </si>
  <si>
    <t>Quantidade</t>
  </si>
  <si>
    <t>Unidades</t>
  </si>
  <si>
    <t>nome_tabela</t>
  </si>
  <si>
    <t>Campo Grande</t>
  </si>
  <si>
    <t>Oliveira Galega</t>
  </si>
  <si>
    <t>un</t>
  </si>
  <si>
    <t>Oliveira Picual</t>
  </si>
  <si>
    <t>Macieira Jonagored</t>
  </si>
  <si>
    <t>Macieira Fuji</t>
  </si>
  <si>
    <t>Macieira Royal Gala</t>
  </si>
  <si>
    <t>Tremoço Amarelo</t>
  </si>
  <si>
    <t>Milho Doce Golden Bantam</t>
  </si>
  <si>
    <t>CulturaInstalada</t>
  </si>
  <si>
    <t>ID Parcela</t>
  </si>
  <si>
    <t>Operação</t>
  </si>
  <si>
    <t>Modo</t>
  </si>
  <si>
    <t>Data</t>
  </si>
  <si>
    <t>Fator de produção</t>
  </si>
  <si>
    <t>Plantação</t>
  </si>
  <si>
    <t>VER A QUESTAO DO IDCULTURA</t>
  </si>
  <si>
    <t>Sementeira</t>
  </si>
  <si>
    <t>Incorporação no solo</t>
  </si>
  <si>
    <t>Fertilização</t>
  </si>
  <si>
    <t>Foliar</t>
  </si>
  <si>
    <t>kg</t>
  </si>
  <si>
    <t>TipoOperacaoAgricola</t>
  </si>
  <si>
    <t>OperacaoAgricola</t>
  </si>
  <si>
    <t>TipoPermanencia</t>
  </si>
  <si>
    <t>NomeComum</t>
  </si>
  <si>
    <t>ID cultura</t>
  </si>
  <si>
    <t>idCultura</t>
  </si>
  <si>
    <t>ID Ficha Tecnica</t>
  </si>
  <si>
    <t>VER ID STOCK</t>
  </si>
  <si>
    <t>PASSAR ISTO OUTRA VEZ NO SQL - PASSOU DE TIPOAPLICACAO PARA METODOAPLICACAO</t>
  </si>
  <si>
    <t>MetodoAplicacao</t>
  </si>
  <si>
    <t>AplicacaoFatorProducao</t>
  </si>
  <si>
    <t>PASSAR ISTO OUTRA VEZ NO SQL -</t>
  </si>
  <si>
    <t>idOperacao</t>
  </si>
  <si>
    <t>VER ID CULTURA</t>
  </si>
  <si>
    <t>NAO MEXER EM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</si>
</sst>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6" borderId="0" xfId="0" applyFont="1" applyFill="1"/>
    <xf numFmtId="0" fontId="4" fillId="4" borderId="0" xfId="0" applyFont="1" applyFill="1"/>
    <xf numFmtId="0" fontId="4" fillId="7" borderId="0" xfId="0" applyFont="1" applyFill="1"/>
    <xf numFmtId="0" fontId="3" fillId="7" borderId="0" xfId="0" applyFont="1" applyFill="1"/>
    <xf numFmtId="0" fontId="1" fillId="6" borderId="0" xfId="0" applyFont="1" applyFill="1"/>
    <xf numFmtId="0" fontId="0" fillId="5" borderId="0" xfId="0" quotePrefix="1" applyFill="1"/>
    <xf numFmtId="14" fontId="0" fillId="8" borderId="0" xfId="0" applyNumberFormat="1" applyFill="1"/>
    <xf numFmtId="0" fontId="0" fillId="10" borderId="0" xfId="0" applyFill="1"/>
    <xf numFmtId="14" fontId="0" fillId="10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5" fillId="18" borderId="0" xfId="3"/>
    <xf numFmtId="0" fontId="5" fillId="17" borderId="0" xfId="2"/>
    <xf numFmtId="0" fontId="5" fillId="19" borderId="0" xfId="4"/>
    <xf numFmtId="0" fontId="5" fillId="21" borderId="0" xfId="6"/>
    <xf numFmtId="0" fontId="5" fillId="20" borderId="0" xfId="5"/>
    <xf numFmtId="0" fontId="6" fillId="0" borderId="0" xfId="1" applyFont="1" applyFill="1" applyAlignment="1"/>
    <xf numFmtId="0" fontId="7" fillId="0" borderId="0" xfId="0" applyFont="1"/>
    <xf numFmtId="0" fontId="8" fillId="0" borderId="0" xfId="0" applyFont="1"/>
    <xf numFmtId="0" fontId="0" fillId="0" borderId="0" xfId="0"/>
    <xf numFmtId="0" fontId="3" fillId="19" borderId="0" xfId="4" applyFont="1" applyAlignment="1">
      <alignment horizontal="center" wrapText="1"/>
    </xf>
  </cellXfs>
  <cellStyles count="7">
    <cellStyle name="20% - Accent6" xfId="4" builtinId="50"/>
    <cellStyle name="40% - Accent2" xfId="2" builtinId="35"/>
    <cellStyle name="40% - Accent5" xfId="5" builtinId="47"/>
    <cellStyle name="60% - Accent2" xfId="3" builtinId="36"/>
    <cellStyle name="60% - Accent5" xfId="6" builtinId="48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AD192"/>
  <sheetViews>
    <sheetView tabSelected="1" zoomScale="68" workbookViewId="0">
      <selection activeCell="C176" sqref="C176"/>
    </sheetView>
  </sheetViews>
  <sheetFormatPr defaultRowHeight="14.25" x14ac:dyDescent="0.45"/>
  <cols>
    <col min="1" max="1" width="25.33203125" bestFit="1" customWidth="1"/>
    <col min="2" max="2" width="25.33203125" customWidth="1"/>
    <col min="3" max="3" width="29.86328125" bestFit="1" customWidth="1"/>
    <col min="4" max="4" width="13.1328125" bestFit="1" customWidth="1"/>
    <col min="5" max="5" width="19.33203125" bestFit="1" customWidth="1"/>
    <col min="6" max="6" width="20.33203125" bestFit="1" customWidth="1"/>
    <col min="7" max="7" width="15.86328125" bestFit="1" customWidth="1"/>
    <col min="8" max="8" width="19.86328125" bestFit="1" customWidth="1"/>
    <col min="9" max="9" width="10.33203125" customWidth="1"/>
  </cols>
  <sheetData>
    <row r="1" spans="1:30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3" t="s">
        <v>8</v>
      </c>
      <c r="K1" s="13" t="s">
        <v>9</v>
      </c>
      <c r="L1" s="21" t="s">
        <v>10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30" x14ac:dyDescent="0.45">
      <c r="A2" t="s">
        <v>11</v>
      </c>
      <c r="B2" t="s">
        <v>12</v>
      </c>
      <c r="C2" t="s">
        <v>13</v>
      </c>
      <c r="D2" t="s">
        <v>14</v>
      </c>
      <c r="F2" t="s">
        <v>15</v>
      </c>
      <c r="G2" t="s">
        <v>16</v>
      </c>
      <c r="H2" t="s">
        <v>17</v>
      </c>
      <c r="J2" s="12" t="str">
        <f>"INSERT INTO " &amp;$L$1&amp; "(variedade, nomeComum, idCalendarioOperacao, especie) VALUES ('" &amp;C2&amp; "', '" &amp;B2&amp; "', 1, '" &amp;A2&amp; "');"</f>
        <v>INSERT INTO Planta(variedade, nomeComum, idCalendarioOperacao, especie) VALUES ('RAINHA CLAUDIA CARANGUEJEIRA', 'Ameixoeira', 1, 'Prunus domestica');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AA2" s="13" t="s">
        <v>8</v>
      </c>
      <c r="AB2" s="13" t="s">
        <v>9</v>
      </c>
      <c r="AC2" s="32" t="s">
        <v>243</v>
      </c>
      <c r="AD2" s="32"/>
    </row>
    <row r="3" spans="1:30" x14ac:dyDescent="0.45">
      <c r="A3" t="s">
        <v>11</v>
      </c>
      <c r="B3" t="s">
        <v>12</v>
      </c>
      <c r="C3" t="s">
        <v>18</v>
      </c>
      <c r="D3" t="s">
        <v>14</v>
      </c>
      <c r="F3" t="s">
        <v>15</v>
      </c>
      <c r="G3" t="s">
        <v>16</v>
      </c>
      <c r="H3" t="s">
        <v>17</v>
      </c>
      <c r="J3" s="12" t="str">
        <f t="shared" ref="J3:J66" si="0">"INSERT INTO " &amp;$L$1&amp; "(variedade, nomeComum, idCalendarioOperacao, especie) VALUES ('" &amp;C3&amp; "', '" &amp;B3&amp; "', 1, '" &amp;A3&amp; "');"</f>
        <v>INSERT INTO Planta(variedade, nomeComum, idCalendarioOperacao, especie) VALUES ('PRESIDENT', 'Ameixoeira', 1, 'Prunus domestica');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AA3" s="12" t="str">
        <f>"INSERT INTO " &amp;$AC$2&amp; "('" &amp;Culturas!E3&amp; "');"</f>
        <v>INSERT INTO TipoPermanencia('Permanente');</v>
      </c>
      <c r="AB3" s="12"/>
      <c r="AC3" s="33"/>
      <c r="AD3" s="33"/>
    </row>
    <row r="4" spans="1:30" x14ac:dyDescent="0.45">
      <c r="A4" t="s">
        <v>11</v>
      </c>
      <c r="B4" t="s">
        <v>12</v>
      </c>
      <c r="C4" t="s">
        <v>19</v>
      </c>
      <c r="D4" t="s">
        <v>14</v>
      </c>
      <c r="F4" t="s">
        <v>15</v>
      </c>
      <c r="G4" t="s">
        <v>16</v>
      </c>
      <c r="H4" t="s">
        <v>17</v>
      </c>
      <c r="J4" s="12" t="str">
        <f t="shared" si="0"/>
        <v>INSERT INTO Planta(variedade, nomeComum, idCalendarioOperacao, especie) VALUES ('STANLEY', 'Ameixoeira', 1, 'Prunus domestica');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AA4" s="12" t="str">
        <f>"INSERT INTO " &amp;$AC$2&amp; "('" &amp;Culturas!E9&amp; "');"</f>
        <v>INSERT INTO TipoPermanencia('Temporária');</v>
      </c>
      <c r="AB4" s="12"/>
      <c r="AC4" s="33"/>
      <c r="AD4" s="33"/>
    </row>
    <row r="5" spans="1:30" x14ac:dyDescent="0.45">
      <c r="A5" t="s">
        <v>11</v>
      </c>
      <c r="B5" t="s">
        <v>12</v>
      </c>
      <c r="C5" t="s">
        <v>20</v>
      </c>
      <c r="D5" t="s">
        <v>14</v>
      </c>
      <c r="F5" t="s">
        <v>15</v>
      </c>
      <c r="G5" t="s">
        <v>16</v>
      </c>
      <c r="H5" t="s">
        <v>17</v>
      </c>
      <c r="J5" s="12" t="str">
        <f t="shared" si="0"/>
        <v>INSERT INTO Planta(variedade, nomeComum, idCalendarioOperacao, especie) VALUES ('ANGELENO', 'Ameixoeira', 1, 'Prunus domestica');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AC5" s="6"/>
    </row>
    <row r="6" spans="1:30" x14ac:dyDescent="0.45">
      <c r="A6" t="s">
        <v>11</v>
      </c>
      <c r="B6" t="s">
        <v>12</v>
      </c>
      <c r="C6" t="s">
        <v>21</v>
      </c>
      <c r="D6" t="s">
        <v>14</v>
      </c>
      <c r="F6" t="s">
        <v>15</v>
      </c>
      <c r="G6" t="s">
        <v>16</v>
      </c>
      <c r="H6" t="s">
        <v>17</v>
      </c>
      <c r="J6" s="12" t="str">
        <f t="shared" si="0"/>
        <v>INSERT INTO Planta(variedade, nomeComum, idCalendarioOperacao, especie) VALUES ('BLACK BEAUTY', 'Ameixoeira', 1, 'Prunus domestica');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30" x14ac:dyDescent="0.45">
      <c r="A7" t="s">
        <v>11</v>
      </c>
      <c r="B7" t="s">
        <v>12</v>
      </c>
      <c r="C7" t="s">
        <v>22</v>
      </c>
      <c r="D7" t="s">
        <v>14</v>
      </c>
      <c r="F7" t="s">
        <v>15</v>
      </c>
      <c r="G7" t="s">
        <v>16</v>
      </c>
      <c r="H7" t="s">
        <v>17</v>
      </c>
      <c r="J7" s="12" t="str">
        <f t="shared" si="0"/>
        <v>INSERT INTO Planta(variedade, nomeComum, idCalendarioOperacao, especie) VALUES ('BLACK STAR', 'Ameixoeira', 1, 'Prunus domestica');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30" x14ac:dyDescent="0.45">
      <c r="A8" t="s">
        <v>11</v>
      </c>
      <c r="B8" t="s">
        <v>12</v>
      </c>
      <c r="C8" t="s">
        <v>23</v>
      </c>
      <c r="D8" t="s">
        <v>14</v>
      </c>
      <c r="F8" t="s">
        <v>15</v>
      </c>
      <c r="G8" t="s">
        <v>16</v>
      </c>
      <c r="H8" t="s">
        <v>17</v>
      </c>
      <c r="J8" s="12" t="str">
        <f t="shared" si="0"/>
        <v>INSERT INTO Planta(variedade, nomeComum, idCalendarioOperacao, especie) VALUES ('BLACK GOLD', 'Ameixoeira', 1, 'Prunus domestica');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30" x14ac:dyDescent="0.45">
      <c r="A9" t="s">
        <v>11</v>
      </c>
      <c r="B9" t="s">
        <v>12</v>
      </c>
      <c r="C9" t="s">
        <v>24</v>
      </c>
      <c r="D9" t="s">
        <v>14</v>
      </c>
      <c r="F9" t="s">
        <v>15</v>
      </c>
      <c r="G9" t="s">
        <v>16</v>
      </c>
      <c r="H9" t="s">
        <v>17</v>
      </c>
      <c r="J9" s="12" t="str">
        <f t="shared" si="0"/>
        <v>INSERT INTO Planta(variedade, nomeComum, idCalendarioOperacao, especie) VALUES ('BLACK DIAMOND', 'Ameixoeira', 1, 'Prunus domestica');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30" x14ac:dyDescent="0.45">
      <c r="A10" t="s">
        <v>11</v>
      </c>
      <c r="B10" t="s">
        <v>12</v>
      </c>
      <c r="C10" t="s">
        <v>25</v>
      </c>
      <c r="D10" t="s">
        <v>14</v>
      </c>
      <c r="F10" t="s">
        <v>15</v>
      </c>
      <c r="G10" t="s">
        <v>16</v>
      </c>
      <c r="H10" t="s">
        <v>17</v>
      </c>
      <c r="J10" s="12" t="str">
        <f t="shared" si="0"/>
        <v>INSERT INTO Planta(variedade, nomeComum, idCalendarioOperacao, especie) VALUES ('BLACK AMBER', 'Ameixoeira', 1, 'Prunus domestica');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30" x14ac:dyDescent="0.45">
      <c r="A11" t="s">
        <v>11</v>
      </c>
      <c r="B11" t="s">
        <v>12</v>
      </c>
      <c r="C11" t="s">
        <v>26</v>
      </c>
      <c r="D11" t="s">
        <v>14</v>
      </c>
      <c r="F11" t="s">
        <v>15</v>
      </c>
      <c r="G11" t="s">
        <v>16</v>
      </c>
      <c r="H11" t="s">
        <v>17</v>
      </c>
      <c r="J11" s="12" t="str">
        <f t="shared" si="0"/>
        <v>INSERT INTO Planta(variedade, nomeComum, idCalendarioOperacao, especie) VALUES ('BLACK SPLENDOR', 'Ameixoeira', 1, 'Prunus domestica');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30" x14ac:dyDescent="0.45">
      <c r="A12" t="s">
        <v>11</v>
      </c>
      <c r="B12" t="s">
        <v>12</v>
      </c>
      <c r="C12" t="s">
        <v>27</v>
      </c>
      <c r="D12" t="s">
        <v>14</v>
      </c>
      <c r="F12" t="s">
        <v>15</v>
      </c>
      <c r="G12" t="s">
        <v>16</v>
      </c>
      <c r="H12" t="s">
        <v>17</v>
      </c>
      <c r="J12" s="12" t="str">
        <f t="shared" si="0"/>
        <v>INSERT INTO Planta(variedade, nomeComum, idCalendarioOperacao, especie) VALUES ('FORTUNA', 'Ameixoeira', 1, 'Prunus domestica');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30" x14ac:dyDescent="0.45">
      <c r="A13" t="s">
        <v>11</v>
      </c>
      <c r="B13" t="s">
        <v>12</v>
      </c>
      <c r="C13" t="s">
        <v>28</v>
      </c>
      <c r="D13" t="s">
        <v>14</v>
      </c>
      <c r="F13" t="s">
        <v>15</v>
      </c>
      <c r="G13" t="s">
        <v>16</v>
      </c>
      <c r="H13" t="s">
        <v>17</v>
      </c>
      <c r="J13" s="12" t="str">
        <f t="shared" si="0"/>
        <v>INSERT INTO Planta(variedade, nomeComum, idCalendarioOperacao, especie) VALUES ('FRIAR', 'Ameixoeira', 1, 'Prunus domestica');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30" x14ac:dyDescent="0.45">
      <c r="A14" t="s">
        <v>11</v>
      </c>
      <c r="B14" t="s">
        <v>12</v>
      </c>
      <c r="C14" t="s">
        <v>29</v>
      </c>
      <c r="D14" t="s">
        <v>14</v>
      </c>
      <c r="F14" t="s">
        <v>15</v>
      </c>
      <c r="G14" t="s">
        <v>16</v>
      </c>
      <c r="H14" t="s">
        <v>17</v>
      </c>
      <c r="J14" s="12" t="str">
        <f t="shared" si="0"/>
        <v>INSERT INTO Planta(variedade, nomeComum, idCalendarioOperacao, especie) VALUES ('EL DORADO', 'Ameixoeira', 1, 'Prunus domestica');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30" x14ac:dyDescent="0.45">
      <c r="A15" t="s">
        <v>11</v>
      </c>
      <c r="B15" t="s">
        <v>12</v>
      </c>
      <c r="C15" t="s">
        <v>30</v>
      </c>
      <c r="D15" t="s">
        <v>14</v>
      </c>
      <c r="F15" t="s">
        <v>15</v>
      </c>
      <c r="G15" t="s">
        <v>16</v>
      </c>
      <c r="H15" t="s">
        <v>17</v>
      </c>
      <c r="J15" s="12" t="str">
        <f t="shared" si="0"/>
        <v>INSERT INTO Planta(variedade, nomeComum, idCalendarioOperacao, especie) VALUES ('ELEPHANT HEART', 'Ameixoeira', 1, 'Prunus domestica');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30" x14ac:dyDescent="0.45">
      <c r="A16" t="s">
        <v>11</v>
      </c>
      <c r="B16" t="s">
        <v>12</v>
      </c>
      <c r="C16" t="s">
        <v>31</v>
      </c>
      <c r="D16" t="s">
        <v>14</v>
      </c>
      <c r="F16" t="s">
        <v>15</v>
      </c>
      <c r="G16" t="s">
        <v>16</v>
      </c>
      <c r="H16" t="s">
        <v>17</v>
      </c>
      <c r="J16" s="12" t="str">
        <f t="shared" si="0"/>
        <v>INSERT INTO Planta(variedade, nomeComum, idCalendarioOperacao, especie) VALUES ('GOLDEN JAPAN', 'Ameixoeira', 1, 'Prunus domestica');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x14ac:dyDescent="0.45">
      <c r="A17" t="s">
        <v>11</v>
      </c>
      <c r="B17" t="s">
        <v>12</v>
      </c>
      <c r="C17" t="s">
        <v>32</v>
      </c>
      <c r="D17" t="s">
        <v>14</v>
      </c>
      <c r="F17" t="s">
        <v>15</v>
      </c>
      <c r="G17" t="s">
        <v>16</v>
      </c>
      <c r="H17" t="s">
        <v>17</v>
      </c>
      <c r="J17" s="12" t="str">
        <f t="shared" si="0"/>
        <v>INSERT INTO Planta(variedade, nomeComum, idCalendarioOperacao, especie) VALUES ('HARRY PITCHON', 'Ameixoeira', 1, 'Prunus domestica');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45">
      <c r="A18" t="s">
        <v>11</v>
      </c>
      <c r="B18" t="s">
        <v>12</v>
      </c>
      <c r="C18" t="s">
        <v>33</v>
      </c>
      <c r="D18" t="s">
        <v>14</v>
      </c>
      <c r="F18" t="s">
        <v>15</v>
      </c>
      <c r="G18" t="s">
        <v>16</v>
      </c>
      <c r="H18" t="s">
        <v>17</v>
      </c>
      <c r="J18" s="12" t="str">
        <f t="shared" si="0"/>
        <v>INSERT INTO Planta(variedade, nomeComum, idCalendarioOperacao, especie) VALUES ('LAETITIA', 'Ameixoeira', 1, 'Prunus domestica');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45">
      <c r="A19" t="s">
        <v>11</v>
      </c>
      <c r="B19" t="s">
        <v>12</v>
      </c>
      <c r="C19" t="s">
        <v>34</v>
      </c>
      <c r="D19" t="s">
        <v>14</v>
      </c>
      <c r="F19" t="s">
        <v>15</v>
      </c>
      <c r="G19" t="s">
        <v>16</v>
      </c>
      <c r="H19" t="s">
        <v>17</v>
      </c>
      <c r="J19" s="12" t="str">
        <f t="shared" si="0"/>
        <v>INSERT INTO Planta(variedade, nomeComum, idCalendarioOperacao, especie) VALUES ('METLEY', 'Ameixoeira', 1, 'Prunus domestica');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45">
      <c r="A20" t="s">
        <v>11</v>
      </c>
      <c r="B20" t="s">
        <v>12</v>
      </c>
      <c r="C20" t="s">
        <v>35</v>
      </c>
      <c r="D20" t="s">
        <v>14</v>
      </c>
      <c r="F20" t="s">
        <v>15</v>
      </c>
      <c r="G20" t="s">
        <v>16</v>
      </c>
      <c r="H20" t="s">
        <v>17</v>
      </c>
      <c r="J20" s="12" t="str">
        <f t="shared" si="0"/>
        <v>INSERT INTO Planta(variedade, nomeComum, idCalendarioOperacao, especie) VALUES ('MIRABELLE DE NANCY', 'Ameixoeira', 1, 'Prunus domestica');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45">
      <c r="A21" t="s">
        <v>11</v>
      </c>
      <c r="B21" t="s">
        <v>12</v>
      </c>
      <c r="C21" t="s">
        <v>36</v>
      </c>
      <c r="D21" t="s">
        <v>14</v>
      </c>
      <c r="F21" t="s">
        <v>15</v>
      </c>
      <c r="G21" t="s">
        <v>16</v>
      </c>
      <c r="H21" t="s">
        <v>17</v>
      </c>
      <c r="J21" s="12" t="str">
        <f t="shared" si="0"/>
        <v>INSERT INTO Planta(variedade, nomeComum, idCalendarioOperacao, especie) VALUES ('QUEEN ROSE', 'Ameixoeira', 1, 'Prunus domestica');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45">
      <c r="A22" t="s">
        <v>11</v>
      </c>
      <c r="B22" t="s">
        <v>12</v>
      </c>
      <c r="C22" t="s">
        <v>37</v>
      </c>
      <c r="D22" t="s">
        <v>14</v>
      </c>
      <c r="F22" t="s">
        <v>15</v>
      </c>
      <c r="G22" t="s">
        <v>16</v>
      </c>
      <c r="H22" t="s">
        <v>17</v>
      </c>
      <c r="J22" s="12" t="str">
        <f t="shared" si="0"/>
        <v>INSERT INTO Planta(variedade, nomeComum, idCalendarioOperacao, especie) VALUES ('RED BEAUT', 'Ameixoeira', 1, 'Prunus domestica');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45">
      <c r="A23" t="s">
        <v>11</v>
      </c>
      <c r="B23" t="s">
        <v>12</v>
      </c>
      <c r="C23" t="s">
        <v>38</v>
      </c>
      <c r="D23" t="s">
        <v>14</v>
      </c>
      <c r="F23" t="s">
        <v>15</v>
      </c>
      <c r="G23" t="s">
        <v>16</v>
      </c>
      <c r="H23" t="s">
        <v>17</v>
      </c>
      <c r="J23" s="12" t="str">
        <f t="shared" si="0"/>
        <v>INSERT INTO Planta(variedade, nomeComum, idCalendarioOperacao, especie) VALUES ('SANTA ROSA', 'Ameixoeira', 1, 'Prunus domestica');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x14ac:dyDescent="0.45">
      <c r="A24" t="s">
        <v>11</v>
      </c>
      <c r="B24" t="s">
        <v>12</v>
      </c>
      <c r="C24" t="s">
        <v>39</v>
      </c>
      <c r="D24" t="s">
        <v>14</v>
      </c>
      <c r="F24" t="s">
        <v>15</v>
      </c>
      <c r="G24" t="s">
        <v>16</v>
      </c>
      <c r="H24" t="s">
        <v>17</v>
      </c>
      <c r="J24" s="12" t="str">
        <f t="shared" si="0"/>
        <v>INSERT INTO Planta(variedade, nomeComum, idCalendarioOperacao, especie) VALUES ('SHIRO', 'Ameixoeira', 1, 'Prunus domestica');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x14ac:dyDescent="0.45">
      <c r="A25" t="s">
        <v>11</v>
      </c>
      <c r="B25" t="s">
        <v>12</v>
      </c>
      <c r="C25" t="s">
        <v>40</v>
      </c>
      <c r="D25" t="s">
        <v>14</v>
      </c>
      <c r="F25" t="s">
        <v>15</v>
      </c>
      <c r="G25" t="s">
        <v>16</v>
      </c>
      <c r="H25" t="s">
        <v>17</v>
      </c>
      <c r="J25" s="12" t="str">
        <f t="shared" si="0"/>
        <v>INSERT INTO Planta(variedade, nomeComum, idCalendarioOperacao, especie) VALUES ('SUNGOLD', 'Ameixoeira', 1, 'Prunus domestica');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x14ac:dyDescent="0.45">
      <c r="A26" t="s">
        <v>11</v>
      </c>
      <c r="B26" t="s">
        <v>12</v>
      </c>
      <c r="C26" t="s">
        <v>41</v>
      </c>
      <c r="D26" t="s">
        <v>14</v>
      </c>
      <c r="F26" t="s">
        <v>15</v>
      </c>
      <c r="G26" t="s">
        <v>16</v>
      </c>
      <c r="H26" t="s">
        <v>17</v>
      </c>
      <c r="J26" s="12" t="str">
        <f t="shared" si="0"/>
        <v>INSERT INTO Planta(variedade, nomeComum, idCalendarioOperacao, especie) VALUES ('WILSON PERFECTION', 'Ameixoeira', 1, 'Prunus domestica');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x14ac:dyDescent="0.45">
      <c r="A27" t="s">
        <v>11</v>
      </c>
      <c r="B27" t="s">
        <v>12</v>
      </c>
      <c r="C27" t="s">
        <v>42</v>
      </c>
      <c r="D27" t="s">
        <v>14</v>
      </c>
      <c r="F27" t="s">
        <v>15</v>
      </c>
      <c r="G27" t="s">
        <v>16</v>
      </c>
      <c r="H27" t="s">
        <v>17</v>
      </c>
      <c r="J27" s="12" t="str">
        <f t="shared" si="0"/>
        <v>INSERT INTO Planta(variedade, nomeComum, idCalendarioOperacao, especie) VALUES ('AUTUMN GIANT', 'Ameixoeira', 1, 'Prunus domestica');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x14ac:dyDescent="0.45">
      <c r="A28" t="s">
        <v>43</v>
      </c>
      <c r="B28" t="s">
        <v>44</v>
      </c>
      <c r="C28" t="s">
        <v>45</v>
      </c>
      <c r="D28" t="s">
        <v>14</v>
      </c>
      <c r="F28" t="s">
        <v>15</v>
      </c>
      <c r="G28" t="s">
        <v>16</v>
      </c>
      <c r="H28" t="s">
        <v>17</v>
      </c>
      <c r="J28" s="12" t="str">
        <f t="shared" si="0"/>
        <v>INSERT INTO Planta(variedade, nomeComum, idCalendarioOperacao, especie) VALUES ('BULIDA', 'Damasqueiro', 1, 'Prunus armeniaca');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x14ac:dyDescent="0.45">
      <c r="A29" t="s">
        <v>43</v>
      </c>
      <c r="B29" t="s">
        <v>44</v>
      </c>
      <c r="C29" t="s">
        <v>46</v>
      </c>
      <c r="D29" t="s">
        <v>14</v>
      </c>
      <c r="F29" t="s">
        <v>15</v>
      </c>
      <c r="G29" t="s">
        <v>16</v>
      </c>
      <c r="H29" t="s">
        <v>17</v>
      </c>
      <c r="J29" s="12" t="str">
        <f t="shared" si="0"/>
        <v>INSERT INTO Planta(variedade, nomeComum, idCalendarioOperacao, especie) VALUES ('CANINO', 'Damasqueiro', 1, 'Prunus armeniaca');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x14ac:dyDescent="0.45">
      <c r="A30" t="s">
        <v>43</v>
      </c>
      <c r="B30" t="s">
        <v>44</v>
      </c>
      <c r="C30" t="s">
        <v>47</v>
      </c>
      <c r="D30" t="s">
        <v>14</v>
      </c>
      <c r="F30" t="s">
        <v>15</v>
      </c>
      <c r="G30" t="s">
        <v>16</v>
      </c>
      <c r="H30" t="s">
        <v>17</v>
      </c>
      <c r="J30" s="12" t="str">
        <f t="shared" si="0"/>
        <v>INSERT INTO Planta(variedade, nomeComum, idCalendarioOperacao, especie) VALUES ('LIABAUD', 'Damasqueiro', 1, 'Prunus armeniaca');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x14ac:dyDescent="0.45">
      <c r="A31" t="s">
        <v>43</v>
      </c>
      <c r="B31" t="s">
        <v>44</v>
      </c>
      <c r="C31" t="s">
        <v>48</v>
      </c>
      <c r="D31" t="s">
        <v>14</v>
      </c>
      <c r="F31" t="s">
        <v>15</v>
      </c>
      <c r="G31" t="s">
        <v>16</v>
      </c>
      <c r="H31" t="s">
        <v>17</v>
      </c>
      <c r="J31" s="12" t="str">
        <f t="shared" si="0"/>
        <v>INSERT INTO Planta(variedade, nomeComum, idCalendarioOperacao, especie) VALUES ('MAILLOT JAUNE', 'Damasqueiro', 1, 'Prunus armeniaca');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x14ac:dyDescent="0.45">
      <c r="A32" t="s">
        <v>43</v>
      </c>
      <c r="B32" t="s">
        <v>44</v>
      </c>
      <c r="C32" t="s">
        <v>49</v>
      </c>
      <c r="D32" t="s">
        <v>14</v>
      </c>
      <c r="F32" t="s">
        <v>15</v>
      </c>
      <c r="G32" t="s">
        <v>16</v>
      </c>
      <c r="H32" t="s">
        <v>17</v>
      </c>
      <c r="J32" s="12" t="str">
        <f t="shared" si="0"/>
        <v>INSERT INTO Planta(variedade, nomeComum, idCalendarioOperacao, especie) VALUES ('POLONAIS', 'Damasqueiro', 1, 'Prunus armeniaca');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x14ac:dyDescent="0.45">
      <c r="A33" t="s">
        <v>50</v>
      </c>
      <c r="B33" t="s">
        <v>51</v>
      </c>
      <c r="C33" t="s">
        <v>52</v>
      </c>
      <c r="D33" t="s">
        <v>14</v>
      </c>
      <c r="F33" t="s">
        <v>15</v>
      </c>
      <c r="G33" t="s">
        <v>53</v>
      </c>
      <c r="H33" t="s">
        <v>54</v>
      </c>
      <c r="J33" s="12" t="str">
        <f t="shared" si="0"/>
        <v>INSERT INTO Planta(variedade, nomeComum, idCalendarioOperacao, especie) VALUES ('AKANE', 'Macieira', 1, 'Malus domestica');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x14ac:dyDescent="0.45">
      <c r="A34" t="s">
        <v>50</v>
      </c>
      <c r="B34" t="s">
        <v>51</v>
      </c>
      <c r="C34" t="s">
        <v>55</v>
      </c>
      <c r="D34" t="s">
        <v>14</v>
      </c>
      <c r="F34" t="s">
        <v>15</v>
      </c>
      <c r="G34" t="s">
        <v>53</v>
      </c>
      <c r="H34" t="s">
        <v>54</v>
      </c>
      <c r="J34" s="12" t="str">
        <f t="shared" si="0"/>
        <v>INSERT INTO Planta(variedade, nomeComum, idCalendarioOperacao, especie) VALUES ('BELGOLDEN', 'Macieira', 1, 'Malus domestica');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x14ac:dyDescent="0.45">
      <c r="A35" t="s">
        <v>50</v>
      </c>
      <c r="B35" t="s">
        <v>51</v>
      </c>
      <c r="C35" t="s">
        <v>56</v>
      </c>
      <c r="D35" t="s">
        <v>14</v>
      </c>
      <c r="F35" t="s">
        <v>15</v>
      </c>
      <c r="G35" t="s">
        <v>53</v>
      </c>
      <c r="H35" t="s">
        <v>54</v>
      </c>
      <c r="J35" s="12" t="str">
        <f t="shared" si="0"/>
        <v>INSERT INTO Planta(variedade, nomeComum, idCalendarioOperacao, especie) VALUES ('BRAVO DE ESMOLFE', 'Macieira', 1, 'Malus domestica');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x14ac:dyDescent="0.45">
      <c r="A36" t="s">
        <v>50</v>
      </c>
      <c r="B36" t="s">
        <v>51</v>
      </c>
      <c r="C36" t="s">
        <v>57</v>
      </c>
      <c r="D36" t="s">
        <v>14</v>
      </c>
      <c r="F36" t="s">
        <v>15</v>
      </c>
      <c r="G36" t="s">
        <v>53</v>
      </c>
      <c r="H36" t="s">
        <v>54</v>
      </c>
      <c r="J36" s="12" t="str">
        <f t="shared" si="0"/>
        <v>INSERT INTO Planta(variedade, nomeComum, idCalendarioOperacao, especie) VALUES ('CASA NOVA DE ALCOBAÇA', 'Macieira', 1, 'Malus domestica');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x14ac:dyDescent="0.45">
      <c r="A37" t="s">
        <v>50</v>
      </c>
      <c r="B37" t="s">
        <v>51</v>
      </c>
      <c r="C37" t="s">
        <v>58</v>
      </c>
      <c r="D37" t="s">
        <v>14</v>
      </c>
      <c r="F37" t="s">
        <v>15</v>
      </c>
      <c r="G37" t="s">
        <v>53</v>
      </c>
      <c r="H37" t="s">
        <v>54</v>
      </c>
      <c r="J37" s="12" t="str">
        <f t="shared" si="0"/>
        <v>INSERT INTO Planta(variedade, nomeComum, idCalendarioOperacao, especie) VALUES ('EROVAN', 'Macieira', 1, 'Malus domestica');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x14ac:dyDescent="0.45">
      <c r="A38" t="s">
        <v>50</v>
      </c>
      <c r="B38" t="s">
        <v>51</v>
      </c>
      <c r="C38" t="s">
        <v>59</v>
      </c>
      <c r="D38" t="s">
        <v>14</v>
      </c>
      <c r="F38" t="s">
        <v>15</v>
      </c>
      <c r="G38" t="s">
        <v>53</v>
      </c>
      <c r="H38" t="s">
        <v>54</v>
      </c>
      <c r="J38" s="12" t="str">
        <f t="shared" si="0"/>
        <v>INSERT INTO Planta(variedade, nomeComum, idCalendarioOperacao, especie) VALUES ('FUJI', 'Macieira', 1, 'Malus domestica');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x14ac:dyDescent="0.45">
      <c r="A39" t="s">
        <v>50</v>
      </c>
      <c r="B39" t="s">
        <v>51</v>
      </c>
      <c r="C39" t="s">
        <v>60</v>
      </c>
      <c r="D39" t="s">
        <v>14</v>
      </c>
      <c r="F39" t="s">
        <v>15</v>
      </c>
      <c r="G39" t="s">
        <v>53</v>
      </c>
      <c r="H39" t="s">
        <v>54</v>
      </c>
      <c r="J39" s="12" t="str">
        <f t="shared" si="0"/>
        <v>INSERT INTO Planta(variedade, nomeComum, idCalendarioOperacao, especie) VALUES ('GRANNY SMITH', 'Macieira', 1, 'Malus domestica');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x14ac:dyDescent="0.45">
      <c r="A40" t="s">
        <v>50</v>
      </c>
      <c r="B40" t="s">
        <v>51</v>
      </c>
      <c r="C40" t="s">
        <v>61</v>
      </c>
      <c r="D40" t="s">
        <v>14</v>
      </c>
      <c r="F40" t="s">
        <v>15</v>
      </c>
      <c r="G40" t="s">
        <v>53</v>
      </c>
      <c r="H40" t="s">
        <v>54</v>
      </c>
      <c r="J40" s="12" t="str">
        <f t="shared" si="0"/>
        <v>INSERT INTO Planta(variedade, nomeComum, idCalendarioOperacao, especie) VALUES ('GOLDEN DELICIOUS', 'Macieira', 1, 'Malus domestica');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x14ac:dyDescent="0.45">
      <c r="A41" t="s">
        <v>50</v>
      </c>
      <c r="B41" t="s">
        <v>51</v>
      </c>
      <c r="C41" t="s">
        <v>62</v>
      </c>
      <c r="D41" t="s">
        <v>14</v>
      </c>
      <c r="F41" t="s">
        <v>15</v>
      </c>
      <c r="G41" t="s">
        <v>53</v>
      </c>
      <c r="H41" t="s">
        <v>54</v>
      </c>
      <c r="J41" s="12" t="str">
        <f t="shared" si="0"/>
        <v>INSERT INTO Planta(variedade, nomeComum, idCalendarioOperacao, especie) VALUES ('HI-EARLY', 'Macieira', 1, 'Malus domestica');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x14ac:dyDescent="0.45">
      <c r="A42" t="s">
        <v>50</v>
      </c>
      <c r="B42" t="s">
        <v>51</v>
      </c>
      <c r="C42" t="s">
        <v>63</v>
      </c>
      <c r="D42" t="s">
        <v>14</v>
      </c>
      <c r="F42" t="s">
        <v>15</v>
      </c>
      <c r="G42" t="s">
        <v>53</v>
      </c>
      <c r="H42" t="s">
        <v>54</v>
      </c>
      <c r="J42" s="12" t="str">
        <f t="shared" si="0"/>
        <v>INSERT INTO Planta(variedade, nomeComum, idCalendarioOperacao, especie) VALUES ('JONAGORED', 'Macieira', 1, 'Malus domestica');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x14ac:dyDescent="0.45">
      <c r="A43" t="s">
        <v>50</v>
      </c>
      <c r="B43" t="s">
        <v>51</v>
      </c>
      <c r="C43" t="s">
        <v>64</v>
      </c>
      <c r="D43" t="s">
        <v>14</v>
      </c>
      <c r="F43" t="s">
        <v>15</v>
      </c>
      <c r="G43" t="s">
        <v>53</v>
      </c>
      <c r="H43" t="s">
        <v>54</v>
      </c>
      <c r="J43" s="12" t="str">
        <f t="shared" si="0"/>
        <v>INSERT INTO Planta(variedade, nomeComum, idCalendarioOperacao, especie) VALUES ('LYSGOLDEN', 'Macieira', 1, 'Malus domestica');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x14ac:dyDescent="0.45">
      <c r="A44" t="s">
        <v>50</v>
      </c>
      <c r="B44" t="s">
        <v>51</v>
      </c>
      <c r="C44" t="s">
        <v>65</v>
      </c>
      <c r="D44" t="s">
        <v>14</v>
      </c>
      <c r="F44" t="s">
        <v>15</v>
      </c>
      <c r="G44" t="s">
        <v>53</v>
      </c>
      <c r="H44" t="s">
        <v>54</v>
      </c>
      <c r="J44" s="12" t="str">
        <f t="shared" si="0"/>
        <v>INSERT INTO Planta(variedade, nomeComum, idCalendarioOperacao, especie) VALUES ('MUTSU', 'Macieira', 1, 'Malus domestica');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x14ac:dyDescent="0.45">
      <c r="A45" t="s">
        <v>50</v>
      </c>
      <c r="B45" t="s">
        <v>51</v>
      </c>
      <c r="C45" t="s">
        <v>66</v>
      </c>
      <c r="D45" t="s">
        <v>14</v>
      </c>
      <c r="F45" t="s">
        <v>67</v>
      </c>
      <c r="G45" t="s">
        <v>68</v>
      </c>
      <c r="H45" t="s">
        <v>15</v>
      </c>
      <c r="J45" s="12" t="str">
        <f t="shared" si="0"/>
        <v>INSERT INTO Planta(variedade, nomeComum, idCalendarioOperacao, especie) VALUES ('PORTA DA LOJA', 'Macieira', 1, 'Malus domestica');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x14ac:dyDescent="0.45">
      <c r="A46" t="s">
        <v>50</v>
      </c>
      <c r="B46" t="s">
        <v>51</v>
      </c>
      <c r="C46" t="s">
        <v>69</v>
      </c>
      <c r="D46" t="s">
        <v>14</v>
      </c>
      <c r="F46" t="s">
        <v>15</v>
      </c>
      <c r="G46" t="s">
        <v>53</v>
      </c>
      <c r="H46" t="s">
        <v>54</v>
      </c>
      <c r="J46" s="12" t="str">
        <f t="shared" si="0"/>
        <v>INSERT INTO Planta(variedade, nomeComum, idCalendarioOperacao, especie) VALUES ('REINETTE OU CANADA', 'Macieira', 1, 'Malus domestica');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x14ac:dyDescent="0.45">
      <c r="A47" t="s">
        <v>50</v>
      </c>
      <c r="B47" t="s">
        <v>51</v>
      </c>
      <c r="C47" t="s">
        <v>70</v>
      </c>
      <c r="D47" t="s">
        <v>14</v>
      </c>
      <c r="F47" t="s">
        <v>15</v>
      </c>
      <c r="G47" t="s">
        <v>53</v>
      </c>
      <c r="H47" t="s">
        <v>54</v>
      </c>
      <c r="J47" s="12" t="str">
        <f t="shared" si="0"/>
        <v>INSERT INTO Planta(variedade, nomeComum, idCalendarioOperacao, especie) VALUES ('REINETTE OU GRAND FAY', 'Macieira', 1, 'Malus domestica');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x14ac:dyDescent="0.45">
      <c r="A48" t="s">
        <v>50</v>
      </c>
      <c r="B48" t="s">
        <v>51</v>
      </c>
      <c r="C48" t="s">
        <v>71</v>
      </c>
      <c r="D48" t="s">
        <v>14</v>
      </c>
      <c r="F48" t="s">
        <v>15</v>
      </c>
      <c r="G48" t="s">
        <v>53</v>
      </c>
      <c r="H48" t="s">
        <v>54</v>
      </c>
      <c r="J48" s="12" t="str">
        <f t="shared" si="0"/>
        <v>INSERT INTO Planta(variedade, nomeComum, idCalendarioOperacao, especie) VALUES ('RISCADINHA DE PALMELA', 'Macieira', 1, 'Malus domestica');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x14ac:dyDescent="0.45">
      <c r="A49" t="s">
        <v>50</v>
      </c>
      <c r="B49" t="s">
        <v>51</v>
      </c>
      <c r="C49" t="s">
        <v>72</v>
      </c>
      <c r="D49" t="s">
        <v>14</v>
      </c>
      <c r="F49" t="s">
        <v>15</v>
      </c>
      <c r="G49" t="s">
        <v>53</v>
      </c>
      <c r="H49" t="s">
        <v>54</v>
      </c>
      <c r="J49" s="12" t="str">
        <f t="shared" si="0"/>
        <v>INSERT INTO Planta(variedade, nomeComum, idCalendarioOperacao, especie) VALUES ('ROYAL GALA', 'Macieira', 1, 'Malus domestica');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x14ac:dyDescent="0.45">
      <c r="A50" t="s">
        <v>50</v>
      </c>
      <c r="B50" t="s">
        <v>51</v>
      </c>
      <c r="C50" t="s">
        <v>73</v>
      </c>
      <c r="D50" t="s">
        <v>14</v>
      </c>
      <c r="F50" t="s">
        <v>15</v>
      </c>
      <c r="G50" t="s">
        <v>53</v>
      </c>
      <c r="H50" t="s">
        <v>54</v>
      </c>
      <c r="J50" s="12" t="str">
        <f t="shared" si="0"/>
        <v>INSERT INTO Planta(variedade, nomeComum, idCalendarioOperacao, especie) VALUES ('REDCHIEF', 'Macieira', 1, 'Malus domestica');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x14ac:dyDescent="0.45">
      <c r="A51" t="s">
        <v>50</v>
      </c>
      <c r="B51" t="s">
        <v>51</v>
      </c>
      <c r="C51" t="s">
        <v>74</v>
      </c>
      <c r="D51" t="s">
        <v>14</v>
      </c>
      <c r="F51" t="s">
        <v>15</v>
      </c>
      <c r="G51" t="s">
        <v>53</v>
      </c>
      <c r="H51" t="s">
        <v>54</v>
      </c>
      <c r="J51" s="12" t="str">
        <f t="shared" si="0"/>
        <v>INSERT INTO Planta(variedade, nomeComum, idCalendarioOperacao, especie) VALUES ('STARKING', 'Macieira', 1, 'Malus domestica');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x14ac:dyDescent="0.45">
      <c r="A52" t="s">
        <v>50</v>
      </c>
      <c r="B52" t="s">
        <v>51</v>
      </c>
      <c r="C52" t="s">
        <v>75</v>
      </c>
      <c r="D52" t="s">
        <v>14</v>
      </c>
      <c r="F52" t="s">
        <v>15</v>
      </c>
      <c r="G52" t="s">
        <v>53</v>
      </c>
      <c r="H52" t="s">
        <v>54</v>
      </c>
      <c r="J52" s="12" t="str">
        <f t="shared" si="0"/>
        <v>INSERT INTO Planta(variedade, nomeComum, idCalendarioOperacao, especie) VALUES ('SUMMER RED', 'Macieira', 1, 'Malus domestica');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x14ac:dyDescent="0.45">
      <c r="A53" t="s">
        <v>50</v>
      </c>
      <c r="B53" t="s">
        <v>51</v>
      </c>
      <c r="C53" t="s">
        <v>76</v>
      </c>
      <c r="D53" t="s">
        <v>14</v>
      </c>
      <c r="F53" t="s">
        <v>15</v>
      </c>
      <c r="G53" t="s">
        <v>53</v>
      </c>
      <c r="H53" t="s">
        <v>54</v>
      </c>
      <c r="J53" s="12" t="str">
        <f t="shared" si="0"/>
        <v>INSERT INTO Planta(variedade, nomeComum, idCalendarioOperacao, especie) VALUES ('WELL'SPUR DELICIOUS', 'Macieira', 1, 'Malus domestica');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x14ac:dyDescent="0.45">
      <c r="A54" t="s">
        <v>50</v>
      </c>
      <c r="B54" t="s">
        <v>51</v>
      </c>
      <c r="C54" t="s">
        <v>77</v>
      </c>
      <c r="D54" t="s">
        <v>14</v>
      </c>
      <c r="F54" t="s">
        <v>15</v>
      </c>
      <c r="G54" t="s">
        <v>53</v>
      </c>
      <c r="H54" t="s">
        <v>54</v>
      </c>
      <c r="J54" s="12" t="str">
        <f t="shared" si="0"/>
        <v>INSERT INTO Planta(variedade, nomeComum, idCalendarioOperacao, especie) VALUES ('NOIVA', 'Macieira', 1, 'Malus domestica');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x14ac:dyDescent="0.45">
      <c r="A55" t="s">
        <v>50</v>
      </c>
      <c r="B55" t="s">
        <v>51</v>
      </c>
      <c r="C55" t="s">
        <v>78</v>
      </c>
      <c r="D55" t="s">
        <v>14</v>
      </c>
      <c r="F55" t="s">
        <v>15</v>
      </c>
      <c r="G55" t="s">
        <v>53</v>
      </c>
      <c r="H55" t="s">
        <v>54</v>
      </c>
      <c r="J55" s="12" t="str">
        <f t="shared" si="0"/>
        <v>INSERT INTO Planta(variedade, nomeComum, idCalendarioOperacao, especie) VALUES ('OLHO ABERTO', 'Macieira', 1, 'Malus domestica');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45">
      <c r="A56" t="s">
        <v>50</v>
      </c>
      <c r="B56" t="s">
        <v>51</v>
      </c>
      <c r="C56" t="s">
        <v>79</v>
      </c>
      <c r="D56" t="s">
        <v>14</v>
      </c>
      <c r="F56" t="s">
        <v>15</v>
      </c>
      <c r="G56" t="s">
        <v>53</v>
      </c>
      <c r="H56" t="s">
        <v>54</v>
      </c>
      <c r="J56" s="12" t="str">
        <f t="shared" si="0"/>
        <v>INSERT INTO Planta(variedade, nomeComum, idCalendarioOperacao, especie) VALUES ('CAMOESA ROSA', 'Macieira', 1, 'Malus domestica');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45">
      <c r="A57" t="s">
        <v>50</v>
      </c>
      <c r="B57" t="s">
        <v>51</v>
      </c>
      <c r="C57" t="s">
        <v>80</v>
      </c>
      <c r="D57" t="s">
        <v>14</v>
      </c>
      <c r="F57" t="s">
        <v>15</v>
      </c>
      <c r="G57" t="s">
        <v>53</v>
      </c>
      <c r="H57" t="s">
        <v>54</v>
      </c>
      <c r="J57" s="12" t="str">
        <f t="shared" si="0"/>
        <v>INSERT INTO Planta(variedade, nomeComum, idCalendarioOperacao, especie) VALUES ('MALÁPIO', 'Macieira', 1, 'Malus domestica');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45">
      <c r="A58" t="s">
        <v>50</v>
      </c>
      <c r="B58" t="s">
        <v>51</v>
      </c>
      <c r="C58" t="s">
        <v>81</v>
      </c>
      <c r="D58" t="s">
        <v>14</v>
      </c>
      <c r="F58" t="s">
        <v>15</v>
      </c>
      <c r="G58" t="s">
        <v>53</v>
      </c>
      <c r="H58" t="s">
        <v>54</v>
      </c>
      <c r="J58" s="12" t="str">
        <f t="shared" si="0"/>
        <v>INSERT INTO Planta(variedade, nomeComum, idCalendarioOperacao, especie) VALUES ('GRONHO DOCE', 'Macieira', 1, 'Malus domestica');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45">
      <c r="A59" t="s">
        <v>50</v>
      </c>
      <c r="B59" t="s">
        <v>51</v>
      </c>
      <c r="C59" t="s">
        <v>82</v>
      </c>
      <c r="D59" t="s">
        <v>14</v>
      </c>
      <c r="F59" t="s">
        <v>15</v>
      </c>
      <c r="G59" t="s">
        <v>53</v>
      </c>
      <c r="H59" t="s">
        <v>54</v>
      </c>
      <c r="J59" s="12" t="str">
        <f t="shared" si="0"/>
        <v>INSERT INTO Planta(variedade, nomeComum, idCalendarioOperacao, especie) VALUES ('PÉ DE BOI ', 'Macieira', 1, 'Malus domestica');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45">
      <c r="A60" t="s">
        <v>50</v>
      </c>
      <c r="B60" t="s">
        <v>51</v>
      </c>
      <c r="C60" t="s">
        <v>83</v>
      </c>
      <c r="D60" t="s">
        <v>14</v>
      </c>
      <c r="F60" t="s">
        <v>15</v>
      </c>
      <c r="G60" t="s">
        <v>53</v>
      </c>
      <c r="H60" t="s">
        <v>54</v>
      </c>
      <c r="J60" s="12" t="str">
        <f t="shared" si="0"/>
        <v>INSERT INTO Planta(variedade, nomeComum, idCalendarioOperacao, especie) VALUES ('PINOVA', 'Macieira', 1, 'Malus domestica');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45">
      <c r="A61" t="s">
        <v>50</v>
      </c>
      <c r="B61" t="s">
        <v>51</v>
      </c>
      <c r="C61" t="s">
        <v>84</v>
      </c>
      <c r="D61" t="s">
        <v>14</v>
      </c>
      <c r="F61" t="s">
        <v>15</v>
      </c>
      <c r="G61" t="s">
        <v>53</v>
      </c>
      <c r="H61" t="s">
        <v>54</v>
      </c>
      <c r="J61" s="12" t="str">
        <f t="shared" si="0"/>
        <v>INSERT INTO Planta(variedade, nomeComum, idCalendarioOperacao, especie) VALUES ('PARDO LINDO', 'Macieira', 1, 'Malus domestica');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x14ac:dyDescent="0.45">
      <c r="A62" t="s">
        <v>50</v>
      </c>
      <c r="B62" t="s">
        <v>51</v>
      </c>
      <c r="C62" t="s">
        <v>85</v>
      </c>
      <c r="D62" t="s">
        <v>14</v>
      </c>
      <c r="F62" t="s">
        <v>15</v>
      </c>
      <c r="G62" t="s">
        <v>53</v>
      </c>
      <c r="H62" t="s">
        <v>54</v>
      </c>
      <c r="J62" s="12" t="str">
        <f t="shared" si="0"/>
        <v>INSERT INTO Planta(variedade, nomeComum, idCalendarioOperacao, especie) VALUES ('PIPO DE BASTO', 'Macieira', 1, 'Malus domestica');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x14ac:dyDescent="0.45">
      <c r="A63" t="s">
        <v>50</v>
      </c>
      <c r="B63" t="s">
        <v>51</v>
      </c>
      <c r="C63" t="s">
        <v>86</v>
      </c>
      <c r="D63" t="s">
        <v>14</v>
      </c>
      <c r="F63" t="s">
        <v>15</v>
      </c>
      <c r="G63" t="s">
        <v>53</v>
      </c>
      <c r="H63" t="s">
        <v>54</v>
      </c>
      <c r="J63" s="12" t="str">
        <f t="shared" si="0"/>
        <v>INSERT INTO Planta(variedade, nomeComum, idCalendarioOperacao, especie) VALUES ('PRIMA', 'Macieira', 1, 'Malus domestica');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x14ac:dyDescent="0.45">
      <c r="A64" t="s">
        <v>50</v>
      </c>
      <c r="B64" t="s">
        <v>51</v>
      </c>
      <c r="C64" t="s">
        <v>87</v>
      </c>
      <c r="D64" t="s">
        <v>14</v>
      </c>
      <c r="F64" t="s">
        <v>15</v>
      </c>
      <c r="G64" t="s">
        <v>53</v>
      </c>
      <c r="H64" t="s">
        <v>54</v>
      </c>
      <c r="J64" s="12" t="str">
        <f t="shared" si="0"/>
        <v>INSERT INTO Planta(variedade, nomeComum, idCalendarioOperacao, especie) VALUES ('QUERINA', 'Macieira', 1, 'Malus domestica');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x14ac:dyDescent="0.45">
      <c r="A65" t="s">
        <v>50</v>
      </c>
      <c r="B65" t="s">
        <v>51</v>
      </c>
      <c r="C65" t="s">
        <v>88</v>
      </c>
      <c r="D65" t="s">
        <v>14</v>
      </c>
      <c r="F65" t="s">
        <v>15</v>
      </c>
      <c r="G65" t="s">
        <v>53</v>
      </c>
      <c r="H65" t="s">
        <v>54</v>
      </c>
      <c r="J65" s="12" t="str">
        <f t="shared" si="0"/>
        <v>INSERT INTO Planta(variedade, nomeComum, idCalendarioOperacao, especie) VALUES ('VISTA BELLA', 'Macieira', 1, 'Malus domestica');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x14ac:dyDescent="0.45">
      <c r="A66" t="s">
        <v>50</v>
      </c>
      <c r="B66" t="s">
        <v>51</v>
      </c>
      <c r="C66" t="s">
        <v>89</v>
      </c>
      <c r="D66" t="s">
        <v>14</v>
      </c>
      <c r="F66" t="s">
        <v>15</v>
      </c>
      <c r="G66" t="s">
        <v>53</v>
      </c>
      <c r="H66" t="s">
        <v>54</v>
      </c>
      <c r="J66" s="12" t="str">
        <f t="shared" si="0"/>
        <v>INSERT INTO Planta(variedade, nomeComum, idCalendarioOperacao, especie) VALUES ('GOLDEN SMOOTHEE', 'Macieira', 1, 'Malus domestica');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x14ac:dyDescent="0.45">
      <c r="A67" t="s">
        <v>50</v>
      </c>
      <c r="B67" t="s">
        <v>51</v>
      </c>
      <c r="C67" t="s">
        <v>90</v>
      </c>
      <c r="D67" t="s">
        <v>14</v>
      </c>
      <c r="F67" t="s">
        <v>15</v>
      </c>
      <c r="G67" t="s">
        <v>53</v>
      </c>
      <c r="H67" t="s">
        <v>54</v>
      </c>
      <c r="J67" s="12" t="str">
        <f t="shared" ref="J67:J93" si="1">"INSERT INTO " &amp;$L$1&amp; "(variedade, nomeComum, idCalendarioOperacao, especie) VALUES ('" &amp;C67&amp; "', '" &amp;B67&amp; "', 1, '" &amp;A67&amp; "');"</f>
        <v>INSERT INTO Planta(variedade, nomeComum, idCalendarioOperacao, especie) VALUES ('GOLDEN SUPREMA', 'Macieira', 1, 'Malus domestica');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x14ac:dyDescent="0.45">
      <c r="A68" t="s">
        <v>50</v>
      </c>
      <c r="B68" t="s">
        <v>51</v>
      </c>
      <c r="C68" t="s">
        <v>91</v>
      </c>
      <c r="D68" t="s">
        <v>14</v>
      </c>
      <c r="F68" t="s">
        <v>15</v>
      </c>
      <c r="G68" t="s">
        <v>53</v>
      </c>
      <c r="H68" t="s">
        <v>54</v>
      </c>
      <c r="J68" s="12" t="str">
        <f t="shared" si="1"/>
        <v>INSERT INTO Planta(variedade, nomeComum, idCalendarioOperacao, especie) VALUES ('GLOSTER 69', 'Macieira', 1, 'Malus domestica');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x14ac:dyDescent="0.45">
      <c r="A69" t="s">
        <v>50</v>
      </c>
      <c r="B69" t="s">
        <v>51</v>
      </c>
      <c r="C69" t="s">
        <v>92</v>
      </c>
      <c r="D69" t="s">
        <v>14</v>
      </c>
      <c r="F69" t="s">
        <v>15</v>
      </c>
      <c r="G69" t="s">
        <v>53</v>
      </c>
      <c r="H69" t="s">
        <v>54</v>
      </c>
      <c r="J69" s="12" t="str">
        <f t="shared" si="1"/>
        <v>INSERT INTO Planta(variedade, nomeComum, idCalendarioOperacao, especie) VALUES ('FREEDOM', 'Macieira', 1, 'Malus domestica');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x14ac:dyDescent="0.45">
      <c r="A70" t="s">
        <v>93</v>
      </c>
      <c r="B70" t="s">
        <v>94</v>
      </c>
      <c r="C70" t="s">
        <v>95</v>
      </c>
      <c r="D70" t="s">
        <v>14</v>
      </c>
      <c r="J70" s="12" t="str">
        <f t="shared" si="1"/>
        <v>INSERT INTO Planta(variedade, nomeComum, idCalendarioOperacao, especie) VALUES ('SNINSEIKI', 'Pera Nashi', 1, 'Pyrus pyrifolia');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x14ac:dyDescent="0.45">
      <c r="A71" t="s">
        <v>93</v>
      </c>
      <c r="B71" t="s">
        <v>94</v>
      </c>
      <c r="C71" t="s">
        <v>96</v>
      </c>
      <c r="D71" t="s">
        <v>14</v>
      </c>
      <c r="J71" s="12" t="str">
        <f t="shared" si="1"/>
        <v>INSERT INTO Planta(variedade, nomeComum, idCalendarioOperacao, especie) VALUES ('KUMOI', 'Pera Nashi', 1, 'Pyrus pyrifolia');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x14ac:dyDescent="0.45">
      <c r="A72" t="s">
        <v>93</v>
      </c>
      <c r="B72" t="s">
        <v>94</v>
      </c>
      <c r="C72" t="s">
        <v>97</v>
      </c>
      <c r="D72" t="s">
        <v>14</v>
      </c>
      <c r="J72" s="12" t="str">
        <f t="shared" si="1"/>
        <v>INSERT INTO Planta(variedade, nomeComum, idCalendarioOperacao, especie) VALUES ('HOSUI', 'Pera Nashi', 1, 'Pyrus pyrifolia');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x14ac:dyDescent="0.45">
      <c r="A73" t="s">
        <v>93</v>
      </c>
      <c r="B73" t="s">
        <v>94</v>
      </c>
      <c r="C73" t="s">
        <v>98</v>
      </c>
      <c r="D73" t="s">
        <v>14</v>
      </c>
      <c r="J73" s="12" t="str">
        <f t="shared" si="1"/>
        <v>INSERT INTO Planta(variedade, nomeComum, idCalendarioOperacao, especie) VALUES ('NIJISSEIKI', 'Pera Nashi', 1, 'Pyrus pyrifolia');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x14ac:dyDescent="0.45">
      <c r="A74" t="s">
        <v>99</v>
      </c>
      <c r="B74" t="s">
        <v>100</v>
      </c>
      <c r="C74" t="s">
        <v>101</v>
      </c>
      <c r="D74" t="s">
        <v>102</v>
      </c>
      <c r="H74" t="s">
        <v>103</v>
      </c>
      <c r="J74" s="12" t="str">
        <f t="shared" si="1"/>
        <v>INSERT INTO Planta(variedade, nomeComum, idCalendarioOperacao, especie) VALUES ('Carson Hybrid', 'Cenoura', 1, 'Daucus carota subsp. Sativus');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x14ac:dyDescent="0.45">
      <c r="A75" t="s">
        <v>99</v>
      </c>
      <c r="B75" t="s">
        <v>100</v>
      </c>
      <c r="C75" t="s">
        <v>104</v>
      </c>
      <c r="D75" t="s">
        <v>102</v>
      </c>
      <c r="H75" t="s">
        <v>103</v>
      </c>
      <c r="J75" s="12" t="str">
        <f t="shared" si="1"/>
        <v>INSERT INTO Planta(variedade, nomeComum, idCalendarioOperacao, especie) VALUES ('Red Cored Chantenay', 'Cenoura', 1, 'Daucus carota subsp. Sativus');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x14ac:dyDescent="0.45">
      <c r="A76" t="s">
        <v>99</v>
      </c>
      <c r="B76" t="s">
        <v>100</v>
      </c>
      <c r="C76" t="s">
        <v>105</v>
      </c>
      <c r="D76" t="s">
        <v>102</v>
      </c>
      <c r="H76" t="s">
        <v>103</v>
      </c>
      <c r="J76" s="12" t="str">
        <f t="shared" si="1"/>
        <v>INSERT INTO Planta(variedade, nomeComum, idCalendarioOperacao, especie) VALUES ('Danvers Half Long', 'Cenoura', 1, 'Daucus carota subsp. Sativus');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x14ac:dyDescent="0.45">
      <c r="A77" t="s">
        <v>99</v>
      </c>
      <c r="B77" t="s">
        <v>100</v>
      </c>
      <c r="C77" t="s">
        <v>106</v>
      </c>
      <c r="D77" t="s">
        <v>102</v>
      </c>
      <c r="H77" t="s">
        <v>103</v>
      </c>
      <c r="J77" s="12" t="str">
        <f t="shared" si="1"/>
        <v>INSERT INTO Planta(variedade, nomeComum, idCalendarioOperacao, especie) VALUES ('Imperator 58', 'Cenoura', 1, 'Daucus carota subsp. Sativus');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x14ac:dyDescent="0.45">
      <c r="A78" t="s">
        <v>99</v>
      </c>
      <c r="B78" t="s">
        <v>100</v>
      </c>
      <c r="C78" t="s">
        <v>107</v>
      </c>
      <c r="D78" t="s">
        <v>102</v>
      </c>
      <c r="H78" t="s">
        <v>103</v>
      </c>
      <c r="J78" s="12" t="str">
        <f t="shared" si="1"/>
        <v>INSERT INTO Planta(variedade, nomeComum, idCalendarioOperacao, especie) VALUES ('Sugarsnax Hybrid', 'Cenoura', 1, 'Daucus carota subsp. Sativus');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x14ac:dyDescent="0.45">
      <c r="A79" t="s">
        <v>99</v>
      </c>
      <c r="B79" t="s">
        <v>100</v>
      </c>
      <c r="C79" t="s">
        <v>108</v>
      </c>
      <c r="D79" t="s">
        <v>102</v>
      </c>
      <c r="H79" t="s">
        <v>103</v>
      </c>
      <c r="J79" s="12" t="str">
        <f t="shared" si="1"/>
        <v>INSERT INTO Planta(variedade, nomeComum, idCalendarioOperacao, especie) VALUES ('Nelson Hybrid', 'Cenoura', 1, 'Daucus carota subsp. Sativus');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x14ac:dyDescent="0.45">
      <c r="A80" t="s">
        <v>99</v>
      </c>
      <c r="B80" t="s">
        <v>100</v>
      </c>
      <c r="C80" t="s">
        <v>109</v>
      </c>
      <c r="D80" t="s">
        <v>102</v>
      </c>
      <c r="H80" t="s">
        <v>103</v>
      </c>
      <c r="J80" s="12" t="str">
        <f t="shared" si="1"/>
        <v>INSERT INTO Planta(variedade, nomeComum, idCalendarioOperacao, especie) VALUES ('Scarlet Nantes', 'Cenoura', 1, 'Daucus carota subsp. Sativus');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x14ac:dyDescent="0.45">
      <c r="A81" t="s">
        <v>110</v>
      </c>
      <c r="B81" t="s">
        <v>111</v>
      </c>
      <c r="C81" t="s">
        <v>112</v>
      </c>
      <c r="D81" t="s">
        <v>102</v>
      </c>
      <c r="J81" s="12" t="str">
        <f t="shared" si="1"/>
        <v>INSERT INTO Planta(variedade, nomeComum, idCalendarioOperacao, especie) VALUES ('Amarelo', 'Tremoço', 1, 'Lupinus luteus');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x14ac:dyDescent="0.45">
      <c r="A82" t="s">
        <v>113</v>
      </c>
      <c r="B82" t="s">
        <v>111</v>
      </c>
      <c r="C82" t="s">
        <v>114</v>
      </c>
      <c r="D82" t="s">
        <v>102</v>
      </c>
      <c r="J82" s="12" t="str">
        <f t="shared" si="1"/>
        <v>INSERT INTO Planta(variedade, nomeComum, idCalendarioOperacao, especie) VALUES ('Branco', 'Tremoço', 1, 'Lupinus albus');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x14ac:dyDescent="0.45">
      <c r="A83" t="s">
        <v>115</v>
      </c>
      <c r="B83" t="s">
        <v>116</v>
      </c>
      <c r="C83" t="s">
        <v>117</v>
      </c>
      <c r="D83" t="s">
        <v>102</v>
      </c>
      <c r="E83" t="s">
        <v>118</v>
      </c>
      <c r="H83" t="s">
        <v>119</v>
      </c>
      <c r="J83" s="12" t="str">
        <f t="shared" si="1"/>
        <v>INSERT INTO Planta(variedade, nomeComum, idCalendarioOperacao, especie) VALUES ('MAS 24.C', 'Milho', 1, 'Zea mays');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x14ac:dyDescent="0.45">
      <c r="A84" t="s">
        <v>115</v>
      </c>
      <c r="B84" t="s">
        <v>116</v>
      </c>
      <c r="C84" t="s">
        <v>120</v>
      </c>
      <c r="D84" t="s">
        <v>102</v>
      </c>
      <c r="E84" t="s">
        <v>118</v>
      </c>
      <c r="H84" t="s">
        <v>119</v>
      </c>
      <c r="J84" s="12" t="str">
        <f t="shared" si="1"/>
        <v>INSERT INTO Planta(variedade, nomeComum, idCalendarioOperacao, especie) VALUES ('Doce Golden Bantam', 'Milho', 1, 'Zea mays');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x14ac:dyDescent="0.45">
      <c r="A85" t="s">
        <v>121</v>
      </c>
      <c r="B85" t="s">
        <v>122</v>
      </c>
      <c r="C85" t="s">
        <v>123</v>
      </c>
      <c r="D85" t="s">
        <v>102</v>
      </c>
      <c r="E85" t="s">
        <v>124</v>
      </c>
      <c r="H85" t="s">
        <v>125</v>
      </c>
      <c r="J85" s="12" t="str">
        <f t="shared" si="1"/>
        <v>INSERT INTO Planta(variedade, nomeComum, idCalendarioOperacao, especie) VALUES ('Senhora Conceição', 'Nabo greleiro', 1, 'Brassica rapa');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x14ac:dyDescent="0.45">
      <c r="A86" t="s">
        <v>126</v>
      </c>
      <c r="B86" t="s">
        <v>127</v>
      </c>
      <c r="C86" t="s">
        <v>128</v>
      </c>
      <c r="D86" t="s">
        <v>14</v>
      </c>
      <c r="H86" t="s">
        <v>129</v>
      </c>
      <c r="J86" s="12" t="str">
        <f t="shared" si="1"/>
        <v>INSERT INTO Planta(variedade, nomeComum, idCalendarioOperacao, especie) VALUES ('COBRANÇOSA', 'Oliveira', 1, 'Olea europaea');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x14ac:dyDescent="0.45">
      <c r="A87" t="s">
        <v>126</v>
      </c>
      <c r="B87" t="s">
        <v>127</v>
      </c>
      <c r="C87" t="s">
        <v>130</v>
      </c>
      <c r="D87" t="s">
        <v>14</v>
      </c>
      <c r="H87" t="s">
        <v>129</v>
      </c>
      <c r="J87" s="12" t="str">
        <f t="shared" si="1"/>
        <v>INSERT INTO Planta(variedade, nomeComum, idCalendarioOperacao, especie) VALUES ('ARBEQUINA', 'Oliveira', 1, 'Olea europaea');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x14ac:dyDescent="0.45">
      <c r="A88" t="s">
        <v>126</v>
      </c>
      <c r="B88" t="s">
        <v>127</v>
      </c>
      <c r="C88" t="s">
        <v>131</v>
      </c>
      <c r="D88" t="s">
        <v>14</v>
      </c>
      <c r="H88" t="s">
        <v>129</v>
      </c>
      <c r="J88" s="12" t="str">
        <f t="shared" si="1"/>
        <v>INSERT INTO Planta(variedade, nomeComum, idCalendarioOperacao, especie) VALUES ('HOJIBLANCA', 'Oliveira', 1, 'Olea europaea');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x14ac:dyDescent="0.45">
      <c r="A89" t="s">
        <v>126</v>
      </c>
      <c r="B89" t="s">
        <v>127</v>
      </c>
      <c r="C89" t="s">
        <v>132</v>
      </c>
      <c r="D89" t="s">
        <v>14</v>
      </c>
      <c r="H89" t="s">
        <v>129</v>
      </c>
      <c r="J89" s="12" t="str">
        <f t="shared" si="1"/>
        <v>INSERT INTO Planta(variedade, nomeComum, idCalendarioOperacao, especie) VALUES ('NEGRINHA DO FREIXO', 'Oliveira', 1, 'Olea europaea');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x14ac:dyDescent="0.45">
      <c r="A90" t="s">
        <v>126</v>
      </c>
      <c r="B90" t="s">
        <v>127</v>
      </c>
      <c r="C90" t="s">
        <v>133</v>
      </c>
      <c r="D90" t="s">
        <v>14</v>
      </c>
      <c r="H90" t="s">
        <v>129</v>
      </c>
      <c r="J90" s="12" t="str">
        <f t="shared" si="1"/>
        <v>INSERT INTO Planta(variedade, nomeComum, idCalendarioOperacao, especie) VALUES ('PICUAL', 'Oliveira', 1, 'Olea europaea');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x14ac:dyDescent="0.45">
      <c r="A91" t="s">
        <v>126</v>
      </c>
      <c r="B91" t="s">
        <v>127</v>
      </c>
      <c r="C91" t="s">
        <v>134</v>
      </c>
      <c r="D91" t="s">
        <v>14</v>
      </c>
      <c r="H91" t="s">
        <v>129</v>
      </c>
      <c r="J91" s="12" t="str">
        <f t="shared" si="1"/>
        <v>INSERT INTO Planta(variedade, nomeComum, idCalendarioOperacao, especie) VALUES ('MAÇANILHA', 'Oliveira', 1, 'Olea europaea');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x14ac:dyDescent="0.45">
      <c r="A92" t="s">
        <v>126</v>
      </c>
      <c r="B92" t="s">
        <v>127</v>
      </c>
      <c r="C92" t="s">
        <v>135</v>
      </c>
      <c r="D92" t="s">
        <v>14</v>
      </c>
      <c r="H92" t="s">
        <v>129</v>
      </c>
      <c r="J92" s="12" t="str">
        <f t="shared" si="1"/>
        <v>INSERT INTO Planta(variedade, nomeComum, idCalendarioOperacao, especie) VALUES ('CONSERVA DE ELVAS', 'Oliveira', 1, 'Olea europaea');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x14ac:dyDescent="0.45">
      <c r="A93" t="s">
        <v>126</v>
      </c>
      <c r="B93" t="s">
        <v>127</v>
      </c>
      <c r="C93" t="s">
        <v>136</v>
      </c>
      <c r="D93" t="s">
        <v>14</v>
      </c>
      <c r="H93" t="s">
        <v>129</v>
      </c>
      <c r="J93" s="12" t="str">
        <f t="shared" si="1"/>
        <v>INSERT INTO Planta(variedade, nomeComum, idCalendarioOperacao, especie) VALUES ('Galega ', 'Oliveira', 1, 'Olea europaea');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7" spans="1:6" x14ac:dyDescent="0.45">
      <c r="A97" s="13" t="s">
        <v>8</v>
      </c>
      <c r="B97" s="13" t="s">
        <v>9</v>
      </c>
      <c r="C97" s="13" t="s">
        <v>137</v>
      </c>
      <c r="D97" s="13"/>
      <c r="E97" s="13"/>
      <c r="F97" s="13"/>
    </row>
    <row r="98" spans="1:6" x14ac:dyDescent="0.45">
      <c r="A98" s="22" t="str">
        <f xml:space="preserve"> "INSERT INTO " &amp;$C$97&amp; "(sementeira, poda, colheita, floracao) VALUES (" &amp;IF(ISBLANK(E2), "null", "'" &amp;E2&amp; "'")&amp; ", "  &amp;IF(ISBLANK(F2), "null", "'" &amp;F2&amp; "'")&amp; ", " &amp;IF(ISBLANK(H2), "null", "'" &amp;H2&amp;  "'")&amp; ", " &amp;IF(ISBLANK(G2), "null", "'" &amp;G2&amp; "'")&amp; "); "</f>
        <v xml:space="preserve">INSERT INTO CalendarioOperacao(sementeira, poda, colheita, floracao) VALUES (null, 'Novembro a dezembro', 'Julho a agosto', 'Fevereiro a março'); </v>
      </c>
      <c r="B98" s="12"/>
      <c r="C98" s="12"/>
      <c r="D98" s="12"/>
      <c r="E98" s="12"/>
      <c r="F98" s="12"/>
    </row>
    <row r="99" spans="1:6" x14ac:dyDescent="0.45">
      <c r="A99" s="22" t="str">
        <f t="shared" ref="A99:A162" si="2" xml:space="preserve"> "INSERT INTO " &amp;$C$97&amp; "(sementeira, poda, colheita, floracao) VALUES (" &amp;IF(ISBLANK(E3), "null", "'" &amp;E3&amp; "'")&amp; ", "  &amp;IF(ISBLANK(F3), "null", "'" &amp;F3&amp; "'")&amp; ", " &amp;IF(ISBLANK(H3), "null", "'" &amp;H3&amp;  "'")&amp; ", " &amp;IF(ISBLANK(G3), "null", "'" &amp;G3&amp; "'")&amp; "); "</f>
        <v xml:space="preserve">INSERT INTO CalendarioOperacao(sementeira, poda, colheita, floracao) VALUES (null, 'Novembro a dezembro', 'Julho a agosto', 'Fevereiro a março'); </v>
      </c>
      <c r="B99" s="12"/>
      <c r="C99" s="12"/>
      <c r="D99" s="12"/>
      <c r="E99" s="12"/>
      <c r="F99" s="12"/>
    </row>
    <row r="100" spans="1:6" x14ac:dyDescent="0.45">
      <c r="A100" s="22" t="str">
        <f t="shared" si="2"/>
        <v xml:space="preserve">INSERT INTO CalendarioOperacao(sementeira, poda, colheita, floracao) VALUES (null, 'Novembro a dezembro', 'Julho a agosto', 'Fevereiro a março'); </v>
      </c>
      <c r="B100" s="12"/>
      <c r="C100" s="12"/>
      <c r="D100" s="12"/>
      <c r="E100" s="12"/>
      <c r="F100" s="12"/>
    </row>
    <row r="101" spans="1:6" x14ac:dyDescent="0.45">
      <c r="A101" s="22" t="str">
        <f t="shared" si="2"/>
        <v xml:space="preserve">INSERT INTO CalendarioOperacao(sementeira, poda, colheita, floracao) VALUES (null, 'Novembro a dezembro', 'Julho a agosto', 'Fevereiro a março'); </v>
      </c>
      <c r="B101" s="12"/>
      <c r="C101" s="12"/>
      <c r="D101" s="12"/>
      <c r="E101" s="12"/>
      <c r="F101" s="12"/>
    </row>
    <row r="102" spans="1:6" x14ac:dyDescent="0.45">
      <c r="A102" s="22" t="str">
        <f t="shared" si="2"/>
        <v xml:space="preserve">INSERT INTO CalendarioOperacao(sementeira, poda, colheita, floracao) VALUES (null, 'Novembro a dezembro', 'Julho a agosto', 'Fevereiro a março'); </v>
      </c>
      <c r="B102" s="12"/>
      <c r="C102" s="12"/>
      <c r="D102" s="12"/>
      <c r="E102" s="12"/>
      <c r="F102" s="12"/>
    </row>
    <row r="103" spans="1:6" x14ac:dyDescent="0.45">
      <c r="A103" s="22" t="str">
        <f t="shared" si="2"/>
        <v xml:space="preserve">INSERT INTO CalendarioOperacao(sementeira, poda, colheita, floracao) VALUES (null, 'Novembro a dezembro', 'Julho a agosto', 'Fevereiro a março'); </v>
      </c>
      <c r="B103" s="12"/>
      <c r="C103" s="12"/>
      <c r="D103" s="12"/>
      <c r="E103" s="12"/>
      <c r="F103" s="12"/>
    </row>
    <row r="104" spans="1:6" x14ac:dyDescent="0.45">
      <c r="A104" s="22" t="str">
        <f t="shared" si="2"/>
        <v xml:space="preserve">INSERT INTO CalendarioOperacao(sementeira, poda, colheita, floracao) VALUES (null, 'Novembro a dezembro', 'Julho a agosto', 'Fevereiro a março'); </v>
      </c>
      <c r="B104" s="12"/>
      <c r="C104" s="12"/>
      <c r="D104" s="12"/>
      <c r="E104" s="12"/>
      <c r="F104" s="12"/>
    </row>
    <row r="105" spans="1:6" x14ac:dyDescent="0.45">
      <c r="A105" s="22" t="str">
        <f t="shared" si="2"/>
        <v xml:space="preserve">INSERT INTO CalendarioOperacao(sementeira, poda, colheita, floracao) VALUES (null, 'Novembro a dezembro', 'Julho a agosto', 'Fevereiro a março'); </v>
      </c>
      <c r="B105" s="12"/>
      <c r="C105" s="12"/>
      <c r="D105" s="12"/>
      <c r="E105" s="12"/>
      <c r="F105" s="12"/>
    </row>
    <row r="106" spans="1:6" x14ac:dyDescent="0.45">
      <c r="A106" s="22" t="str">
        <f t="shared" si="2"/>
        <v xml:space="preserve">INSERT INTO CalendarioOperacao(sementeira, poda, colheita, floracao) VALUES (null, 'Novembro a dezembro', 'Julho a agosto', 'Fevereiro a março'); </v>
      </c>
      <c r="B106" s="12"/>
      <c r="C106" s="12"/>
      <c r="D106" s="12"/>
      <c r="E106" s="12"/>
      <c r="F106" s="12"/>
    </row>
    <row r="107" spans="1:6" x14ac:dyDescent="0.45">
      <c r="A107" s="22" t="str">
        <f t="shared" si="2"/>
        <v xml:space="preserve">INSERT INTO CalendarioOperacao(sementeira, poda, colheita, floracao) VALUES (null, 'Novembro a dezembro', 'Julho a agosto', 'Fevereiro a março'); </v>
      </c>
      <c r="B107" s="12"/>
      <c r="C107" s="12"/>
      <c r="D107" s="12"/>
      <c r="E107" s="12"/>
      <c r="F107" s="12"/>
    </row>
    <row r="108" spans="1:6" x14ac:dyDescent="0.45">
      <c r="A108" s="22" t="str">
        <f t="shared" si="2"/>
        <v xml:space="preserve">INSERT INTO CalendarioOperacao(sementeira, poda, colheita, floracao) VALUES (null, 'Novembro a dezembro', 'Julho a agosto', 'Fevereiro a março'); </v>
      </c>
      <c r="B108" s="12"/>
      <c r="C108" s="12"/>
      <c r="D108" s="12"/>
      <c r="E108" s="12"/>
      <c r="F108" s="12"/>
    </row>
    <row r="109" spans="1:6" x14ac:dyDescent="0.45">
      <c r="A109" s="22" t="str">
        <f t="shared" si="2"/>
        <v xml:space="preserve">INSERT INTO CalendarioOperacao(sementeira, poda, colheita, floracao) VALUES (null, 'Novembro a dezembro', 'Julho a agosto', 'Fevereiro a março'); </v>
      </c>
      <c r="B109" s="12"/>
      <c r="C109" s="12"/>
      <c r="D109" s="12"/>
      <c r="E109" s="12"/>
      <c r="F109" s="12"/>
    </row>
    <row r="110" spans="1:6" x14ac:dyDescent="0.45">
      <c r="A110" s="22" t="str">
        <f t="shared" si="2"/>
        <v xml:space="preserve">INSERT INTO CalendarioOperacao(sementeira, poda, colheita, floracao) VALUES (null, 'Novembro a dezembro', 'Julho a agosto', 'Fevereiro a março'); </v>
      </c>
      <c r="B110" s="12"/>
      <c r="C110" s="12"/>
      <c r="D110" s="12"/>
      <c r="E110" s="12"/>
      <c r="F110" s="12"/>
    </row>
    <row r="111" spans="1:6" x14ac:dyDescent="0.45">
      <c r="A111" s="22" t="str">
        <f t="shared" si="2"/>
        <v xml:space="preserve">INSERT INTO CalendarioOperacao(sementeira, poda, colheita, floracao) VALUES (null, 'Novembro a dezembro', 'Julho a agosto', 'Fevereiro a março'); </v>
      </c>
      <c r="B111" s="12"/>
      <c r="C111" s="12"/>
      <c r="D111" s="12"/>
      <c r="E111" s="12"/>
      <c r="F111" s="12"/>
    </row>
    <row r="112" spans="1:6" x14ac:dyDescent="0.45">
      <c r="A112" s="22" t="str">
        <f t="shared" si="2"/>
        <v xml:space="preserve">INSERT INTO CalendarioOperacao(sementeira, poda, colheita, floracao) VALUES (null, 'Novembro a dezembro', 'Julho a agosto', 'Fevereiro a março'); </v>
      </c>
      <c r="B112" s="12"/>
      <c r="C112" s="12"/>
      <c r="D112" s="12"/>
      <c r="E112" s="12"/>
      <c r="F112" s="12"/>
    </row>
    <row r="113" spans="1:6" x14ac:dyDescent="0.45">
      <c r="A113" s="22" t="str">
        <f t="shared" si="2"/>
        <v xml:space="preserve">INSERT INTO CalendarioOperacao(sementeira, poda, colheita, floracao) VALUES (null, 'Novembro a dezembro', 'Julho a agosto', 'Fevereiro a março'); </v>
      </c>
      <c r="B113" s="12"/>
      <c r="C113" s="12"/>
      <c r="D113" s="12"/>
      <c r="E113" s="12"/>
      <c r="F113" s="12"/>
    </row>
    <row r="114" spans="1:6" x14ac:dyDescent="0.45">
      <c r="A114" s="22" t="str">
        <f t="shared" si="2"/>
        <v xml:space="preserve">INSERT INTO CalendarioOperacao(sementeira, poda, colheita, floracao) VALUES (null, 'Novembro a dezembro', 'Julho a agosto', 'Fevereiro a março'); </v>
      </c>
      <c r="B114" s="12"/>
      <c r="C114" s="12"/>
      <c r="D114" s="12"/>
      <c r="E114" s="12"/>
      <c r="F114" s="12"/>
    </row>
    <row r="115" spans="1:6" x14ac:dyDescent="0.45">
      <c r="A115" s="22" t="str">
        <f t="shared" si="2"/>
        <v xml:space="preserve">INSERT INTO CalendarioOperacao(sementeira, poda, colheita, floracao) VALUES (null, 'Novembro a dezembro', 'Julho a agosto', 'Fevereiro a março'); </v>
      </c>
      <c r="B115" s="12"/>
      <c r="C115" s="12"/>
      <c r="D115" s="12"/>
      <c r="E115" s="12"/>
      <c r="F115" s="12"/>
    </row>
    <row r="116" spans="1:6" x14ac:dyDescent="0.45">
      <c r="A116" s="22" t="str">
        <f t="shared" si="2"/>
        <v xml:space="preserve">INSERT INTO CalendarioOperacao(sementeira, poda, colheita, floracao) VALUES (null, 'Novembro a dezembro', 'Julho a agosto', 'Fevereiro a março'); </v>
      </c>
      <c r="B116" s="12"/>
      <c r="C116" s="12"/>
      <c r="D116" s="12"/>
      <c r="E116" s="12"/>
      <c r="F116" s="12"/>
    </row>
    <row r="117" spans="1:6" x14ac:dyDescent="0.45">
      <c r="A117" s="22" t="str">
        <f t="shared" si="2"/>
        <v xml:space="preserve">INSERT INTO CalendarioOperacao(sementeira, poda, colheita, floracao) VALUES (null, 'Novembro a dezembro', 'Julho a agosto', 'Fevereiro a março'); </v>
      </c>
      <c r="B117" s="12"/>
      <c r="C117" s="12"/>
      <c r="D117" s="12"/>
      <c r="E117" s="12"/>
      <c r="F117" s="12"/>
    </row>
    <row r="118" spans="1:6" x14ac:dyDescent="0.45">
      <c r="A118" s="22" t="str">
        <f t="shared" si="2"/>
        <v xml:space="preserve">INSERT INTO CalendarioOperacao(sementeira, poda, colheita, floracao) VALUES (null, 'Novembro a dezembro', 'Julho a agosto', 'Fevereiro a março'); </v>
      </c>
      <c r="B118" s="12"/>
      <c r="C118" s="12"/>
      <c r="D118" s="12"/>
      <c r="E118" s="12"/>
      <c r="F118" s="12"/>
    </row>
    <row r="119" spans="1:6" x14ac:dyDescent="0.45">
      <c r="A119" s="22" t="str">
        <f t="shared" si="2"/>
        <v xml:space="preserve">INSERT INTO CalendarioOperacao(sementeira, poda, colheita, floracao) VALUES (null, 'Novembro a dezembro', 'Julho a agosto', 'Fevereiro a março'); </v>
      </c>
      <c r="B119" s="12"/>
      <c r="C119" s="12"/>
      <c r="D119" s="12"/>
      <c r="E119" s="12"/>
      <c r="F119" s="12"/>
    </row>
    <row r="120" spans="1:6" x14ac:dyDescent="0.45">
      <c r="A120" s="22" t="str">
        <f t="shared" si="2"/>
        <v xml:space="preserve">INSERT INTO CalendarioOperacao(sementeira, poda, colheita, floracao) VALUES (null, 'Novembro a dezembro', 'Julho a agosto', 'Fevereiro a março'); </v>
      </c>
      <c r="B120" s="12"/>
      <c r="C120" s="12"/>
      <c r="D120" s="12"/>
      <c r="E120" s="12"/>
      <c r="F120" s="12"/>
    </row>
    <row r="121" spans="1:6" x14ac:dyDescent="0.45">
      <c r="A121" s="22" t="str">
        <f t="shared" si="2"/>
        <v xml:space="preserve">INSERT INTO CalendarioOperacao(sementeira, poda, colheita, floracao) VALUES (null, 'Novembro a dezembro', 'Julho a agosto', 'Fevereiro a março'); </v>
      </c>
      <c r="B121" s="12"/>
      <c r="C121" s="12"/>
      <c r="D121" s="12"/>
      <c r="E121" s="12"/>
      <c r="F121" s="12"/>
    </row>
    <row r="122" spans="1:6" x14ac:dyDescent="0.45">
      <c r="A122" s="22" t="str">
        <f t="shared" si="2"/>
        <v xml:space="preserve">INSERT INTO CalendarioOperacao(sementeira, poda, colheita, floracao) VALUES (null, 'Novembro a dezembro', 'Julho a agosto', 'Fevereiro a março'); </v>
      </c>
      <c r="B122" s="12"/>
      <c r="C122" s="12"/>
      <c r="D122" s="12"/>
      <c r="E122" s="12"/>
      <c r="F122" s="12"/>
    </row>
    <row r="123" spans="1:6" x14ac:dyDescent="0.45">
      <c r="A123" s="22" t="str">
        <f t="shared" si="2"/>
        <v xml:space="preserve">INSERT INTO CalendarioOperacao(sementeira, poda, colheita, floracao) VALUES (null, 'Novembro a dezembro', 'Julho a agosto', 'Fevereiro a março'); </v>
      </c>
      <c r="B123" s="12"/>
      <c r="C123" s="12"/>
      <c r="D123" s="12"/>
      <c r="E123" s="12"/>
      <c r="F123" s="12"/>
    </row>
    <row r="124" spans="1:6" x14ac:dyDescent="0.45">
      <c r="A124" s="22" t="str">
        <f t="shared" si="2"/>
        <v xml:space="preserve">INSERT INTO CalendarioOperacao(sementeira, poda, colheita, floracao) VALUES (null, 'Novembro a dezembro', 'Julho a agosto', 'Fevereiro a março'); </v>
      </c>
      <c r="B124" s="12"/>
      <c r="C124" s="12"/>
      <c r="D124" s="12"/>
      <c r="E124" s="12"/>
      <c r="F124" s="12"/>
    </row>
    <row r="125" spans="1:6" x14ac:dyDescent="0.45">
      <c r="A125" s="22" t="str">
        <f t="shared" si="2"/>
        <v xml:space="preserve">INSERT INTO CalendarioOperacao(sementeira, poda, colheita, floracao) VALUES (null, 'Novembro a dezembro', 'Julho a agosto', 'Fevereiro a março'); </v>
      </c>
      <c r="B125" s="12"/>
      <c r="C125" s="12"/>
      <c r="D125" s="12"/>
      <c r="E125" s="12"/>
      <c r="F125" s="12"/>
    </row>
    <row r="126" spans="1:6" x14ac:dyDescent="0.45">
      <c r="A126" s="22" t="str">
        <f t="shared" si="2"/>
        <v xml:space="preserve">INSERT INTO CalendarioOperacao(sementeira, poda, colheita, floracao) VALUES (null, 'Novembro a dezembro', 'Julho a agosto', 'Fevereiro a março'); </v>
      </c>
      <c r="B126" s="12"/>
      <c r="C126" s="12"/>
      <c r="D126" s="12"/>
      <c r="E126" s="12"/>
      <c r="F126" s="12"/>
    </row>
    <row r="127" spans="1:6" x14ac:dyDescent="0.45">
      <c r="A127" s="22" t="str">
        <f t="shared" si="2"/>
        <v xml:space="preserve">INSERT INTO CalendarioOperacao(sementeira, poda, colheita, floracao) VALUES (null, 'Novembro a dezembro', 'Julho a agosto', 'Fevereiro a março'); </v>
      </c>
      <c r="B127" s="12"/>
      <c r="C127" s="12"/>
      <c r="D127" s="12"/>
      <c r="E127" s="12"/>
      <c r="F127" s="12"/>
    </row>
    <row r="128" spans="1:6" x14ac:dyDescent="0.45">
      <c r="A128" s="22" t="str">
        <f t="shared" si="2"/>
        <v xml:space="preserve">INSERT INTO CalendarioOperacao(sementeira, poda, colheita, floracao) VALUES (null, 'Novembro a dezembro', 'Julho a agosto', 'Fevereiro a março'); </v>
      </c>
      <c r="B128" s="12"/>
      <c r="C128" s="12"/>
      <c r="D128" s="12"/>
      <c r="E128" s="12"/>
      <c r="F128" s="12"/>
    </row>
    <row r="129" spans="1:6" x14ac:dyDescent="0.45">
      <c r="A129" s="22" t="str">
        <f t="shared" si="2"/>
        <v xml:space="preserve">INSERT INTO CalendarioOperacao(sementeira, poda, colheita, floracao) VALUES (null, 'Novembro a dezembro', 'Agosto a setembro', 'Março a abril'); </v>
      </c>
      <c r="B129" s="12"/>
      <c r="C129" s="12"/>
      <c r="D129" s="12"/>
      <c r="E129" s="12"/>
      <c r="F129" s="12"/>
    </row>
    <row r="130" spans="1:6" x14ac:dyDescent="0.45">
      <c r="A130" s="22" t="str">
        <f t="shared" si="2"/>
        <v xml:space="preserve">INSERT INTO CalendarioOperacao(sementeira, poda, colheita, floracao) VALUES (null, 'Novembro a dezembro', 'Agosto a setembro', 'Março a abril'); </v>
      </c>
      <c r="B130" s="12"/>
      <c r="C130" s="12"/>
      <c r="D130" s="12"/>
      <c r="E130" s="12"/>
      <c r="F130" s="12"/>
    </row>
    <row r="131" spans="1:6" x14ac:dyDescent="0.45">
      <c r="A131" s="22" t="str">
        <f t="shared" si="2"/>
        <v xml:space="preserve">INSERT INTO CalendarioOperacao(sementeira, poda, colheita, floracao) VALUES (null, 'Novembro a dezembro', 'Agosto a setembro', 'Março a abril'); </v>
      </c>
      <c r="B131" s="12"/>
      <c r="C131" s="12"/>
      <c r="D131" s="12"/>
      <c r="E131" s="12"/>
      <c r="F131" s="12"/>
    </row>
    <row r="132" spans="1:6" x14ac:dyDescent="0.45">
      <c r="A132" s="22" t="str">
        <f t="shared" si="2"/>
        <v xml:space="preserve">INSERT INTO CalendarioOperacao(sementeira, poda, colheita, floracao) VALUES (null, 'Novembro a dezembro', 'Agosto a setembro', 'Março a abril'); </v>
      </c>
      <c r="B132" s="12"/>
      <c r="C132" s="12"/>
      <c r="D132" s="12"/>
      <c r="E132" s="12"/>
      <c r="F132" s="12"/>
    </row>
    <row r="133" spans="1:6" x14ac:dyDescent="0.45">
      <c r="A133" s="22" t="str">
        <f t="shared" si="2"/>
        <v xml:space="preserve">INSERT INTO CalendarioOperacao(sementeira, poda, colheita, floracao) VALUES (null, 'Novembro a dezembro', 'Agosto a setembro', 'Março a abril'); </v>
      </c>
      <c r="B133" s="12"/>
      <c r="C133" s="12"/>
      <c r="D133" s="12"/>
      <c r="E133" s="12"/>
      <c r="F133" s="12"/>
    </row>
    <row r="134" spans="1:6" x14ac:dyDescent="0.45">
      <c r="A134" s="22" t="str">
        <f t="shared" si="2"/>
        <v xml:space="preserve">INSERT INTO CalendarioOperacao(sementeira, poda, colheita, floracao) VALUES (null, 'Novembro a dezembro', 'Agosto a setembro', 'Março a abril'); </v>
      </c>
      <c r="B134" s="12"/>
      <c r="C134" s="12"/>
      <c r="D134" s="12"/>
      <c r="E134" s="12"/>
      <c r="F134" s="12"/>
    </row>
    <row r="135" spans="1:6" x14ac:dyDescent="0.45">
      <c r="A135" s="22" t="str">
        <f t="shared" si="2"/>
        <v xml:space="preserve">INSERT INTO CalendarioOperacao(sementeira, poda, colheita, floracao) VALUES (null, 'Novembro a dezembro', 'Agosto a setembro', 'Março a abril'); </v>
      </c>
      <c r="B135" s="12"/>
      <c r="C135" s="12"/>
      <c r="D135" s="12"/>
      <c r="E135" s="12"/>
      <c r="F135" s="12"/>
    </row>
    <row r="136" spans="1:6" x14ac:dyDescent="0.45">
      <c r="A136" s="22" t="str">
        <f t="shared" si="2"/>
        <v xml:space="preserve">INSERT INTO CalendarioOperacao(sementeira, poda, colheita, floracao) VALUES (null, 'Novembro a dezembro', 'Agosto a setembro', 'Março a abril'); </v>
      </c>
      <c r="B136" s="12"/>
      <c r="C136" s="12"/>
      <c r="D136" s="12"/>
      <c r="E136" s="12"/>
      <c r="F136" s="12"/>
    </row>
    <row r="137" spans="1:6" x14ac:dyDescent="0.45">
      <c r="A137" s="22" t="str">
        <f t="shared" si="2"/>
        <v xml:space="preserve">INSERT INTO CalendarioOperacao(sementeira, poda, colheita, floracao) VALUES (null, 'Novembro a dezembro', 'Agosto a setembro', 'Março a abril'); </v>
      </c>
      <c r="B137" s="12"/>
      <c r="C137" s="12"/>
      <c r="D137" s="12"/>
      <c r="E137" s="12"/>
      <c r="F137" s="12"/>
    </row>
    <row r="138" spans="1:6" x14ac:dyDescent="0.45">
      <c r="A138" s="22" t="str">
        <f t="shared" si="2"/>
        <v xml:space="preserve">INSERT INTO CalendarioOperacao(sementeira, poda, colheita, floracao) VALUES (null, 'Novembro a dezembro', 'Agosto a setembro', 'Março a abril'); </v>
      </c>
      <c r="B138" s="12"/>
      <c r="C138" s="12"/>
      <c r="D138" s="12"/>
      <c r="E138" s="12"/>
      <c r="F138" s="12"/>
    </row>
    <row r="139" spans="1:6" x14ac:dyDescent="0.45">
      <c r="A139" s="22" t="str">
        <f t="shared" si="2"/>
        <v xml:space="preserve">INSERT INTO CalendarioOperacao(sementeira, poda, colheita, floracao) VALUES (null, 'Novembro a dezembro', 'Agosto a setembro', 'Março a abril'); </v>
      </c>
      <c r="B139" s="12"/>
      <c r="C139" s="12"/>
      <c r="D139" s="12"/>
      <c r="E139" s="12"/>
      <c r="F139" s="12"/>
    </row>
    <row r="140" spans="1:6" x14ac:dyDescent="0.45">
      <c r="A140" s="22" t="str">
        <f t="shared" si="2"/>
        <v xml:space="preserve">INSERT INTO CalendarioOperacao(sementeira, poda, colheita, floracao) VALUES (null, 'Novembro a dezembro', 'Agosto a setembro', 'Março a abril'); </v>
      </c>
      <c r="B140" s="12"/>
      <c r="C140" s="12"/>
      <c r="D140" s="12"/>
      <c r="E140" s="12"/>
      <c r="F140" s="12"/>
    </row>
    <row r="141" spans="1:6" x14ac:dyDescent="0.45">
      <c r="A141" s="22" t="str">
        <f t="shared" si="2"/>
        <v xml:space="preserve">INSERT INTO CalendarioOperacao(sementeira, poda, colheita, floracao) VALUES (null, 'Janeiro', 'Novembro a dezembro', 'Abril a maio'); </v>
      </c>
      <c r="B141" s="12"/>
      <c r="C141" s="12"/>
      <c r="D141" s="12"/>
      <c r="E141" s="12"/>
      <c r="F141" s="12"/>
    </row>
    <row r="142" spans="1:6" x14ac:dyDescent="0.45">
      <c r="A142" s="22" t="str">
        <f t="shared" si="2"/>
        <v xml:space="preserve">INSERT INTO CalendarioOperacao(sementeira, poda, colheita, floracao) VALUES (null, 'Novembro a dezembro', 'Agosto a setembro', 'Março a abril'); </v>
      </c>
      <c r="B142" s="12"/>
      <c r="C142" s="12"/>
      <c r="D142" s="12"/>
      <c r="E142" s="12"/>
      <c r="F142" s="12"/>
    </row>
    <row r="143" spans="1:6" x14ac:dyDescent="0.45">
      <c r="A143" s="22" t="str">
        <f t="shared" si="2"/>
        <v xml:space="preserve">INSERT INTO CalendarioOperacao(sementeira, poda, colheita, floracao) VALUES (null, 'Novembro a dezembro', 'Agosto a setembro', 'Março a abril'); </v>
      </c>
      <c r="B143" s="12"/>
      <c r="C143" s="12"/>
      <c r="D143" s="12"/>
      <c r="E143" s="12"/>
      <c r="F143" s="12"/>
    </row>
    <row r="144" spans="1:6" x14ac:dyDescent="0.45">
      <c r="A144" s="22" t="str">
        <f t="shared" si="2"/>
        <v xml:space="preserve">INSERT INTO CalendarioOperacao(sementeira, poda, colheita, floracao) VALUES (null, 'Novembro a dezembro', 'Agosto a setembro', 'Março a abril'); </v>
      </c>
      <c r="B144" s="12"/>
      <c r="C144" s="12"/>
      <c r="D144" s="12"/>
      <c r="E144" s="12"/>
      <c r="F144" s="12"/>
    </row>
    <row r="145" spans="1:6" x14ac:dyDescent="0.45">
      <c r="A145" s="22" t="str">
        <f t="shared" si="2"/>
        <v xml:space="preserve">INSERT INTO CalendarioOperacao(sementeira, poda, colheita, floracao) VALUES (null, 'Novembro a dezembro', 'Agosto a setembro', 'Março a abril'); </v>
      </c>
      <c r="B145" s="12"/>
      <c r="C145" s="12"/>
      <c r="D145" s="12"/>
      <c r="E145" s="12"/>
      <c r="F145" s="12"/>
    </row>
    <row r="146" spans="1:6" x14ac:dyDescent="0.45">
      <c r="A146" s="22" t="str">
        <f t="shared" si="2"/>
        <v xml:space="preserve">INSERT INTO CalendarioOperacao(sementeira, poda, colheita, floracao) VALUES (null, 'Novembro a dezembro', 'Agosto a setembro', 'Março a abril'); </v>
      </c>
      <c r="B146" s="12"/>
      <c r="C146" s="12"/>
      <c r="D146" s="12"/>
      <c r="E146" s="12"/>
      <c r="F146" s="12"/>
    </row>
    <row r="147" spans="1:6" x14ac:dyDescent="0.45">
      <c r="A147" s="22" t="str">
        <f t="shared" si="2"/>
        <v xml:space="preserve">INSERT INTO CalendarioOperacao(sementeira, poda, colheita, floracao) VALUES (null, 'Novembro a dezembro', 'Agosto a setembro', 'Março a abril'); </v>
      </c>
      <c r="B147" s="12"/>
      <c r="C147" s="12"/>
      <c r="D147" s="12"/>
      <c r="E147" s="12"/>
      <c r="F147" s="12"/>
    </row>
    <row r="148" spans="1:6" x14ac:dyDescent="0.45">
      <c r="A148" s="22" t="str">
        <f t="shared" si="2"/>
        <v xml:space="preserve">INSERT INTO CalendarioOperacao(sementeira, poda, colheita, floracao) VALUES (null, 'Novembro a dezembro', 'Agosto a setembro', 'Março a abril'); </v>
      </c>
      <c r="B148" s="12"/>
      <c r="C148" s="12"/>
      <c r="D148" s="12"/>
      <c r="E148" s="12"/>
      <c r="F148" s="12"/>
    </row>
    <row r="149" spans="1:6" x14ac:dyDescent="0.45">
      <c r="A149" s="22" t="str">
        <f t="shared" si="2"/>
        <v xml:space="preserve">INSERT INTO CalendarioOperacao(sementeira, poda, colheita, floracao) VALUES (null, 'Novembro a dezembro', 'Agosto a setembro', 'Março a abril'); </v>
      </c>
      <c r="B149" s="12"/>
      <c r="C149" s="12"/>
      <c r="D149" s="12"/>
      <c r="E149" s="12"/>
      <c r="F149" s="12"/>
    </row>
    <row r="150" spans="1:6" x14ac:dyDescent="0.45">
      <c r="A150" s="22" t="str">
        <f t="shared" si="2"/>
        <v xml:space="preserve">INSERT INTO CalendarioOperacao(sementeira, poda, colheita, floracao) VALUES (null, 'Novembro a dezembro', 'Agosto a setembro', 'Março a abril'); </v>
      </c>
      <c r="B150" s="12"/>
      <c r="C150" s="12"/>
      <c r="D150" s="12"/>
      <c r="E150" s="12"/>
      <c r="F150" s="12"/>
    </row>
    <row r="151" spans="1:6" x14ac:dyDescent="0.45">
      <c r="A151" s="22" t="str">
        <f t="shared" si="2"/>
        <v xml:space="preserve">INSERT INTO CalendarioOperacao(sementeira, poda, colheita, floracao) VALUES (null, 'Novembro a dezembro', 'Agosto a setembro', 'Março a abril'); </v>
      </c>
      <c r="B151" s="12"/>
      <c r="C151" s="12"/>
      <c r="D151" s="12"/>
      <c r="E151" s="12"/>
      <c r="F151" s="12"/>
    </row>
    <row r="152" spans="1:6" x14ac:dyDescent="0.45">
      <c r="A152" s="22" t="str">
        <f t="shared" si="2"/>
        <v xml:space="preserve">INSERT INTO CalendarioOperacao(sementeira, poda, colheita, floracao) VALUES (null, 'Novembro a dezembro', 'Agosto a setembro', 'Março a abril'); </v>
      </c>
      <c r="B152" s="12"/>
      <c r="C152" s="12"/>
      <c r="D152" s="12"/>
      <c r="E152" s="12"/>
      <c r="F152" s="12"/>
    </row>
    <row r="153" spans="1:6" x14ac:dyDescent="0.45">
      <c r="A153" s="22" t="str">
        <f t="shared" si="2"/>
        <v xml:space="preserve">INSERT INTO CalendarioOperacao(sementeira, poda, colheita, floracao) VALUES (null, 'Novembro a dezembro', 'Agosto a setembro', 'Março a abril'); </v>
      </c>
      <c r="B153" s="12"/>
      <c r="C153" s="12"/>
      <c r="D153" s="12"/>
      <c r="E153" s="12"/>
      <c r="F153" s="12"/>
    </row>
    <row r="154" spans="1:6" x14ac:dyDescent="0.45">
      <c r="A154" s="22" t="str">
        <f t="shared" si="2"/>
        <v xml:space="preserve">INSERT INTO CalendarioOperacao(sementeira, poda, colheita, floracao) VALUES (null, 'Novembro a dezembro', 'Agosto a setembro', 'Março a abril'); </v>
      </c>
      <c r="B154" s="12"/>
      <c r="C154" s="12"/>
      <c r="D154" s="12"/>
      <c r="E154" s="12"/>
      <c r="F154" s="12"/>
    </row>
    <row r="155" spans="1:6" x14ac:dyDescent="0.45">
      <c r="A155" s="22" t="str">
        <f t="shared" si="2"/>
        <v xml:space="preserve">INSERT INTO CalendarioOperacao(sementeira, poda, colheita, floracao) VALUES (null, 'Novembro a dezembro', 'Agosto a setembro', 'Março a abril'); </v>
      </c>
      <c r="B155" s="12"/>
      <c r="C155" s="12"/>
      <c r="D155" s="12"/>
      <c r="E155" s="12"/>
      <c r="F155" s="12"/>
    </row>
    <row r="156" spans="1:6" x14ac:dyDescent="0.45">
      <c r="A156" s="22" t="str">
        <f t="shared" si="2"/>
        <v xml:space="preserve">INSERT INTO CalendarioOperacao(sementeira, poda, colheita, floracao) VALUES (null, 'Novembro a dezembro', 'Agosto a setembro', 'Março a abril'); </v>
      </c>
      <c r="B156" s="12"/>
      <c r="C156" s="12"/>
      <c r="D156" s="12"/>
      <c r="E156" s="12"/>
      <c r="F156" s="12"/>
    </row>
    <row r="157" spans="1:6" x14ac:dyDescent="0.45">
      <c r="A157" s="22" t="str">
        <f t="shared" si="2"/>
        <v xml:space="preserve">INSERT INTO CalendarioOperacao(sementeira, poda, colheita, floracao) VALUES (null, 'Novembro a dezembro', 'Agosto a setembro', 'Março a abril'); </v>
      </c>
      <c r="B157" s="12"/>
      <c r="C157" s="12"/>
      <c r="D157" s="12"/>
      <c r="E157" s="12"/>
      <c r="F157" s="12"/>
    </row>
    <row r="158" spans="1:6" x14ac:dyDescent="0.45">
      <c r="A158" s="22" t="str">
        <f t="shared" si="2"/>
        <v xml:space="preserve">INSERT INTO CalendarioOperacao(sementeira, poda, colheita, floracao) VALUES (null, 'Novembro a dezembro', 'Agosto a setembro', 'Março a abril'); </v>
      </c>
      <c r="B158" s="12"/>
      <c r="C158" s="12"/>
      <c r="D158" s="12"/>
      <c r="E158" s="12"/>
      <c r="F158" s="12"/>
    </row>
    <row r="159" spans="1:6" x14ac:dyDescent="0.45">
      <c r="A159" s="22" t="str">
        <f t="shared" si="2"/>
        <v xml:space="preserve">INSERT INTO CalendarioOperacao(sementeira, poda, colheita, floracao) VALUES (null, 'Novembro a dezembro', 'Agosto a setembro', 'Março a abril'); </v>
      </c>
      <c r="B159" s="12"/>
      <c r="C159" s="12"/>
      <c r="D159" s="12"/>
      <c r="E159" s="12"/>
      <c r="F159" s="12"/>
    </row>
    <row r="160" spans="1:6" x14ac:dyDescent="0.45">
      <c r="A160" s="22" t="str">
        <f t="shared" si="2"/>
        <v xml:space="preserve">INSERT INTO CalendarioOperacao(sementeira, poda, colheita, floracao) VALUES (null, 'Novembro a dezembro', 'Agosto a setembro', 'Março a abril'); </v>
      </c>
      <c r="B160" s="12"/>
      <c r="C160" s="12"/>
      <c r="D160" s="12"/>
      <c r="E160" s="12"/>
      <c r="F160" s="12"/>
    </row>
    <row r="161" spans="1:6" x14ac:dyDescent="0.45">
      <c r="A161" s="22" t="str">
        <f t="shared" si="2"/>
        <v xml:space="preserve">INSERT INTO CalendarioOperacao(sementeira, poda, colheita, floracao) VALUES (null, 'Novembro a dezembro', 'Agosto a setembro', 'Março a abril'); </v>
      </c>
      <c r="B161" s="12"/>
      <c r="C161" s="12"/>
      <c r="D161" s="12"/>
      <c r="E161" s="12"/>
      <c r="F161" s="12"/>
    </row>
    <row r="162" spans="1:6" x14ac:dyDescent="0.45">
      <c r="A162" s="22" t="str">
        <f t="shared" si="2"/>
        <v xml:space="preserve">INSERT INTO CalendarioOperacao(sementeira, poda, colheita, floracao) VALUES (null, 'Novembro a dezembro', 'Agosto a setembro', 'Março a abril'); </v>
      </c>
      <c r="B162" s="12"/>
      <c r="C162" s="12"/>
      <c r="D162" s="12"/>
      <c r="E162" s="12"/>
      <c r="F162" s="12"/>
    </row>
    <row r="163" spans="1:6" x14ac:dyDescent="0.45">
      <c r="A163" s="22" t="str">
        <f t="shared" ref="A163:A189" si="3" xml:space="preserve"> "INSERT INTO " &amp;$C$97&amp; "(sementeira, poda, colheita, floracao) VALUES (" &amp;IF(ISBLANK(E67), "null", "'" &amp;E67&amp; "'")&amp; ", "  &amp;IF(ISBLANK(F67), "null", "'" &amp;F67&amp; "'")&amp; ", " &amp;IF(ISBLANK(H67), "null", "'" &amp;H67&amp;  "'")&amp; ", " &amp;IF(ISBLANK(G67), "null", "'" &amp;G67&amp; "'")&amp; "); "</f>
        <v xml:space="preserve">INSERT INTO CalendarioOperacao(sementeira, poda, colheita, floracao) VALUES (null, 'Novembro a dezembro', 'Agosto a setembro', 'Março a abril'); </v>
      </c>
      <c r="B163" s="12"/>
      <c r="C163" s="12"/>
      <c r="D163" s="12"/>
      <c r="E163" s="12"/>
      <c r="F163" s="12"/>
    </row>
    <row r="164" spans="1:6" x14ac:dyDescent="0.45">
      <c r="A164" s="22" t="str">
        <f t="shared" si="3"/>
        <v xml:space="preserve">INSERT INTO CalendarioOperacao(sementeira, poda, colheita, floracao) VALUES (null, 'Novembro a dezembro', 'Agosto a setembro', 'Março a abril'); </v>
      </c>
      <c r="B164" s="12"/>
      <c r="C164" s="12"/>
      <c r="D164" s="12"/>
      <c r="E164" s="12"/>
      <c r="F164" s="12"/>
    </row>
    <row r="165" spans="1:6" x14ac:dyDescent="0.45">
      <c r="A165" s="22" t="str">
        <f t="shared" si="3"/>
        <v xml:space="preserve">INSERT INTO CalendarioOperacao(sementeira, poda, colheita, floracao) VALUES (null, 'Novembro a dezembro', 'Agosto a setembro', 'Março a abril'); </v>
      </c>
      <c r="B165" s="12"/>
      <c r="C165" s="12"/>
      <c r="D165" s="12"/>
      <c r="E165" s="12"/>
      <c r="F165" s="12"/>
    </row>
    <row r="166" spans="1:6" x14ac:dyDescent="0.45">
      <c r="A166" s="22" t="str">
        <f t="shared" si="3"/>
        <v xml:space="preserve">INSERT INTO CalendarioOperacao(sementeira, poda, colheita, floracao) VALUES (null, null, null, null); </v>
      </c>
      <c r="B166" s="12"/>
      <c r="C166" s="12"/>
      <c r="D166" s="12"/>
      <c r="E166" s="12"/>
      <c r="F166" s="12"/>
    </row>
    <row r="167" spans="1:6" x14ac:dyDescent="0.45">
      <c r="A167" s="22" t="str">
        <f t="shared" si="3"/>
        <v xml:space="preserve">INSERT INTO CalendarioOperacao(sementeira, poda, colheita, floracao) VALUES (null, null, null, null); </v>
      </c>
      <c r="B167" s="12"/>
      <c r="C167" s="12"/>
      <c r="D167" s="12"/>
      <c r="E167" s="12"/>
      <c r="F167" s="12"/>
    </row>
    <row r="168" spans="1:6" x14ac:dyDescent="0.45">
      <c r="A168" s="22" t="str">
        <f t="shared" si="3"/>
        <v xml:space="preserve">INSERT INTO CalendarioOperacao(sementeira, poda, colheita, floracao) VALUES (null, null, null, null); </v>
      </c>
      <c r="B168" s="12"/>
      <c r="C168" s="12"/>
      <c r="D168" s="12"/>
      <c r="E168" s="12"/>
      <c r="F168" s="12"/>
    </row>
    <row r="169" spans="1:6" x14ac:dyDescent="0.45">
      <c r="A169" s="22" t="str">
        <f t="shared" si="3"/>
        <v xml:space="preserve">INSERT INTO CalendarioOperacao(sementeira, poda, colheita, floracao) VALUES (null, null, null, null); </v>
      </c>
      <c r="B169" s="12"/>
      <c r="C169" s="12"/>
      <c r="D169" s="12"/>
      <c r="E169" s="12"/>
      <c r="F169" s="12"/>
    </row>
    <row r="170" spans="1:6" x14ac:dyDescent="0.45">
      <c r="A170" s="22" t="str">
        <f t="shared" si="3"/>
        <v xml:space="preserve">INSERT INTO CalendarioOperacao(sementeira, poda, colheita, floracao) VALUES (null, null, '80 dias', null); </v>
      </c>
      <c r="B170" s="12"/>
      <c r="C170" s="12"/>
      <c r="D170" s="12"/>
      <c r="E170" s="12"/>
      <c r="F170" s="12"/>
    </row>
    <row r="171" spans="1:6" x14ac:dyDescent="0.45">
      <c r="A171" s="22" t="str">
        <f t="shared" si="3"/>
        <v xml:space="preserve">INSERT INTO CalendarioOperacao(sementeira, poda, colheita, floracao) VALUES (null, null, '80 dias', null); </v>
      </c>
      <c r="B171" s="12"/>
      <c r="C171" s="12"/>
      <c r="D171" s="12"/>
      <c r="E171" s="12"/>
      <c r="F171" s="12"/>
    </row>
    <row r="172" spans="1:6" x14ac:dyDescent="0.45">
      <c r="A172" s="22" t="str">
        <f t="shared" si="3"/>
        <v xml:space="preserve">INSERT INTO CalendarioOperacao(sementeira, poda, colheita, floracao) VALUES (null, null, '80 dias', null); </v>
      </c>
      <c r="B172" s="12"/>
      <c r="C172" s="12"/>
      <c r="D172" s="12"/>
      <c r="E172" s="12"/>
      <c r="F172" s="12"/>
    </row>
    <row r="173" spans="1:6" x14ac:dyDescent="0.45">
      <c r="A173" s="22" t="str">
        <f t="shared" si="3"/>
        <v xml:space="preserve">INSERT INTO CalendarioOperacao(sementeira, poda, colheita, floracao) VALUES (null, null, '80 dias', null); </v>
      </c>
      <c r="B173" s="12"/>
      <c r="C173" s="12"/>
      <c r="D173" s="12"/>
      <c r="E173" s="12"/>
      <c r="F173" s="12"/>
    </row>
    <row r="174" spans="1:6" x14ac:dyDescent="0.45">
      <c r="A174" s="22" t="str">
        <f t="shared" si="3"/>
        <v xml:space="preserve">INSERT INTO CalendarioOperacao(sementeira, poda, colheita, floracao) VALUES (null, null, '80 dias', null); </v>
      </c>
      <c r="B174" s="12"/>
      <c r="C174" s="12"/>
      <c r="D174" s="12"/>
      <c r="E174" s="12"/>
      <c r="F174" s="12"/>
    </row>
    <row r="175" spans="1:6" x14ac:dyDescent="0.45">
      <c r="A175" s="22" t="str">
        <f t="shared" si="3"/>
        <v xml:space="preserve">INSERT INTO CalendarioOperacao(sementeira, poda, colheita, floracao) VALUES (null, null, '80 dias', null); </v>
      </c>
      <c r="B175" s="12"/>
      <c r="C175" s="12"/>
      <c r="D175" s="12"/>
      <c r="E175" s="12"/>
      <c r="F175" s="12"/>
    </row>
    <row r="176" spans="1:6" x14ac:dyDescent="0.45">
      <c r="A176" s="22" t="str">
        <f t="shared" si="3"/>
        <v xml:space="preserve">INSERT INTO CalendarioOperacao(sementeira, poda, colheita, floracao) VALUES (null, null, '80 dias', null); </v>
      </c>
      <c r="B176" s="12"/>
      <c r="C176" s="12"/>
      <c r="D176" s="12"/>
      <c r="E176" s="12"/>
      <c r="F176" s="12"/>
    </row>
    <row r="177" spans="1:6" x14ac:dyDescent="0.45">
      <c r="A177" s="22" t="str">
        <f t="shared" si="3"/>
        <v xml:space="preserve">INSERT INTO CalendarioOperacao(sementeira, poda, colheita, floracao) VALUES (null, null, null, null); </v>
      </c>
      <c r="B177" s="12"/>
      <c r="C177" s="12"/>
      <c r="D177" s="12"/>
      <c r="E177" s="12"/>
      <c r="F177" s="12"/>
    </row>
    <row r="178" spans="1:6" x14ac:dyDescent="0.45">
      <c r="A178" s="22" t="str">
        <f t="shared" si="3"/>
        <v xml:space="preserve">INSERT INTO CalendarioOperacao(sementeira, poda, colheita, floracao) VALUES (null, null, null, null); </v>
      </c>
      <c r="B178" s="12"/>
      <c r="C178" s="12"/>
      <c r="D178" s="12"/>
      <c r="E178" s="12"/>
      <c r="F178" s="12"/>
    </row>
    <row r="179" spans="1:6" x14ac:dyDescent="0.45">
      <c r="A179" s="22" t="str">
        <f t="shared" si="3"/>
        <v xml:space="preserve">INSERT INTO CalendarioOperacao(sementeira, poda, colheita, floracao) VALUES ('Abril a junho', null, 'Julho a setembro', null); </v>
      </c>
      <c r="B179" s="12"/>
      <c r="C179" s="12"/>
      <c r="D179" s="12"/>
      <c r="E179" s="12"/>
      <c r="F179" s="12"/>
    </row>
    <row r="180" spans="1:6" x14ac:dyDescent="0.45">
      <c r="A180" s="22" t="str">
        <f t="shared" si="3"/>
        <v xml:space="preserve">INSERT INTO CalendarioOperacao(sementeira, poda, colheita, floracao) VALUES ('Abril a junho', null, 'Julho a setembro', null); </v>
      </c>
      <c r="B180" s="12"/>
      <c r="C180" s="12"/>
      <c r="D180" s="12"/>
      <c r="E180" s="12"/>
      <c r="F180" s="12"/>
    </row>
    <row r="181" spans="1:6" x14ac:dyDescent="0.45">
      <c r="A181" s="22" t="str">
        <f t="shared" si="3"/>
        <v xml:space="preserve">INSERT INTO CalendarioOperacao(sementeira, poda, colheita, floracao) VALUES ('Março a setembro', null, 'Junho a fevereiro', null); </v>
      </c>
      <c r="B181" s="12"/>
      <c r="C181" s="12"/>
      <c r="D181" s="12"/>
      <c r="E181" s="12"/>
      <c r="F181" s="12"/>
    </row>
    <row r="182" spans="1:6" x14ac:dyDescent="0.45">
      <c r="A182" s="22" t="str">
        <f t="shared" si="3"/>
        <v xml:space="preserve">INSERT INTO CalendarioOperacao(sementeira, poda, colheita, floracao) VALUES (null, null, 'Outubro a novembro', null); </v>
      </c>
      <c r="B182" s="12"/>
      <c r="C182" s="12"/>
      <c r="D182" s="12"/>
      <c r="E182" s="12"/>
      <c r="F182" s="12"/>
    </row>
    <row r="183" spans="1:6" x14ac:dyDescent="0.45">
      <c r="A183" s="22" t="str">
        <f t="shared" si="3"/>
        <v xml:space="preserve">INSERT INTO CalendarioOperacao(sementeira, poda, colheita, floracao) VALUES (null, null, 'Outubro a novembro', null); </v>
      </c>
      <c r="B183" s="12"/>
      <c r="C183" s="12"/>
      <c r="D183" s="12"/>
      <c r="E183" s="12"/>
      <c r="F183" s="12"/>
    </row>
    <row r="184" spans="1:6" x14ac:dyDescent="0.45">
      <c r="A184" s="22" t="str">
        <f t="shared" si="3"/>
        <v xml:space="preserve">INSERT INTO CalendarioOperacao(sementeira, poda, colheita, floracao) VALUES (null, null, 'Outubro a novembro', null); </v>
      </c>
      <c r="B184" s="12"/>
      <c r="C184" s="12"/>
      <c r="D184" s="12"/>
      <c r="E184" s="12"/>
      <c r="F184" s="12"/>
    </row>
    <row r="185" spans="1:6" x14ac:dyDescent="0.45">
      <c r="A185" s="22" t="str">
        <f t="shared" si="3"/>
        <v xml:space="preserve">INSERT INTO CalendarioOperacao(sementeira, poda, colheita, floracao) VALUES (null, null, 'Outubro a novembro', null); </v>
      </c>
      <c r="B185" s="12"/>
      <c r="C185" s="12"/>
      <c r="D185" s="12"/>
      <c r="E185" s="12"/>
      <c r="F185" s="12"/>
    </row>
    <row r="186" spans="1:6" x14ac:dyDescent="0.45">
      <c r="A186" s="22" t="str">
        <f t="shared" si="3"/>
        <v xml:space="preserve">INSERT INTO CalendarioOperacao(sementeira, poda, colheita, floracao) VALUES (null, null, 'Outubro a novembro', null); </v>
      </c>
      <c r="B186" s="12"/>
      <c r="C186" s="12"/>
      <c r="D186" s="12"/>
      <c r="E186" s="12"/>
      <c r="F186" s="12"/>
    </row>
    <row r="187" spans="1:6" x14ac:dyDescent="0.45">
      <c r="A187" s="22" t="str">
        <f t="shared" si="3"/>
        <v xml:space="preserve">INSERT INTO CalendarioOperacao(sementeira, poda, colheita, floracao) VALUES (null, null, 'Outubro a novembro', null); </v>
      </c>
      <c r="B187" s="12"/>
      <c r="C187" s="12"/>
      <c r="D187" s="12"/>
      <c r="E187" s="12"/>
      <c r="F187" s="12"/>
    </row>
    <row r="188" spans="1:6" x14ac:dyDescent="0.45">
      <c r="A188" s="22" t="str">
        <f t="shared" si="3"/>
        <v xml:space="preserve">INSERT INTO CalendarioOperacao(sementeira, poda, colheita, floracao) VALUES (null, null, 'Outubro a novembro', null); </v>
      </c>
      <c r="B188" s="12"/>
      <c r="C188" s="12"/>
      <c r="D188" s="12"/>
      <c r="E188" s="12"/>
      <c r="F188" s="12"/>
    </row>
    <row r="189" spans="1:6" x14ac:dyDescent="0.45">
      <c r="A189" s="22" t="str">
        <f t="shared" si="3"/>
        <v xml:space="preserve">INSERT INTO CalendarioOperacao(sementeira, poda, colheita, floracao) VALUES (null, null, 'Outubro a novembro', null); </v>
      </c>
      <c r="B189" s="12"/>
      <c r="C189" s="12"/>
      <c r="D189" s="12"/>
      <c r="E189" s="12"/>
      <c r="F189" s="12"/>
    </row>
    <row r="190" spans="1:6" x14ac:dyDescent="0.45">
      <c r="A190" s="7"/>
    </row>
    <row r="191" spans="1:6" x14ac:dyDescent="0.45">
      <c r="A191" s="7"/>
    </row>
    <row r="192" spans="1:6" x14ac:dyDescent="0.45">
      <c r="A192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W74"/>
  <sheetViews>
    <sheetView topLeftCell="A45" zoomScale="85" workbookViewId="0">
      <selection activeCell="U12" sqref="U12"/>
    </sheetView>
  </sheetViews>
  <sheetFormatPr defaultRowHeight="14.25" x14ac:dyDescent="0.45"/>
  <cols>
    <col min="1" max="1" width="22.86328125" bestFit="1" customWidth="1"/>
    <col min="2" max="2" width="11.86328125" customWidth="1"/>
    <col min="3" max="4" width="14.33203125" customWidth="1"/>
    <col min="5" max="5" width="20.86328125" bestFit="1" customWidth="1"/>
    <col min="6" max="6" width="6.33203125" customWidth="1"/>
    <col min="7" max="9" width="7" bestFit="1" customWidth="1"/>
    <col min="10" max="10" width="4.86328125" bestFit="1" customWidth="1"/>
    <col min="11" max="11" width="7.46484375" customWidth="1"/>
    <col min="12" max="12" width="3.6640625" bestFit="1" customWidth="1"/>
    <col min="13" max="13" width="5.1328125" bestFit="1" customWidth="1"/>
  </cols>
  <sheetData>
    <row r="1" spans="1:22" x14ac:dyDescent="0.45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144</v>
      </c>
      <c r="J1" t="s">
        <v>146</v>
      </c>
      <c r="K1" t="s">
        <v>144</v>
      </c>
      <c r="L1" t="s">
        <v>147</v>
      </c>
      <c r="M1" t="s">
        <v>144</v>
      </c>
      <c r="Q1" t="s">
        <v>247</v>
      </c>
    </row>
    <row r="2" spans="1:22" x14ac:dyDescent="0.45">
      <c r="A2" t="s">
        <v>148</v>
      </c>
      <c r="B2" t="s">
        <v>149</v>
      </c>
      <c r="C2" t="s">
        <v>150</v>
      </c>
      <c r="D2" t="s">
        <v>151</v>
      </c>
      <c r="E2" t="s">
        <v>152</v>
      </c>
      <c r="F2" t="s">
        <v>153</v>
      </c>
      <c r="G2" s="5">
        <v>0.2</v>
      </c>
      <c r="Q2">
        <v>1</v>
      </c>
    </row>
    <row r="3" spans="1:22" x14ac:dyDescent="0.45">
      <c r="A3" t="s">
        <v>154</v>
      </c>
      <c r="B3" t="s">
        <v>155</v>
      </c>
      <c r="C3" t="s">
        <v>150</v>
      </c>
      <c r="D3" t="s">
        <v>151</v>
      </c>
      <c r="E3" t="s">
        <v>152</v>
      </c>
      <c r="F3" t="s">
        <v>156</v>
      </c>
      <c r="G3" s="5">
        <v>0.8</v>
      </c>
      <c r="Q3">
        <f>Q2 + 1</f>
        <v>2</v>
      </c>
    </row>
    <row r="4" spans="1:22" x14ac:dyDescent="0.45">
      <c r="A4" t="s">
        <v>157</v>
      </c>
      <c r="B4" t="s">
        <v>158</v>
      </c>
      <c r="C4" t="s">
        <v>159</v>
      </c>
      <c r="D4" t="s">
        <v>160</v>
      </c>
      <c r="E4" t="s">
        <v>161</v>
      </c>
      <c r="F4" t="s">
        <v>162</v>
      </c>
      <c r="G4" s="5">
        <v>0.249</v>
      </c>
      <c r="H4" t="s">
        <v>163</v>
      </c>
      <c r="I4" s="3">
        <v>0.06</v>
      </c>
      <c r="J4" t="s">
        <v>156</v>
      </c>
      <c r="K4" s="4">
        <v>0.17599999999999999</v>
      </c>
      <c r="Q4">
        <f t="shared" ref="Q4:Q9" si="0">Q3 + 1</f>
        <v>3</v>
      </c>
    </row>
    <row r="5" spans="1:22" x14ac:dyDescent="0.45">
      <c r="A5" t="s">
        <v>164</v>
      </c>
      <c r="B5" t="s">
        <v>158</v>
      </c>
      <c r="C5" t="s">
        <v>159</v>
      </c>
      <c r="D5" t="s">
        <v>160</v>
      </c>
      <c r="E5" t="s">
        <v>161</v>
      </c>
      <c r="F5" t="s">
        <v>163</v>
      </c>
      <c r="G5" s="5">
        <v>0.151</v>
      </c>
      <c r="H5" t="s">
        <v>156</v>
      </c>
      <c r="I5" s="4">
        <v>0.20799999999999999</v>
      </c>
      <c r="Q5">
        <f t="shared" si="0"/>
        <v>4</v>
      </c>
    </row>
    <row r="6" spans="1:22" x14ac:dyDescent="0.45">
      <c r="A6" t="s">
        <v>165</v>
      </c>
      <c r="B6" t="s">
        <v>158</v>
      </c>
      <c r="C6" t="s">
        <v>159</v>
      </c>
      <c r="D6" t="s">
        <v>160</v>
      </c>
      <c r="E6" t="s">
        <v>166</v>
      </c>
      <c r="F6" t="s">
        <v>163</v>
      </c>
      <c r="G6" s="5">
        <v>0.09</v>
      </c>
      <c r="H6" t="s">
        <v>156</v>
      </c>
      <c r="I6" s="4">
        <v>0.124</v>
      </c>
      <c r="J6" t="s">
        <v>167</v>
      </c>
      <c r="K6" s="4">
        <v>8.9999999999999993E-3</v>
      </c>
      <c r="L6" t="s">
        <v>168</v>
      </c>
      <c r="M6" s="3">
        <v>0.01</v>
      </c>
      <c r="Q6">
        <f t="shared" si="0"/>
        <v>5</v>
      </c>
    </row>
    <row r="7" spans="1:22" x14ac:dyDescent="0.45">
      <c r="A7" t="s">
        <v>169</v>
      </c>
      <c r="B7" t="s">
        <v>158</v>
      </c>
      <c r="C7" t="s">
        <v>159</v>
      </c>
      <c r="D7" t="s">
        <v>160</v>
      </c>
      <c r="E7" t="s">
        <v>170</v>
      </c>
      <c r="F7" t="s">
        <v>163</v>
      </c>
      <c r="G7" s="5">
        <v>9.6000000000000002E-2</v>
      </c>
      <c r="H7" t="s">
        <v>156</v>
      </c>
      <c r="I7" s="3">
        <v>0.13</v>
      </c>
      <c r="Q7">
        <f t="shared" si="0"/>
        <v>6</v>
      </c>
    </row>
    <row r="8" spans="1:22" x14ac:dyDescent="0.45">
      <c r="A8" t="s">
        <v>171</v>
      </c>
      <c r="B8" t="s">
        <v>172</v>
      </c>
      <c r="C8" t="s">
        <v>159</v>
      </c>
      <c r="D8" t="s">
        <v>173</v>
      </c>
      <c r="E8" t="s">
        <v>174</v>
      </c>
      <c r="F8" t="s">
        <v>175</v>
      </c>
      <c r="G8" s="5">
        <v>0.88200000000000001</v>
      </c>
      <c r="H8" t="s">
        <v>176</v>
      </c>
      <c r="I8" s="4">
        <v>1.9E-2</v>
      </c>
      <c r="Q8">
        <f t="shared" si="0"/>
        <v>7</v>
      </c>
    </row>
    <row r="9" spans="1:22" x14ac:dyDescent="0.45">
      <c r="A9" t="s">
        <v>177</v>
      </c>
      <c r="B9" t="s">
        <v>172</v>
      </c>
      <c r="C9" t="s">
        <v>178</v>
      </c>
      <c r="D9" t="s">
        <v>173</v>
      </c>
      <c r="E9" t="s">
        <v>174</v>
      </c>
      <c r="F9" t="s">
        <v>175</v>
      </c>
      <c r="G9" s="5">
        <v>0.71699999999999997</v>
      </c>
      <c r="H9" t="s">
        <v>176</v>
      </c>
      <c r="I9" s="4">
        <v>0.14799999999999999</v>
      </c>
      <c r="J9" t="s">
        <v>179</v>
      </c>
      <c r="K9" s="4">
        <v>7.9000000000000001E-2</v>
      </c>
      <c r="Q9">
        <f t="shared" si="0"/>
        <v>8</v>
      </c>
    </row>
    <row r="12" spans="1:22" x14ac:dyDescent="0.45">
      <c r="A12" s="13" t="s">
        <v>8</v>
      </c>
      <c r="B12" s="13" t="s">
        <v>9</v>
      </c>
      <c r="C12" s="13" t="s">
        <v>180</v>
      </c>
      <c r="D12" s="13"/>
      <c r="E12" s="17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2" x14ac:dyDescent="0.45">
      <c r="A13" s="12" t="str">
        <f>"INSERT INTO " &amp;$C$12&amp; "(nomeComercial, idFichaTecnica, idStock, classificacao, estudoMaterial, metodoAplicacao, fabricante) VALUES ('" &amp;A2&amp; "', " &amp;Q2&amp; ", 2, '" &amp;D2&amp; "', '" &amp;C2&amp; "', '" &amp;E2&amp; "', '" &amp;B2&amp; "');"</f>
        <v>INSERT INTO FatorProducao(nomeComercial, idFichaTecnica, idStock, classificacao, estudoMaterial, metodoAplicacao, fabricante) VALUES ('Calda Bordalesa ASCENZA', 1, 2, 'Fitofármaco', 'Pó molhável', 'Fungicida', 'ASCENZA');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V13" s="10" t="s">
        <v>248</v>
      </c>
    </row>
    <row r="14" spans="1:22" x14ac:dyDescent="0.45">
      <c r="A14" s="12" t="str">
        <f t="shared" ref="A14:A20" si="1">"INSERT INTO " &amp;$C$12&amp; "(nomeComercial, idFichaTecnica, idStock, classificacao, estudoMaterial, metodoAplicacao, fabricante) VALUES ('" &amp;A3&amp; "', " &amp;Q3&amp; ", 2, '" &amp;D3&amp; "', '" &amp;C3&amp; "', '" &amp;E3&amp; "', '" &amp;B3&amp; "');"</f>
        <v>INSERT INTO FatorProducao(nomeComercial, idFichaTecnica, idStock, classificacao, estudoMaterial, metodoAplicacao, fabricante) VALUES ('Enxofre Bayer 80 WG', 2, 2, 'Fitofármaco', 'Pó molhável', 'Fungicida', 'Bayer');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2" x14ac:dyDescent="0.45">
      <c r="A15" s="12" t="str">
        <f t="shared" si="1"/>
        <v>INSERT INTO FatorProducao(nomeComercial, idFichaTecnica, idStock, classificacao, estudoMaterial, metodoAplicacao, fabricante) VALUES ('Patentkali', 3, 2, 'Adubo', 'Granulado', 'Adubo solo', 'K+S');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2" x14ac:dyDescent="0.45">
      <c r="A16" s="12" t="str">
        <f t="shared" si="1"/>
        <v>INSERT INTO FatorProducao(nomeComercial, idFichaTecnica, idStock, classificacao, estudoMaterial, metodoAplicacao, fabricante) VALUES ('ESTA Kieserit', 4, 2, 'Adubo', 'Granulado', 'Adubo solo', 'K+S');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x14ac:dyDescent="0.45">
      <c r="A17" s="12" t="str">
        <f t="shared" si="1"/>
        <v>INSERT INTO FatorProducao(nomeComercial, idFichaTecnica, idStock, classificacao, estudoMaterial, metodoAplicacao, fabricante) VALUES ('EPSO Microtop', 5, 2, 'Adubo', 'Granulado', 'Adubo foliar+Fertirrega', 'K+S');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x14ac:dyDescent="0.45">
      <c r="A18" s="12" t="str">
        <f t="shared" si="1"/>
        <v>INSERT INTO FatorProducao(nomeComercial, idFichaTecnica, idStock, classificacao, estudoMaterial, metodoAplicacao, fabricante) VALUES ('EPSO Top', 6, 2, 'Adubo', 'Granulado', 'Adubo foliar', 'K+S');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x14ac:dyDescent="0.45">
      <c r="A19" s="12" t="str">
        <f t="shared" si="1"/>
        <v>INSERT INTO FatorProducao(nomeComercial, idFichaTecnica, idStock, classificacao, estudoMaterial, metodoAplicacao, fabricante) VALUES ('Biocal CaCo3', 7, 2, 'Corretor', 'Granulado', 'Correção solo', 'Biocal');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45">
      <c r="A20" s="12" t="str">
        <f t="shared" si="1"/>
        <v>INSERT INTO FatorProducao(nomeComercial, idFichaTecnica, idStock, classificacao, estudoMaterial, metodoAplicacao, fabricante) VALUES ('Biocal Composto', 8, 2, 'Corretor', 'Pó', 'Correção solo', 'Biocal');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x14ac:dyDescent="0.4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4" spans="1:20" x14ac:dyDescent="0.45">
      <c r="A24" s="13" t="s">
        <v>8</v>
      </c>
      <c r="B24" s="13" t="s">
        <v>9</v>
      </c>
      <c r="C24" s="13" t="s">
        <v>181</v>
      </c>
      <c r="D24" s="13"/>
      <c r="H24" s="30" t="s">
        <v>8</v>
      </c>
      <c r="I24" s="30" t="s">
        <v>182</v>
      </c>
      <c r="J24" s="30" t="s">
        <v>183</v>
      </c>
      <c r="K24" s="30"/>
      <c r="L24" s="30"/>
      <c r="M24" s="30"/>
      <c r="N24" s="30"/>
      <c r="O24" s="30"/>
      <c r="P24" s="30"/>
    </row>
    <row r="25" spans="1:20" x14ac:dyDescent="0.45">
      <c r="A25" s="12" t="str">
        <f>"INSERT INTO "&amp;$C$24&amp;"(formulaQuimica) VALUES ('" &amp;F2&amp; "');"</f>
        <v>INSERT INTO ComponenteQuimico(formulaQuimica) VALUES ('CU');</v>
      </c>
      <c r="B25" s="12"/>
      <c r="C25" s="12"/>
      <c r="D25" s="12"/>
      <c r="H25" s="29" t="str">
        <f xml:space="preserve"> "INSERT INTO " &amp;J24&amp; "(classificacao) VALUES ('" &amp;D2&amp; "');"</f>
        <v>INSERT INTO Classificacao(classificacao) VALUES ('Fitofármaco');</v>
      </c>
      <c r="I25" s="29"/>
      <c r="J25" s="29"/>
      <c r="K25" s="29"/>
      <c r="L25" s="29"/>
      <c r="M25" s="29"/>
      <c r="N25" s="29"/>
      <c r="O25" s="29"/>
      <c r="P25" s="29"/>
    </row>
    <row r="26" spans="1:20" x14ac:dyDescent="0.45">
      <c r="A26" s="12" t="str">
        <f>"INSERT INTO "&amp;$C$24&amp;"(formulaQuimica) VALUES ('" &amp;F3&amp; "');"</f>
        <v>INSERT INTO ComponenteQuimico(formulaQuimica) VALUES ('S');</v>
      </c>
      <c r="B26" s="12"/>
      <c r="C26" s="12"/>
      <c r="D26" s="12"/>
      <c r="H26" s="29" t="str">
        <f xml:space="preserve"> "INSERT INTO " &amp;J24&amp; "(classificacao) VALUES ('" &amp;D4&amp; "');"</f>
        <v>INSERT INTO Classificacao(classificacao) VALUES ('Adubo');</v>
      </c>
      <c r="I26" s="29"/>
      <c r="J26" s="29"/>
      <c r="K26" s="29"/>
      <c r="L26" s="29"/>
      <c r="M26" s="29"/>
      <c r="N26" s="29"/>
      <c r="O26" s="29"/>
      <c r="P26" s="29"/>
    </row>
    <row r="27" spans="1:20" x14ac:dyDescent="0.45">
      <c r="A27" s="12" t="str">
        <f>"INSERT INTO "&amp;$C$24&amp;"(formulaQuimica) VALUES ('" &amp;F4&amp; "');"</f>
        <v>INSERT INTO ComponenteQuimico(formulaQuimica) VALUES ('K');</v>
      </c>
      <c r="B27" s="12"/>
      <c r="C27" s="12"/>
      <c r="D27" s="12"/>
      <c r="H27" s="29" t="str">
        <f xml:space="preserve"> "INSERT INTO " &amp;J24&amp; "(classificacao) VALUES ('" &amp;D8&amp; "');"</f>
        <v>INSERT INTO Classificacao(classificacao) VALUES ('Corretor');</v>
      </c>
      <c r="I27" s="29"/>
      <c r="J27" s="29"/>
      <c r="K27" s="29"/>
      <c r="L27" s="29"/>
      <c r="M27" s="29"/>
      <c r="N27" s="29"/>
      <c r="O27" s="29"/>
      <c r="P27" s="29"/>
    </row>
    <row r="28" spans="1:20" x14ac:dyDescent="0.45">
      <c r="A28" s="12" t="str">
        <f>"INSERT INTO "&amp;$C$24&amp;"(formulaQuimica) VALUES ('" &amp;F5&amp; "');"</f>
        <v>INSERT INTO ComponenteQuimico(formulaQuimica) VALUES ('Mg');</v>
      </c>
      <c r="B28" s="12"/>
      <c r="C28" s="12"/>
      <c r="D28" s="12"/>
    </row>
    <row r="29" spans="1:20" x14ac:dyDescent="0.45">
      <c r="A29" s="12" t="str">
        <f>"INSERT INTO "&amp;$C$24&amp;"(formulaQuimica) VALUES ('" &amp;F8&amp; "');"</f>
        <v>INSERT INTO ComponenteQuimico(formulaQuimica) VALUES ('CaCO3');</v>
      </c>
      <c r="B29" s="12"/>
      <c r="C29" s="12"/>
      <c r="D29" s="12"/>
    </row>
    <row r="30" spans="1:20" x14ac:dyDescent="0.45">
      <c r="A30" s="12" t="str">
        <f>"INSERT INTO "&amp;$C$24&amp;"(formulaQuimica) VALUES ('" &amp;H8&amp; "');"</f>
        <v>INSERT INTO ComponenteQuimico(formulaQuimica) VALUES ('MgCO3');</v>
      </c>
      <c r="B30" s="12"/>
      <c r="C30" s="12"/>
      <c r="D30" s="12"/>
    </row>
    <row r="31" spans="1:20" x14ac:dyDescent="0.45">
      <c r="A31" s="12" t="str">
        <f>"INSERT INTO "&amp;$C$24&amp;"(formulaQuimica) VALUES ('" &amp;J6&amp; "');"</f>
        <v>INSERT INTO ComponenteQuimico(formulaQuimica) VALUES ('B');</v>
      </c>
      <c r="B31" s="12"/>
      <c r="C31" s="12"/>
      <c r="D31" s="12"/>
    </row>
    <row r="32" spans="1:20" x14ac:dyDescent="0.45">
      <c r="A32" s="12" t="str">
        <f>"INSERT INTO "&amp;$C$24&amp;"(formulaQuimica) VALUES ('" &amp;J9&amp; "');"</f>
        <v>INSERT INTO ComponenteQuimico(formulaQuimica) VALUES ('MgO');</v>
      </c>
      <c r="B32" s="12"/>
      <c r="C32" s="12"/>
      <c r="D32" s="12"/>
    </row>
    <row r="33" spans="1:10" x14ac:dyDescent="0.45">
      <c r="A33" s="12" t="str">
        <f>"INSERT INTO "&amp;$C$24&amp;"(formulaQuimica) VALUES ('" &amp;L6&amp; "');"</f>
        <v>INSERT INTO ComponenteQuimico(formulaQuimica) VALUES ('Mn');</v>
      </c>
      <c r="B33" s="12"/>
      <c r="C33" s="12"/>
      <c r="D33" s="12"/>
    </row>
    <row r="37" spans="1:10" x14ac:dyDescent="0.45">
      <c r="A37" s="13" t="s">
        <v>8</v>
      </c>
      <c r="B37" s="13" t="s">
        <v>9</v>
      </c>
      <c r="C37" s="13" t="s">
        <v>250</v>
      </c>
      <c r="D37" s="13"/>
      <c r="E37" s="13"/>
      <c r="F37" s="13"/>
      <c r="G37" s="13"/>
      <c r="J37" s="10" t="s">
        <v>249</v>
      </c>
    </row>
    <row r="38" spans="1:10" x14ac:dyDescent="0.45">
      <c r="A38" s="12" t="str">
        <f>"INSERT INTO " &amp;$C$37&amp; "(metodoAplicacao) VALUES ('"&amp;E2&amp;"');"</f>
        <v>INSERT INTO MetodoAplicacao(metodoAplicacao) VALUES ('Fungicida');</v>
      </c>
      <c r="B38" s="12"/>
      <c r="C38" s="12"/>
      <c r="D38" s="12"/>
      <c r="E38" s="12"/>
      <c r="F38" s="12"/>
      <c r="G38" s="12"/>
    </row>
    <row r="39" spans="1:10" x14ac:dyDescent="0.45">
      <c r="A39" s="12" t="str">
        <f>"INSERT INTO " &amp;$C$37&amp; "(metodoAplicacao) VALUES ('"&amp;E3&amp;"');"</f>
        <v>INSERT INTO MetodoAplicacao(metodoAplicacao) VALUES ('Fungicida');</v>
      </c>
      <c r="B39" s="12"/>
      <c r="C39" s="12"/>
      <c r="D39" s="12"/>
      <c r="E39" s="12"/>
      <c r="F39" s="12"/>
      <c r="G39" s="12"/>
    </row>
    <row r="40" spans="1:10" x14ac:dyDescent="0.45">
      <c r="A40" s="12" t="str">
        <f>"INSERT INTO " &amp;$C$37&amp; "(metodoAplicacao) VALUES ('"&amp;E4&amp;"');"</f>
        <v>INSERT INTO MetodoAplicacao(metodoAplicacao) VALUES ('Adubo solo');</v>
      </c>
      <c r="B40" s="12"/>
      <c r="C40" s="12"/>
      <c r="D40" s="12"/>
      <c r="E40" s="12"/>
      <c r="F40" s="12"/>
      <c r="G40" s="12"/>
    </row>
    <row r="41" spans="1:10" x14ac:dyDescent="0.45">
      <c r="A41" s="12" t="str">
        <f>"INSERT INTO " &amp;$C$37&amp; "(metodoAplicacao) VALUES ('"&amp;E5&amp;"');"</f>
        <v>INSERT INTO MetodoAplicacao(metodoAplicacao) VALUES ('Adubo solo');</v>
      </c>
      <c r="B41" s="12"/>
      <c r="C41" s="12"/>
      <c r="D41" s="12"/>
      <c r="E41" s="12"/>
      <c r="F41" s="12"/>
      <c r="G41" s="12"/>
    </row>
    <row r="42" spans="1:10" x14ac:dyDescent="0.45">
      <c r="A42" s="12" t="str">
        <f>"INSERT INTO " &amp;$C$37&amp; "(metodoAplicacao) VALUES ('"&amp;E6&amp;"');"</f>
        <v>INSERT INTO MetodoAplicacao(metodoAplicacao) VALUES ('Adubo foliar+Fertirrega');</v>
      </c>
      <c r="B42" s="12"/>
      <c r="C42" s="12"/>
      <c r="D42" s="12"/>
      <c r="E42" s="12"/>
      <c r="F42" s="12"/>
      <c r="G42" s="12"/>
    </row>
    <row r="45" spans="1:10" x14ac:dyDescent="0.45">
      <c r="A45" s="13" t="s">
        <v>8</v>
      </c>
      <c r="B45" s="13" t="s">
        <v>9</v>
      </c>
      <c r="C45" s="13" t="s">
        <v>184</v>
      </c>
      <c r="D45" s="13"/>
      <c r="E45" s="13"/>
      <c r="F45" s="13"/>
      <c r="G45" s="13"/>
    </row>
    <row r="46" spans="1:10" x14ac:dyDescent="0.45">
      <c r="A46" s="12" t="str">
        <f>"INSERT INTO "&amp;$C$45&amp;"(estadoMateria) VALUES ('"&amp;C2&amp;"');"</f>
        <v>INSERT INTO Formulacao(estadoMateria) VALUES ('Pó molhável');</v>
      </c>
      <c r="B46" s="12"/>
      <c r="C46" s="12"/>
      <c r="D46" s="12"/>
      <c r="E46" s="12"/>
      <c r="F46" s="12"/>
      <c r="G46" s="12"/>
    </row>
    <row r="47" spans="1:10" x14ac:dyDescent="0.45">
      <c r="A47" s="12" t="str">
        <f>"INSERT INTO "&amp;$C$45&amp;"(estadoMateria) VALUES ('"&amp;C3&amp;"');"</f>
        <v>INSERT INTO Formulacao(estadoMateria) VALUES ('Pó molhável');</v>
      </c>
      <c r="B47" s="12"/>
      <c r="C47" s="12"/>
      <c r="D47" s="12"/>
      <c r="E47" s="12"/>
      <c r="F47" s="12"/>
      <c r="G47" s="12"/>
    </row>
    <row r="48" spans="1:10" x14ac:dyDescent="0.45">
      <c r="A48" s="12" t="str">
        <f>"INSERT INTO "&amp;$C$45&amp;"(estadoMateria) VALUES ('"&amp;C4&amp;"');"</f>
        <v>INSERT INTO Formulacao(estadoMateria) VALUES ('Granulado');</v>
      </c>
      <c r="B48" s="12"/>
      <c r="C48" s="12"/>
      <c r="D48" s="12"/>
      <c r="E48" s="12"/>
      <c r="F48" s="12"/>
      <c r="G48" s="12"/>
    </row>
    <row r="51" spans="1:13" x14ac:dyDescent="0.45">
      <c r="A51" s="24" t="s">
        <v>8</v>
      </c>
      <c r="B51" s="24" t="s">
        <v>9</v>
      </c>
      <c r="C51" s="24" t="s">
        <v>185</v>
      </c>
      <c r="D51" s="24"/>
      <c r="E51" s="24"/>
      <c r="F51" s="24"/>
      <c r="G51" s="24"/>
      <c r="H51" s="24"/>
      <c r="I51" s="24"/>
      <c r="J51" s="24"/>
      <c r="M51" s="10" t="s">
        <v>252</v>
      </c>
    </row>
    <row r="52" spans="1:13" x14ac:dyDescent="0.45">
      <c r="A52" s="15" t="str">
        <f xml:space="preserve"> "INSERT INTO " &amp;$C$51&amp; "(formulaQuimica, idFichaTecnica, designacaoUnidade, quantidade) VALUES ('" &amp;F2&amp; "', " &amp;Q2&amp;", '%', " &amp;TEXT(SUBSTITUTE(G2, "%", "") * 1000, "0.0")&amp; ");"</f>
        <v>INSERT INTO ConstituicaoQuimica(formulaQuimica, idFichaTecnica, designacaoUnidade, quantidade) VALUES ('CU', 1, '%', 20.0);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3" x14ac:dyDescent="0.45">
      <c r="A53" s="15" t="str">
        <f xml:space="preserve"> "INSERT INTO " &amp;$C$51&amp; "(formulaQuimica, idFichaTecnica, designacaoUnidade, quantidade) VALUES ('" &amp;F3&amp; "',  " &amp;Q3&amp;", '%', " &amp;TEXT(SUBSTITUTE(G3, "%", "") * 1000, "0.0")&amp; ");"</f>
        <v>INSERT INTO ConstituicaoQuimica(formulaQuimica, idFichaTecnica, designacaoUnidade, quantidade) VALUES ('S',  2, '%', 80.0);</v>
      </c>
      <c r="B53" s="15"/>
      <c r="C53" s="15"/>
      <c r="D53" s="15"/>
      <c r="E53" s="15"/>
      <c r="F53" s="15"/>
      <c r="G53" s="15"/>
      <c r="H53" s="15"/>
      <c r="I53" s="15"/>
      <c r="J53" s="15"/>
    </row>
    <row r="54" spans="1:13" x14ac:dyDescent="0.45">
      <c r="A54" s="15" t="str">
        <f xml:space="preserve"> "INSERT INTO " &amp;$C$51&amp; "(formulaQuimica, idFichaTecnica, designacaoUnidade, quantidade) VALUES ('" &amp;F4&amp; "', " &amp;Q4&amp;", '%', " &amp;TEXT(SUBSTITUTE(G4, "%", "") * 1000, "0.0")&amp; ");"</f>
        <v>INSERT INTO ConstituicaoQuimica(formulaQuimica, idFichaTecnica, designacaoUnidade, quantidade) VALUES ('K', 3, '%', 24.9);</v>
      </c>
      <c r="B54" s="15"/>
      <c r="C54" s="15"/>
      <c r="D54" s="15"/>
      <c r="E54" s="15"/>
      <c r="F54" s="15"/>
      <c r="G54" s="15"/>
      <c r="H54" s="15"/>
      <c r="I54" s="15"/>
      <c r="J54" s="15"/>
    </row>
    <row r="55" spans="1:13" x14ac:dyDescent="0.45">
      <c r="A55" s="15" t="str">
        <f xml:space="preserve"> "INSERT INTO " &amp;$C$51&amp; "(formulaQuimica, idFichaTecnica, designacaoUnidade, quantidade) VALUES ('" &amp;H4&amp; "', " &amp;Q4&amp;", '%', " &amp;TEXT(SUBSTITUTE(I4, "%", "") * 1000, "0.0")&amp; ");"</f>
        <v>INSERT INTO ConstituicaoQuimica(formulaQuimica, idFichaTecnica, designacaoUnidade, quantidade) VALUES ('Mg', 3, '%', 6.0);</v>
      </c>
      <c r="B55" s="15"/>
      <c r="C55" s="15"/>
      <c r="D55" s="15"/>
      <c r="E55" s="15"/>
      <c r="F55" s="15"/>
      <c r="G55" s="15"/>
      <c r="H55" s="15"/>
      <c r="I55" s="15"/>
      <c r="J55" s="15"/>
    </row>
    <row r="56" spans="1:13" x14ac:dyDescent="0.45">
      <c r="A56" s="15" t="str">
        <f xml:space="preserve"> "INSERT INTO " &amp;$C$51&amp; "(formulaQuimica, idFichaTecnica, designacaoUnidade, quantidade) VALUES ('" &amp;J4&amp; "', " &amp;Q4&amp;", '%', " &amp;TEXT(SUBSTITUTE(K4, "%", "") * 1000, "0.0")&amp; ");"</f>
        <v>INSERT INTO ConstituicaoQuimica(formulaQuimica, idFichaTecnica, designacaoUnidade, quantidade) VALUES ('S', 3, '%', 17.6);</v>
      </c>
      <c r="B56" s="15"/>
      <c r="C56" s="15"/>
      <c r="D56" s="15"/>
      <c r="E56" s="15"/>
      <c r="F56" s="15"/>
      <c r="G56" s="15"/>
      <c r="H56" s="15"/>
      <c r="I56" s="15"/>
      <c r="J56" s="15"/>
    </row>
    <row r="57" spans="1:13" x14ac:dyDescent="0.45">
      <c r="A57" s="15" t="str">
        <f xml:space="preserve"> "INSERT INTO " &amp;$C$51&amp; "(formulaQuimica, idFichaTecnica, designacaoUnidade, quantidade) VALUES ('" &amp;F5&amp; "', " &amp;Q5&amp;", '%', " &amp;TEXT(SUBSTITUTE(G5, "%", "") * 1000, "0.0")&amp; ");"</f>
        <v>INSERT INTO ConstituicaoQuimica(formulaQuimica, idFichaTecnica, designacaoUnidade, quantidade) VALUES ('Mg', 4, '%', 15.1);</v>
      </c>
      <c r="B57" s="15"/>
      <c r="C57" s="15"/>
      <c r="D57" s="15"/>
      <c r="E57" s="15"/>
      <c r="F57" s="15"/>
      <c r="G57" s="15"/>
      <c r="H57" s="15"/>
      <c r="I57" s="15"/>
      <c r="J57" s="15"/>
    </row>
    <row r="58" spans="1:13" x14ac:dyDescent="0.45">
      <c r="A58" s="15" t="str">
        <f xml:space="preserve"> "INSERT INTO " &amp;$C$51&amp; "(formulaQuimica, idFichaTecnica, designacaoUnidade, quantidade) VALUES ('" &amp;H5&amp; "', " &amp;Q5&amp;", '%', " &amp;TEXT(SUBSTITUTE(I5, "%", "") * 1000, "0.0")&amp; ");"</f>
        <v>INSERT INTO ConstituicaoQuimica(formulaQuimica, idFichaTecnica, designacaoUnidade, quantidade) VALUES ('S', 4, '%', 20.8);</v>
      </c>
      <c r="B58" s="15"/>
      <c r="C58" s="15"/>
      <c r="D58" s="15"/>
      <c r="E58" s="15"/>
      <c r="F58" s="15"/>
      <c r="G58" s="15"/>
      <c r="H58" s="15"/>
      <c r="I58" s="15"/>
      <c r="J58" s="15"/>
    </row>
    <row r="59" spans="1:13" x14ac:dyDescent="0.45">
      <c r="A59" s="15" t="str">
        <f xml:space="preserve"> "INSERT INTO " &amp;$C$51&amp; "(formulaQuimica, idFichaTecnica, designacaoUnidade, quantidade) VALUES ('" &amp;F6&amp; "', " &amp;Q6&amp;", '%', " &amp;TEXT(SUBSTITUTE(G6, "%", "") * 1000, "0.0")&amp; ");"</f>
        <v>INSERT INTO ConstituicaoQuimica(formulaQuimica, idFichaTecnica, designacaoUnidade, quantidade) VALUES ('Mg', 5, '%', 9.0);</v>
      </c>
      <c r="B59" s="15"/>
      <c r="C59" s="15"/>
      <c r="D59" s="15"/>
      <c r="E59" s="15"/>
      <c r="F59" s="15"/>
      <c r="G59" s="15"/>
      <c r="H59" s="15"/>
      <c r="I59" s="15"/>
      <c r="J59" s="15"/>
    </row>
    <row r="60" spans="1:13" x14ac:dyDescent="0.45">
      <c r="A60" s="15" t="str">
        <f xml:space="preserve"> "INSERT INTO " &amp;$C$51&amp; "(formulaQuimica, idFichaTecnica, designacaoUnidade, quantidade) VALUES ('" &amp;H6&amp; "', " &amp;Q6&amp;", '%', " &amp;TEXT(SUBSTITUTE(I6, "%", "") * 1000, "0.0")&amp; ");"</f>
        <v>INSERT INTO ConstituicaoQuimica(formulaQuimica, idFichaTecnica, designacaoUnidade, quantidade) VALUES ('S', 5, '%', 12.4);</v>
      </c>
      <c r="B60" s="15"/>
      <c r="C60" s="15"/>
      <c r="D60" s="15"/>
      <c r="E60" s="15"/>
      <c r="F60" s="15"/>
      <c r="G60" s="15"/>
      <c r="H60" s="15"/>
      <c r="I60" s="15"/>
      <c r="J60" s="15"/>
    </row>
    <row r="61" spans="1:13" x14ac:dyDescent="0.45">
      <c r="A61" s="15" t="str">
        <f xml:space="preserve"> "INSERT INTO " &amp;$C$51&amp; "(formulaQuimica, idFichaTecnica, designacaoUnidade, quantidade) VALUES ('" &amp;J6&amp; "', " &amp;Q6&amp;", '%', " &amp;TEXT(SUBSTITUTE(K6, "%", "") * 1000, "0.0")&amp; ");"</f>
        <v>INSERT INTO ConstituicaoQuimica(formulaQuimica, idFichaTecnica, designacaoUnidade, quantidade) VALUES ('B', 5, '%', 0.9);</v>
      </c>
      <c r="B61" s="15"/>
      <c r="C61" s="15"/>
      <c r="D61" s="15"/>
      <c r="E61" s="15"/>
      <c r="F61" s="15"/>
      <c r="G61" s="15"/>
      <c r="H61" s="15"/>
      <c r="I61" s="15"/>
      <c r="J61" s="15"/>
    </row>
    <row r="62" spans="1:13" x14ac:dyDescent="0.45">
      <c r="A62" s="15" t="str">
        <f xml:space="preserve"> "INSERT INTO " &amp;$C$51&amp; "(formulaQuimica, idFichaTecnica, designacaoUnidade, quantidade) VALUES ('" &amp;L6&amp; "', " &amp;Q6&amp;", '%', " &amp;TEXT(SUBSTITUTE(M6, "%", "") * 1000, "0.0")&amp; ");"</f>
        <v>INSERT INTO ConstituicaoQuimica(formulaQuimica, idFichaTecnica, designacaoUnidade, quantidade) VALUES ('Mn', 5, '%', 1.0);</v>
      </c>
      <c r="B62" s="15"/>
      <c r="C62" s="15"/>
      <c r="D62" s="15"/>
      <c r="E62" s="15"/>
      <c r="F62" s="15"/>
      <c r="G62" s="15"/>
      <c r="H62" s="15"/>
      <c r="I62" s="15"/>
      <c r="J62" s="15"/>
    </row>
    <row r="63" spans="1:13" x14ac:dyDescent="0.45">
      <c r="A63" s="15" t="str">
        <f xml:space="preserve"> "INSERT INTO " &amp;$C$51&amp; "(formulaQuimica, idFichaTecnica, designacaoUnidade, quantidade) VALUES ('" &amp;F7&amp; "', " &amp;Q7&amp;", '%', " &amp;TEXT(SUBSTITUTE(G7, "%", "") * 1000, "0.0")&amp; ");"</f>
        <v>INSERT INTO ConstituicaoQuimica(formulaQuimica, idFichaTecnica, designacaoUnidade, quantidade) VALUES ('Mg', 6, '%', 9.6);</v>
      </c>
      <c r="B63" s="15"/>
      <c r="C63" s="15"/>
      <c r="D63" s="15"/>
      <c r="E63" s="15"/>
      <c r="F63" s="15"/>
      <c r="G63" s="15"/>
      <c r="H63" s="15"/>
      <c r="I63" s="15"/>
      <c r="J63" s="15"/>
    </row>
    <row r="64" spans="1:13" x14ac:dyDescent="0.45">
      <c r="A64" s="15" t="str">
        <f xml:space="preserve"> "INSERT INTO " &amp;$C$51&amp; "(formulaQuimica, idFichaTecnica, designacaoUnidade, quantidade) VALUES ('" &amp;H7&amp; "', " &amp;Q7&amp;", '%', " &amp;TEXT(SUBSTITUTE(I7, "%", "") * 1000, "0.0")&amp; ");"</f>
        <v>INSERT INTO ConstituicaoQuimica(formulaQuimica, idFichaTecnica, designacaoUnidade, quantidade) VALUES ('S', 6, '%', 13.0);</v>
      </c>
      <c r="B64" s="15"/>
      <c r="C64" s="15"/>
      <c r="D64" s="15"/>
      <c r="E64" s="15"/>
      <c r="F64" s="15"/>
      <c r="G64" s="15"/>
      <c r="H64" s="15"/>
      <c r="I64" s="15"/>
      <c r="J64" s="15"/>
    </row>
    <row r="65" spans="1:23" x14ac:dyDescent="0.45">
      <c r="A65" s="15" t="str">
        <f xml:space="preserve"> "INSERT INTO " &amp;$C$51&amp; "(formulaQuimica, idFichaTecnica, designacaoUnidade, quantidade) VALUES ('" &amp;F8&amp; "', " &amp;Q8&amp;", '%', " &amp;TEXT(SUBSTITUTE(G8, "%", "") * 1000, "0.0")&amp; ");"</f>
        <v>INSERT INTO ConstituicaoQuimica(formulaQuimica, idFichaTecnica, designacaoUnidade, quantidade) VALUES ('CaCO3', 7, '%', 88.2);</v>
      </c>
      <c r="B65" s="15"/>
      <c r="C65" s="15"/>
      <c r="D65" s="15"/>
      <c r="E65" s="15"/>
      <c r="F65" s="15"/>
      <c r="G65" s="15"/>
      <c r="H65" s="15"/>
      <c r="I65" s="15"/>
      <c r="J65" s="15"/>
    </row>
    <row r="66" spans="1:23" x14ac:dyDescent="0.45">
      <c r="A66" s="15" t="str">
        <f xml:space="preserve"> "INSERT INTO " &amp;$C$51&amp; "(formulaQuimica, idFichaTecnica, designacaoUnidade, quantidade) VALUES ('" &amp;H8&amp; "', " &amp;Q8&amp;", '%', " &amp;TEXT(SUBSTITUTE(I8, "%", "") * 1000, "0.0")&amp; ");"</f>
        <v>INSERT INTO ConstituicaoQuimica(formulaQuimica, idFichaTecnica, designacaoUnidade, quantidade) VALUES ('MgCO3', 7, '%', 1.9);</v>
      </c>
      <c r="B66" s="15"/>
      <c r="C66" s="15"/>
      <c r="D66" s="15"/>
      <c r="E66" s="15"/>
      <c r="F66" s="15"/>
      <c r="G66" s="15"/>
      <c r="H66" s="15"/>
      <c r="I66" s="15"/>
      <c r="J66" s="15"/>
    </row>
    <row r="67" spans="1:23" x14ac:dyDescent="0.45">
      <c r="A67" s="15" t="str">
        <f xml:space="preserve"> "INSERT INTO " &amp;$C$51&amp; "(formulaQuimica, idFichaTecnica, designacaoUnidade, quantidade) VALUES ('" &amp;F9&amp; "', " &amp;Q9&amp;", '%', " &amp;TEXT(SUBSTITUTE(G9, "%", "") * 1000, "0.0")&amp; ");"</f>
        <v>INSERT INTO ConstituicaoQuimica(formulaQuimica, idFichaTecnica, designacaoUnidade, quantidade) VALUES ('CaCO3', 8, '%', 71.7);</v>
      </c>
      <c r="B67" s="15"/>
      <c r="C67" s="15"/>
      <c r="D67" s="15"/>
      <c r="E67" s="15"/>
      <c r="F67" s="15"/>
      <c r="G67" s="15"/>
      <c r="H67" s="15"/>
      <c r="I67" s="15"/>
      <c r="J67" s="15"/>
    </row>
    <row r="68" spans="1:23" x14ac:dyDescent="0.45">
      <c r="A68" s="15" t="str">
        <f xml:space="preserve"> "INSERT INTO " &amp;$C$51&amp; "(formulaQuimica, idFichaTecnica, designacaoUnidade, quantidade) VALUES ('" &amp;H9&amp; "', " &amp;Q9&amp;", '%', " &amp;TEXT(SUBSTITUTE(I9, "%", "") * 1000, "0.0")&amp; ");"</f>
        <v>INSERT INTO ConstituicaoQuimica(formulaQuimica, idFichaTecnica, designacaoUnidade, quantidade) VALUES ('MgCO3', 8, '%', 14.8);</v>
      </c>
      <c r="B68" s="15"/>
      <c r="C68" s="15"/>
      <c r="D68" s="15"/>
      <c r="E68" s="15"/>
      <c r="F68" s="15"/>
      <c r="G68" s="15"/>
      <c r="H68" s="15"/>
      <c r="I68" s="15"/>
      <c r="J68" s="15"/>
    </row>
    <row r="69" spans="1:23" x14ac:dyDescent="0.45">
      <c r="A69" s="15" t="str">
        <f xml:space="preserve"> "INSERT INTO " &amp;$C$51&amp; "(formulaQuimica, idFichaTecnica, designacaoUnidade, quantidade) VALUES ('" &amp;J9&amp; "', " &amp;Q9&amp;", '%', " &amp;TEXT(SUBSTITUTE(K9, "%", "") * 1000, "0.0")&amp; ");"</f>
        <v>INSERT INTO ConstituicaoQuimica(formulaQuimica, idFichaTecnica, designacaoUnidade, quantidade) VALUES ('MgO', 8, '%', 7.9);</v>
      </c>
      <c r="B69" s="15"/>
      <c r="C69" s="15"/>
      <c r="D69" s="15"/>
      <c r="E69" s="15"/>
      <c r="F69" s="15"/>
      <c r="G69" s="15"/>
      <c r="H69" s="15"/>
      <c r="I69" s="15"/>
      <c r="J69" s="15"/>
    </row>
    <row r="74" spans="1:23" ht="18" x14ac:dyDescent="0.5500000000000000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R54"/>
  <sheetViews>
    <sheetView workbookViewId="0">
      <selection activeCell="A44" sqref="A44:A45"/>
    </sheetView>
  </sheetViews>
  <sheetFormatPr defaultRowHeight="14.25" x14ac:dyDescent="0.45"/>
  <cols>
    <col min="2" max="2" width="9.86328125" customWidth="1"/>
    <col min="3" max="3" width="21.33203125" customWidth="1"/>
    <col min="9" max="9" width="10.6640625" customWidth="1"/>
    <col min="11" max="11" width="12" customWidth="1"/>
  </cols>
  <sheetData>
    <row r="1" spans="1:18" x14ac:dyDescent="0.45">
      <c r="A1" t="s">
        <v>186</v>
      </c>
      <c r="B1" t="s">
        <v>141</v>
      </c>
      <c r="C1" t="s">
        <v>138</v>
      </c>
      <c r="D1" t="s">
        <v>187</v>
      </c>
      <c r="E1" t="s">
        <v>188</v>
      </c>
    </row>
    <row r="2" spans="1:18" x14ac:dyDescent="0.45">
      <c r="A2">
        <v>101</v>
      </c>
      <c r="B2" t="s">
        <v>190</v>
      </c>
      <c r="C2" t="s">
        <v>191</v>
      </c>
      <c r="D2">
        <v>1.2</v>
      </c>
      <c r="E2" t="s">
        <v>192</v>
      </c>
    </row>
    <row r="3" spans="1:18" x14ac:dyDescent="0.45">
      <c r="A3">
        <v>102</v>
      </c>
      <c r="B3" t="s">
        <v>190</v>
      </c>
      <c r="C3" t="s">
        <v>193</v>
      </c>
      <c r="D3">
        <v>3</v>
      </c>
      <c r="E3" t="s">
        <v>192</v>
      </c>
    </row>
    <row r="4" spans="1:18" x14ac:dyDescent="0.45">
      <c r="A4">
        <v>103</v>
      </c>
      <c r="B4" t="s">
        <v>190</v>
      </c>
      <c r="C4" t="s">
        <v>194</v>
      </c>
      <c r="D4">
        <v>1.5</v>
      </c>
      <c r="E4" t="s">
        <v>192</v>
      </c>
    </row>
    <row r="5" spans="1:18" x14ac:dyDescent="0.45">
      <c r="A5">
        <v>104</v>
      </c>
      <c r="B5" t="s">
        <v>190</v>
      </c>
      <c r="C5" t="s">
        <v>195</v>
      </c>
      <c r="D5">
        <v>0.8</v>
      </c>
      <c r="E5" t="s">
        <v>192</v>
      </c>
    </row>
    <row r="6" spans="1:18" x14ac:dyDescent="0.45">
      <c r="A6">
        <v>105</v>
      </c>
      <c r="B6" t="s">
        <v>190</v>
      </c>
      <c r="C6" t="s">
        <v>196</v>
      </c>
      <c r="D6">
        <v>1.1000000000000001</v>
      </c>
      <c r="E6" t="s">
        <v>192</v>
      </c>
    </row>
    <row r="7" spans="1:18" x14ac:dyDescent="0.45">
      <c r="A7">
        <v>106</v>
      </c>
      <c r="B7" t="s">
        <v>190</v>
      </c>
      <c r="C7" t="s">
        <v>197</v>
      </c>
      <c r="D7">
        <v>0.1</v>
      </c>
      <c r="E7" t="s">
        <v>192</v>
      </c>
    </row>
    <row r="8" spans="1:18" x14ac:dyDescent="0.45">
      <c r="A8">
        <v>201</v>
      </c>
      <c r="B8" t="s">
        <v>198</v>
      </c>
      <c r="C8" t="s">
        <v>199</v>
      </c>
      <c r="D8">
        <v>600</v>
      </c>
      <c r="E8" t="s">
        <v>200</v>
      </c>
    </row>
    <row r="9" spans="1:18" x14ac:dyDescent="0.45">
      <c r="A9">
        <v>202</v>
      </c>
      <c r="B9" t="s">
        <v>198</v>
      </c>
      <c r="C9" t="s">
        <v>201</v>
      </c>
      <c r="D9">
        <v>800</v>
      </c>
      <c r="E9" t="s">
        <v>200</v>
      </c>
    </row>
    <row r="10" spans="1:18" x14ac:dyDescent="0.45">
      <c r="A10">
        <v>203</v>
      </c>
      <c r="B10" t="s">
        <v>202</v>
      </c>
      <c r="C10" t="s">
        <v>203</v>
      </c>
      <c r="D10">
        <v>900</v>
      </c>
      <c r="E10" t="s">
        <v>200</v>
      </c>
      <c r="H10" s="10"/>
    </row>
    <row r="11" spans="1:18" x14ac:dyDescent="0.45">
      <c r="A11">
        <v>250</v>
      </c>
      <c r="B11" t="s">
        <v>204</v>
      </c>
      <c r="C11" t="s">
        <v>204</v>
      </c>
    </row>
    <row r="12" spans="1:18" x14ac:dyDescent="0.45">
      <c r="A12">
        <v>301</v>
      </c>
      <c r="B12" t="s">
        <v>205</v>
      </c>
      <c r="C12" t="s">
        <v>206</v>
      </c>
      <c r="D12">
        <v>15</v>
      </c>
      <c r="E12" t="s">
        <v>207</v>
      </c>
    </row>
    <row r="13" spans="1:18" x14ac:dyDescent="0.45">
      <c r="R13" s="10"/>
    </row>
    <row r="17" spans="1:7" x14ac:dyDescent="0.45">
      <c r="A17" s="15" t="s">
        <v>8</v>
      </c>
      <c r="B17" s="15" t="s">
        <v>9</v>
      </c>
      <c r="C17" s="15" t="s">
        <v>209</v>
      </c>
      <c r="D17" s="15"/>
      <c r="E17" s="15"/>
      <c r="F17" s="15"/>
    </row>
    <row r="18" spans="1:7" x14ac:dyDescent="0.45">
      <c r="A18" s="8" t="str">
        <f>"INSERT INTO " &amp;$C$17&amp; "(designacaoTipoEdificio) VALUES ('"&amp;B9&amp;"');"</f>
        <v>INSERT INTO TipoEdificio(designacaoTipoEdificio) VALUES ('Armazém');</v>
      </c>
      <c r="B18" s="8"/>
      <c r="C18" s="8"/>
      <c r="D18" s="8"/>
      <c r="E18" s="8"/>
      <c r="F18" s="8"/>
    </row>
    <row r="19" spans="1:7" x14ac:dyDescent="0.45">
      <c r="A19" s="8" t="str">
        <f>"INSERT INTO " &amp;$C$17&amp; "(designacaoTipoEdificio) VALUES ('"&amp;B10&amp;"');"</f>
        <v>INSERT INTO TipoEdificio(designacaoTipoEdificio) VALUES ('Garagem');</v>
      </c>
      <c r="B19" s="8"/>
      <c r="C19" s="8"/>
      <c r="D19" s="8"/>
      <c r="E19" s="8"/>
      <c r="F19" s="8"/>
    </row>
    <row r="20" spans="1:7" x14ac:dyDescent="0.45">
      <c r="A20" s="8" t="str">
        <f>"INSERT INTO " &amp;$C$17&amp; "(designacaoTipoEdificio) VALUES ('"&amp;B11&amp;"');"</f>
        <v>INSERT INTO TipoEdificio(designacaoTipoEdificio) VALUES ('Moinho');</v>
      </c>
      <c r="B20" s="8"/>
      <c r="C20" s="8"/>
      <c r="D20" s="8"/>
      <c r="E20" s="8"/>
      <c r="F20" s="8"/>
    </row>
    <row r="21" spans="1:7" x14ac:dyDescent="0.45">
      <c r="A21" s="8" t="str">
        <f>"INSERT INTO " &amp;$C$17&amp; "(designacaoTipoEdificio) VALUES ('"&amp;B12&amp;"');"</f>
        <v>INSERT INTO TipoEdificio(designacaoTipoEdificio) VALUES ('Rega');</v>
      </c>
      <c r="B21" s="8"/>
      <c r="C21" s="8"/>
      <c r="D21" s="8"/>
      <c r="E21" s="8"/>
      <c r="F21" s="8"/>
    </row>
    <row r="23" spans="1:7" x14ac:dyDescent="0.45">
      <c r="A23" s="13" t="s">
        <v>8</v>
      </c>
      <c r="B23" s="13" t="s">
        <v>9</v>
      </c>
      <c r="C23" s="13" t="s">
        <v>210</v>
      </c>
      <c r="D23" s="13"/>
      <c r="E23" s="13"/>
      <c r="F23" s="13"/>
      <c r="G23" s="13"/>
    </row>
    <row r="24" spans="1:7" x14ac:dyDescent="0.45">
      <c r="A24" s="12" t="str">
        <f>"INSERT INTO " &amp;$C$23&amp; "(designacaoUnidade) VALUES ('"&amp;E2&amp;"');"</f>
        <v>INSERT INTO TipoUnidade(designacaoUnidade) VALUES ('ha');</v>
      </c>
      <c r="B24" s="12"/>
      <c r="C24" s="12"/>
      <c r="D24" s="12"/>
      <c r="E24" s="12"/>
      <c r="F24" s="12"/>
      <c r="G24" s="12"/>
    </row>
    <row r="25" spans="1:7" x14ac:dyDescent="0.45">
      <c r="A25" s="12" t="str">
        <f>"INSERT INTO " &amp;$C$23&amp; "(designacaoUnidade) VALUES ('"&amp;E8&amp;"');"</f>
        <v>INSERT INTO TipoUnidade(designacaoUnidade) VALUES ('m2');</v>
      </c>
      <c r="B25" s="12"/>
      <c r="C25" s="12"/>
      <c r="D25" s="12"/>
      <c r="E25" s="12"/>
      <c r="F25" s="12"/>
      <c r="G25" s="12"/>
    </row>
    <row r="26" spans="1:7" x14ac:dyDescent="0.45">
      <c r="A26" s="12" t="str">
        <f>"INSERT INTO " &amp;$C$23&amp; "(designacaoUnidade) VALUES ('"&amp;E12&amp;"');"</f>
        <v>INSERT INTO TipoUnidade(designacaoUnidade) VALUES ('m3');</v>
      </c>
      <c r="B26" s="12"/>
      <c r="C26" s="12"/>
      <c r="D26" s="12"/>
      <c r="E26" s="12"/>
      <c r="F26" s="12"/>
      <c r="G26" s="12"/>
    </row>
    <row r="27" spans="1:7" x14ac:dyDescent="0.45">
      <c r="A27" s="12" t="str">
        <f>"INSERT INTO " &amp;$C$23&amp; "(designacaoUnidade) VALUES ('"&amp;Culturas!$I$3&amp;"');"</f>
        <v>INSERT INTO TipoUnidade(designacaoUnidade) VALUES ('un');</v>
      </c>
      <c r="B27" s="12"/>
      <c r="C27" s="12"/>
      <c r="D27" s="12"/>
      <c r="E27" s="12"/>
      <c r="F27" s="12"/>
      <c r="G27" s="12"/>
    </row>
    <row r="28" spans="1:7" x14ac:dyDescent="0.45">
      <c r="A28" s="12" t="str">
        <f>"INSERT INTO " &amp;$C$23&amp; "(designacaoUnidade) VALUES ('"&amp;Operações!$H$15&amp;"');"</f>
        <v>INSERT INTO TipoUnidade(designacaoUnidade) VALUES ('kg');</v>
      </c>
      <c r="B28" s="12"/>
      <c r="C28" s="12"/>
      <c r="D28" s="12"/>
      <c r="E28" s="12"/>
      <c r="F28" s="12"/>
      <c r="G28" s="12"/>
    </row>
    <row r="30" spans="1:7" x14ac:dyDescent="0.45">
      <c r="A30" s="14" t="s">
        <v>8</v>
      </c>
      <c r="B30" s="14" t="s">
        <v>9</v>
      </c>
      <c r="C30" s="14" t="s">
        <v>208</v>
      </c>
      <c r="D30" s="14"/>
      <c r="E30" s="14"/>
      <c r="F30" s="14"/>
      <c r="G30" s="14"/>
    </row>
    <row r="31" spans="1:7" x14ac:dyDescent="0.45">
      <c r="A31" s="11" t="str">
        <f>"INSERT INTO " &amp;$C$30&amp; "(designacaoTipoArmazem) VALUES ('"&amp;B9&amp;"');"</f>
        <v>INSERT INTO TipoArmazem(designacaoTipoArmazem) VALUES ('Armazém');</v>
      </c>
      <c r="B31" s="11"/>
      <c r="C31" s="11"/>
      <c r="D31" s="11"/>
      <c r="E31" s="11"/>
      <c r="F31" s="11"/>
      <c r="G31" s="11"/>
    </row>
    <row r="33" spans="1:15" x14ac:dyDescent="0.45">
      <c r="A33" s="13" t="s">
        <v>8</v>
      </c>
      <c r="B33" s="13" t="s">
        <v>9</v>
      </c>
      <c r="C33" s="13" t="s">
        <v>211</v>
      </c>
      <c r="D33" s="13"/>
      <c r="E33" s="13"/>
      <c r="F33" s="13"/>
    </row>
    <row r="34" spans="1:15" x14ac:dyDescent="0.45">
      <c r="A34" s="12" t="str">
        <f xml:space="preserve"> "INSERT INTO " &amp;$C$33&amp; "(idEdificio) VALUES (" &amp;A12&amp; ");"</f>
        <v>INSERT INTO SistemaDeRega(idEdificio) VALUES (301);</v>
      </c>
      <c r="B34" s="12"/>
      <c r="C34" s="12"/>
      <c r="D34" s="12"/>
      <c r="E34" s="12"/>
      <c r="F34" s="12"/>
    </row>
    <row r="36" spans="1:15" x14ac:dyDescent="0.45">
      <c r="A36" s="16" t="s">
        <v>8</v>
      </c>
      <c r="B36" s="16" t="s">
        <v>9</v>
      </c>
      <c r="C36" s="16" t="s">
        <v>189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1:15" x14ac:dyDescent="0.45">
      <c r="A37" s="9" t="str">
        <f>"INSERT INTO " &amp;$C$36&amp; "(idEdificio, designacaoTipoEdificio, designacaoUnidade, nomeEdificio, area) VALUES ("&amp;A8&amp;", '" &amp;B8&amp; "', "&amp;IF(ISBLANK(E8), "null", "'" &amp;E8&amp; "'")&amp;", '"&amp;C8&amp;"', " &amp;IF(ISBLANK(D8), "null", D8)&amp; ");"</f>
        <v>INSERT INTO Edificio(idEdificio, designacaoTipoEdificio, designacaoUnidade, nomeEdificio, area) VALUES (201, 'Armazém', 'm2', 'Espigueiro', 600);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45">
      <c r="A38" s="9" t="str">
        <f>"INSERT INTO " &amp;$C$36&amp; "(idEdificio, designacaoTipoEdificio, designacaoUnidade, nomeEdificio, area) VALUES ("&amp;A9&amp;", '" &amp;B9&amp; "', "&amp;IF(ISBLANK(E9), "null", "'" &amp;E9&amp; "'")&amp;", '"&amp;C9&amp;"', " &amp;IF(ISBLANK(D9), "null", D9)&amp; ");"</f>
        <v>INSERT INTO Edificio(idEdificio, designacaoTipoEdificio, designacaoUnidade, nomeEdificio, area) VALUES (202, 'Armazém', 'm2', 'Armazém novo', 800);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45">
      <c r="A39" s="9" t="str">
        <f>"INSERT INTO " &amp;$C$36&amp; "(idEdificio, designacaoTipoEdificio, designacaoUnidade, nomeEdificio, area) VALUES ("&amp;A10&amp;", '" &amp;B10&amp; "', "&amp;IF(ISBLANK(E10), "null", "'" &amp;E10&amp; "'")&amp;", '"&amp;C10&amp;"', " &amp;IF(ISBLANK(D10), "null", D10)&amp; ");"</f>
        <v>INSERT INTO Edificio(idEdificio, designacaoTipoEdificio, designacaoUnidade, nomeEdificio, area) VALUES (203, 'Garagem', 'm2', 'Armazém grande', 900);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45">
      <c r="A40" s="9" t="str">
        <f>"INSERT INTO " &amp;$C$36&amp; "(idEdificio, designacaoTipoEdificio, designacaoUnidade, nomeEdificio, area) VALUES ("&amp;A11&amp;", '" &amp;B11&amp; "', "&amp;IF(ISBLANK(E11), "null", "'" &amp;E11&amp; "'")&amp;", '"&amp;C11&amp;"', " &amp;IF(ISBLANK(D11), "null", D11)&amp; ");"</f>
        <v>INSERT INTO Edificio(idEdificio, designacaoTipoEdificio, designacaoUnidade, nomeEdificio, area) VALUES (250, 'Moinho', null, 'Moinho', null);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x14ac:dyDescent="0.45">
      <c r="A41" s="9" t="str">
        <f>"INSERT INTO " &amp;$C$36&amp; "(idEdificio, designacaoTipoEdificio, designacaoUnidade, nomeEdificio, area) VALUES ("&amp;A12&amp;", '" &amp;B12&amp; "', "&amp;IF(ISBLANK(E12), "null", "'" &amp;E12&amp; "'")&amp;", '"&amp;C12&amp;"', " &amp;IF(ISBLANK(D12), "null", D12)&amp; ");"</f>
        <v>INSERT INTO Edificio(idEdificio, designacaoTipoEdificio, designacaoUnidade, nomeEdificio, area) VALUES (301, 'Rega', 'm3', 'Tanque do campo grande', 15);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3" spans="1:15" x14ac:dyDescent="0.45">
      <c r="A43" s="27" t="s">
        <v>8</v>
      </c>
      <c r="B43" s="27" t="s">
        <v>9</v>
      </c>
      <c r="C43" s="27" t="s">
        <v>212</v>
      </c>
      <c r="D43" s="27"/>
      <c r="E43" s="27"/>
      <c r="F43" s="27"/>
      <c r="G43" s="27"/>
      <c r="H43" s="27"/>
    </row>
    <row r="44" spans="1:15" x14ac:dyDescent="0.45">
      <c r="A44" s="28" t="str">
        <f xml:space="preserve"> "INSERT INTO " &amp;$C$43&amp; "(idEdificio, designacaoTipoArmazem) VALUES ( " &amp;A8&amp; ", '" &amp;B8&amp; "');"</f>
        <v>INSERT INTO Armazem(idEdificio, designacaoTipoArmazem) VALUES ( 201, 'Armazém');</v>
      </c>
      <c r="B44" s="28"/>
      <c r="C44" s="28"/>
      <c r="D44" s="28"/>
      <c r="E44" s="28"/>
      <c r="F44" s="28"/>
      <c r="G44" s="28"/>
      <c r="H44" s="28"/>
    </row>
    <row r="45" spans="1:15" x14ac:dyDescent="0.45">
      <c r="A45" s="28" t="str">
        <f xml:space="preserve"> "INSERT INTO " &amp;$C$43&amp; "(idEdificio, designacaoTipoArmazem) VALUES ( " &amp;A9&amp; ", '" &amp;B9&amp; "');"</f>
        <v>INSERT INTO Armazem(idEdificio, designacaoTipoArmazem) VALUES ( 202, 'Armazém');</v>
      </c>
      <c r="B45" s="28"/>
      <c r="C45" s="28"/>
      <c r="D45" s="28"/>
      <c r="E45" s="28"/>
      <c r="F45" s="28"/>
      <c r="G45" s="28"/>
      <c r="H45" s="28"/>
    </row>
    <row r="46" spans="1:15" x14ac:dyDescent="0.45">
      <c r="A46" s="28"/>
      <c r="B46" s="28"/>
      <c r="C46" s="28"/>
      <c r="D46" s="28"/>
      <c r="E46" s="28"/>
      <c r="F46" s="28"/>
      <c r="G46" s="28"/>
      <c r="H46" s="28"/>
    </row>
    <row r="48" spans="1:15" x14ac:dyDescent="0.45">
      <c r="A48" s="26" t="s">
        <v>8</v>
      </c>
      <c r="B48" s="26" t="s">
        <v>9</v>
      </c>
      <c r="C48" s="26" t="s">
        <v>190</v>
      </c>
      <c r="D48" s="26"/>
      <c r="E48" s="26"/>
      <c r="F48" s="26"/>
      <c r="G48" s="26"/>
      <c r="H48" s="26"/>
      <c r="I48" s="26"/>
      <c r="J48" s="26"/>
      <c r="K48" s="26"/>
      <c r="L48" s="26"/>
    </row>
    <row r="49" spans="1:12" x14ac:dyDescent="0.45">
      <c r="A49" s="14" t="str">
        <f t="shared" ref="A49:A54" si="0" xml:space="preserve"> "INSERT INTO " &amp;$C$46&amp; "(idParcela, designacaoUnidade, designacaoSensor,  idEdificio, nomeParcela, area) VALUES(" &amp;A2&amp; ", '" &amp;E2&amp; "', ???? , " &amp;$A$12&amp;", '" &amp;C2&amp; "', " &amp;TEXT(SUBSTITUTE(D2, "%", "") * 10, "0.0")&amp; ");"</f>
        <v>INSERT INTO (idParcela, designacaoUnidade, designacaoSensor,  idEdificio, nomeParcela, area) VALUES(101, 'ha', ???? , 301, 'Campo da bouça', 1.2);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spans="1:12" x14ac:dyDescent="0.45">
      <c r="A50" s="14" t="str">
        <f t="shared" si="0"/>
        <v>INSERT INTO (idParcela, designacaoUnidade, designacaoSensor,  idEdificio, nomeParcela, area) VALUES(102, 'ha', ???? , 301, 'Campo grande', 3.0);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 spans="1:12" x14ac:dyDescent="0.45">
      <c r="A51" s="14" t="str">
        <f t="shared" si="0"/>
        <v>INSERT INTO (idParcela, designacaoUnidade, designacaoSensor,  idEdificio, nomeParcela, area) VALUES(103, 'ha', ???? , 301, 'Campo do poço', 1.5);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12" x14ac:dyDescent="0.45">
      <c r="A52" s="14" t="str">
        <f t="shared" si="0"/>
        <v>INSERT INTO (idParcela, designacaoUnidade, designacaoSensor,  idEdificio, nomeParcela, area) VALUES(104, 'ha', ???? , 301, 'Lameiro da ponte', 0.8);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1:12" x14ac:dyDescent="0.45">
      <c r="A53" s="14" t="str">
        <f t="shared" si="0"/>
        <v>INSERT INTO (idParcela, designacaoUnidade, designacaoSensor,  idEdificio, nomeParcela, area) VALUES(105, 'ha', ???? , 301, 'Lameiro do moinho', 1.1);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r="54" spans="1:12" x14ac:dyDescent="0.45">
      <c r="A54" s="14" t="str">
        <f t="shared" si="0"/>
        <v>INSERT INTO (idParcela, designacaoUnidade, designacaoSensor,  idEdificio, nomeParcela, area) VALUES(106, 'ha', ???? , 301, 'Horta', 0.1);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P38"/>
  <sheetViews>
    <sheetView zoomScale="122" workbookViewId="0">
      <selection activeCell="D14" sqref="D14"/>
    </sheetView>
  </sheetViews>
  <sheetFormatPr defaultRowHeight="14.25" x14ac:dyDescent="0.45"/>
  <cols>
    <col min="2" max="2" width="17" customWidth="1"/>
    <col min="3" max="3" width="8.33203125" customWidth="1"/>
    <col min="4" max="4" width="19.1328125" customWidth="1"/>
    <col min="5" max="6" width="10.6640625" bestFit="1" customWidth="1"/>
    <col min="7" max="7" width="12.6640625" customWidth="1"/>
    <col min="12" max="12" width="13.1328125" customWidth="1"/>
    <col min="15" max="15" width="26.33203125" customWidth="1"/>
    <col min="16" max="16" width="11.86328125" customWidth="1"/>
    <col min="17" max="17" width="10.86328125" customWidth="1"/>
    <col min="18" max="18" width="10.53125" customWidth="1"/>
  </cols>
  <sheetData>
    <row r="1" spans="1:14" x14ac:dyDescent="0.45">
      <c r="A1" s="40"/>
      <c r="B1" s="40"/>
      <c r="C1" s="40"/>
      <c r="D1" s="40"/>
      <c r="E1" s="40"/>
      <c r="F1" s="40"/>
      <c r="G1" s="40"/>
      <c r="H1" s="40"/>
      <c r="K1" s="34"/>
      <c r="L1" s="34"/>
      <c r="M1" s="34"/>
      <c r="N1" s="34"/>
    </row>
    <row r="2" spans="1:14" x14ac:dyDescent="0.45">
      <c r="A2" t="s">
        <v>186</v>
      </c>
      <c r="B2" t="s">
        <v>190</v>
      </c>
      <c r="C2" t="s">
        <v>246</v>
      </c>
      <c r="D2" t="s">
        <v>213</v>
      </c>
      <c r="E2" t="s">
        <v>141</v>
      </c>
      <c r="F2" t="s">
        <v>214</v>
      </c>
      <c r="G2" t="s">
        <v>215</v>
      </c>
      <c r="H2" t="s">
        <v>216</v>
      </c>
      <c r="I2" t="s">
        <v>217</v>
      </c>
      <c r="K2" s="34" t="s">
        <v>245</v>
      </c>
      <c r="L2" s="34" t="s">
        <v>213</v>
      </c>
      <c r="M2" s="34" t="s">
        <v>244</v>
      </c>
      <c r="N2" s="34" t="s">
        <v>2</v>
      </c>
    </row>
    <row r="3" spans="1:14" x14ac:dyDescent="0.45">
      <c r="A3">
        <v>102</v>
      </c>
      <c r="B3" t="s">
        <v>219</v>
      </c>
      <c r="C3">
        <f t="shared" ref="C3:C12" si="0">MATCH(D3,$L$3:$L$9,0)</f>
        <v>1</v>
      </c>
      <c r="D3" t="s">
        <v>220</v>
      </c>
      <c r="E3" t="s">
        <v>14</v>
      </c>
      <c r="F3" s="1">
        <v>42649</v>
      </c>
      <c r="G3" s="1"/>
      <c r="H3">
        <v>30</v>
      </c>
      <c r="I3" t="s">
        <v>221</v>
      </c>
      <c r="K3" s="34">
        <v>1</v>
      </c>
      <c r="L3" s="34" t="s">
        <v>220</v>
      </c>
      <c r="M3" s="34" t="str">
        <f t="shared" ref="M3:M9" si="1">_xlfn.TEXTBEFORE(L3," ")</f>
        <v>Oliveira</v>
      </c>
      <c r="N3" s="34" t="str">
        <f t="shared" ref="N3:N9" si="2">_xlfn.TEXTAFTER(L3," ")</f>
        <v>Galega</v>
      </c>
    </row>
    <row r="4" spans="1:14" x14ac:dyDescent="0.45">
      <c r="A4">
        <v>102</v>
      </c>
      <c r="B4" t="s">
        <v>219</v>
      </c>
      <c r="C4">
        <f t="shared" si="0"/>
        <v>2</v>
      </c>
      <c r="D4" t="s">
        <v>222</v>
      </c>
      <c r="E4" t="s">
        <v>14</v>
      </c>
      <c r="F4" s="1">
        <v>42653</v>
      </c>
      <c r="G4" s="1"/>
      <c r="H4">
        <v>20</v>
      </c>
      <c r="I4" t="s">
        <v>221</v>
      </c>
      <c r="K4" s="34">
        <f t="shared" ref="K4:K9" si="3">K3+1</f>
        <v>2</v>
      </c>
      <c r="L4" s="34" t="s">
        <v>222</v>
      </c>
      <c r="M4" s="34" t="str">
        <f t="shared" si="1"/>
        <v>Oliveira</v>
      </c>
      <c r="N4" s="34" t="str">
        <f t="shared" si="2"/>
        <v>Picual</v>
      </c>
    </row>
    <row r="5" spans="1:14" x14ac:dyDescent="0.45">
      <c r="A5">
        <v>104</v>
      </c>
      <c r="B5" t="s">
        <v>195</v>
      </c>
      <c r="C5">
        <f t="shared" si="0"/>
        <v>3</v>
      </c>
      <c r="D5" t="s">
        <v>223</v>
      </c>
      <c r="E5" t="s">
        <v>14</v>
      </c>
      <c r="F5" s="1">
        <v>42742</v>
      </c>
      <c r="G5" s="1"/>
      <c r="H5">
        <v>90</v>
      </c>
      <c r="I5" t="s">
        <v>221</v>
      </c>
      <c r="K5" s="34">
        <f t="shared" si="3"/>
        <v>3</v>
      </c>
      <c r="L5" s="34" t="s">
        <v>223</v>
      </c>
      <c r="M5" s="34" t="str">
        <f t="shared" si="1"/>
        <v>Macieira</v>
      </c>
      <c r="N5" s="34" t="str">
        <f t="shared" si="2"/>
        <v>Jonagored</v>
      </c>
    </row>
    <row r="6" spans="1:14" x14ac:dyDescent="0.45">
      <c r="A6">
        <v>104</v>
      </c>
      <c r="B6" t="s">
        <v>195</v>
      </c>
      <c r="C6">
        <f t="shared" si="0"/>
        <v>4</v>
      </c>
      <c r="D6" t="s">
        <v>224</v>
      </c>
      <c r="E6" t="s">
        <v>14</v>
      </c>
      <c r="F6" s="1">
        <v>42743</v>
      </c>
      <c r="G6" s="1"/>
      <c r="H6">
        <v>60</v>
      </c>
      <c r="I6" t="s">
        <v>221</v>
      </c>
      <c r="K6" s="34">
        <f t="shared" si="3"/>
        <v>4</v>
      </c>
      <c r="L6" s="34" t="s">
        <v>224</v>
      </c>
      <c r="M6" s="34" t="str">
        <f t="shared" si="1"/>
        <v>Macieira</v>
      </c>
      <c r="N6" s="34" t="str">
        <f t="shared" si="2"/>
        <v>Fuji</v>
      </c>
    </row>
    <row r="7" spans="1:14" x14ac:dyDescent="0.45">
      <c r="A7">
        <v>104</v>
      </c>
      <c r="B7" t="s">
        <v>195</v>
      </c>
      <c r="C7">
        <f t="shared" si="0"/>
        <v>5</v>
      </c>
      <c r="D7" t="s">
        <v>225</v>
      </c>
      <c r="E7" t="s">
        <v>14</v>
      </c>
      <c r="F7" s="1">
        <v>42743</v>
      </c>
      <c r="G7" s="1"/>
      <c r="H7">
        <v>40</v>
      </c>
      <c r="I7" t="s">
        <v>221</v>
      </c>
      <c r="K7" s="34">
        <f t="shared" si="3"/>
        <v>5</v>
      </c>
      <c r="L7" s="34" t="s">
        <v>225</v>
      </c>
      <c r="M7" s="34" t="str">
        <f t="shared" si="1"/>
        <v>Macieira</v>
      </c>
      <c r="N7" s="34" t="str">
        <f t="shared" si="2"/>
        <v>Royal Gala</v>
      </c>
    </row>
    <row r="8" spans="1:14" x14ac:dyDescent="0.45">
      <c r="A8">
        <v>104</v>
      </c>
      <c r="B8" t="s">
        <v>195</v>
      </c>
      <c r="C8">
        <f t="shared" si="0"/>
        <v>5</v>
      </c>
      <c r="D8" t="s">
        <v>225</v>
      </c>
      <c r="E8" t="s">
        <v>14</v>
      </c>
      <c r="F8" s="1">
        <v>43444</v>
      </c>
      <c r="G8" s="1"/>
      <c r="H8">
        <v>30</v>
      </c>
      <c r="I8" t="s">
        <v>221</v>
      </c>
      <c r="K8" s="34">
        <f t="shared" si="3"/>
        <v>6</v>
      </c>
      <c r="L8" s="34" t="s">
        <v>226</v>
      </c>
      <c r="M8" s="34" t="str">
        <f t="shared" si="1"/>
        <v>Tremoço</v>
      </c>
      <c r="N8" s="34" t="str">
        <f t="shared" si="2"/>
        <v>Amarelo</v>
      </c>
    </row>
    <row r="9" spans="1:14" x14ac:dyDescent="0.45">
      <c r="A9">
        <v>101</v>
      </c>
      <c r="B9" t="s">
        <v>191</v>
      </c>
      <c r="C9">
        <f t="shared" si="0"/>
        <v>6</v>
      </c>
      <c r="D9" t="s">
        <v>226</v>
      </c>
      <c r="E9" t="s">
        <v>102</v>
      </c>
      <c r="F9" s="1">
        <v>44114</v>
      </c>
      <c r="G9" s="1">
        <v>44285</v>
      </c>
      <c r="H9">
        <v>1.1000000000000001</v>
      </c>
      <c r="I9" t="s">
        <v>192</v>
      </c>
      <c r="K9" s="34">
        <f t="shared" si="3"/>
        <v>7</v>
      </c>
      <c r="L9" s="34" t="s">
        <v>227</v>
      </c>
      <c r="M9" s="34" t="str">
        <f t="shared" si="1"/>
        <v>Milho</v>
      </c>
      <c r="N9" s="34" t="str">
        <f t="shared" si="2"/>
        <v>Doce Golden Bantam</v>
      </c>
    </row>
    <row r="10" spans="1:14" x14ac:dyDescent="0.45">
      <c r="A10">
        <v>101</v>
      </c>
      <c r="B10" t="s">
        <v>191</v>
      </c>
      <c r="C10">
        <f t="shared" si="0"/>
        <v>7</v>
      </c>
      <c r="D10" t="s">
        <v>227</v>
      </c>
      <c r="E10" t="s">
        <v>102</v>
      </c>
      <c r="F10" s="1">
        <v>44296</v>
      </c>
      <c r="G10" s="1">
        <v>44420</v>
      </c>
      <c r="H10">
        <v>0.9</v>
      </c>
      <c r="I10" t="s">
        <v>192</v>
      </c>
      <c r="K10" s="41" t="s">
        <v>255</v>
      </c>
      <c r="L10" s="34"/>
      <c r="M10" s="34"/>
      <c r="N10" s="34"/>
    </row>
    <row r="11" spans="1:14" x14ac:dyDescent="0.45">
      <c r="A11">
        <v>101</v>
      </c>
      <c r="B11" t="s">
        <v>191</v>
      </c>
      <c r="C11">
        <f t="shared" si="0"/>
        <v>7</v>
      </c>
      <c r="D11" t="s">
        <v>227</v>
      </c>
      <c r="E11" t="s">
        <v>102</v>
      </c>
      <c r="F11" s="1">
        <v>44301</v>
      </c>
      <c r="G11" s="1">
        <v>44429</v>
      </c>
      <c r="H11">
        <v>0.9</v>
      </c>
      <c r="I11" t="s">
        <v>192</v>
      </c>
      <c r="K11" s="41"/>
      <c r="L11" s="34"/>
      <c r="M11" s="34"/>
      <c r="N11" s="34"/>
    </row>
    <row r="12" spans="1:14" x14ac:dyDescent="0.45">
      <c r="A12">
        <v>101</v>
      </c>
      <c r="B12" t="s">
        <v>191</v>
      </c>
      <c r="C12">
        <f t="shared" si="0"/>
        <v>6</v>
      </c>
      <c r="D12" t="s">
        <v>226</v>
      </c>
      <c r="E12" t="s">
        <v>102</v>
      </c>
      <c r="F12" s="1">
        <v>44472</v>
      </c>
      <c r="G12" s="1">
        <v>44656</v>
      </c>
      <c r="H12">
        <v>1.1000000000000001</v>
      </c>
      <c r="I12" t="s">
        <v>192</v>
      </c>
      <c r="K12" s="41"/>
      <c r="L12" s="34"/>
      <c r="M12" s="34"/>
      <c r="N12" s="34"/>
    </row>
    <row r="14" spans="1:14" x14ac:dyDescent="0.45">
      <c r="D14" s="6"/>
    </row>
    <row r="15" spans="1:14" x14ac:dyDescent="0.45">
      <c r="G15" s="1"/>
    </row>
    <row r="16" spans="1:14" x14ac:dyDescent="0.45">
      <c r="G16" s="1"/>
    </row>
    <row r="17" spans="1:16" x14ac:dyDescent="0.45">
      <c r="A17" s="24" t="s">
        <v>8</v>
      </c>
      <c r="B17" s="24" t="s">
        <v>9</v>
      </c>
      <c r="C17" s="24" t="s">
        <v>228</v>
      </c>
      <c r="D17" s="24"/>
      <c r="E17" s="24"/>
      <c r="F17" s="24"/>
      <c r="G17" s="25"/>
      <c r="H17" s="24"/>
      <c r="I17" s="24"/>
      <c r="J17" s="24"/>
      <c r="K17" s="24"/>
      <c r="L17" s="24"/>
      <c r="M17" s="24"/>
      <c r="N17" s="24"/>
      <c r="O17" s="24"/>
      <c r="P17" s="24"/>
    </row>
    <row r="18" spans="1:16" x14ac:dyDescent="0.45">
      <c r="A18" s="15" t="str">
        <f t="shared" ref="A18:A27" si="4" xml:space="preserve"> "INSERT INTO " &amp;$C$17&amp; "(idParcela, idCultura, designacaoUnidade, dataInicial, dataFinal, quantidade) VALUES (" &amp;A3&amp;","&amp;C3&amp;", '" &amp;I3&amp; "', TO_DATE('"&amp;TEXT(F3,"DD/MM/AAAA")&amp;"', 'DD/MM/YYYY'), "&amp;IF(ISBLANK(G3),"null","TO_DATE('"&amp;TEXT(G3,"DD/MM/AAAA")&amp;"', 'DD/MM/YYYY')")&amp; ", " &amp;TEXT(SUBSTITUTE(H3, "%", "") * 10, "0.0")&amp; ");"</f>
        <v>INSERT INTO CulturaInstalada(idParcela, idCultura, designacaoUnidade, dataInicial, dataFinal, quantidade) VALUES (102,1, 'un', TO_DATE('06/10/2016', 'DD/MM/YYYY'), null, 30.0);</v>
      </c>
      <c r="B18" s="15"/>
      <c r="C18" s="15"/>
      <c r="D18" s="15"/>
      <c r="E18" s="15"/>
      <c r="F18" s="15"/>
      <c r="G18" s="23"/>
      <c r="H18" s="15"/>
      <c r="I18" s="15"/>
      <c r="J18" s="15"/>
      <c r="K18" s="15"/>
      <c r="L18" s="15"/>
      <c r="M18" s="15"/>
      <c r="N18" s="15"/>
      <c r="O18" s="15"/>
      <c r="P18" s="15"/>
    </row>
    <row r="19" spans="1:16" x14ac:dyDescent="0.45">
      <c r="A19" s="15" t="str">
        <f t="shared" si="4"/>
        <v>INSERT INTO CulturaInstalada(idParcela, idCultura, designacaoUnidade, dataInicial, dataFinal, quantidade) VALUES (102,2, 'un', TO_DATE('10/10/2016', 'DD/MM/YYYY'), null, 20.0);</v>
      </c>
      <c r="B19" s="15"/>
      <c r="C19" s="15"/>
      <c r="D19" s="15"/>
      <c r="E19" s="15"/>
      <c r="F19" s="15"/>
      <c r="G19" s="23"/>
      <c r="H19" s="15"/>
      <c r="I19" s="15"/>
      <c r="J19" s="15"/>
      <c r="K19" s="15"/>
      <c r="L19" s="15"/>
      <c r="M19" s="15"/>
      <c r="N19" s="15"/>
      <c r="O19" s="15"/>
      <c r="P19" s="15"/>
    </row>
    <row r="20" spans="1:16" x14ac:dyDescent="0.45">
      <c r="A20" s="15" t="str">
        <f t="shared" si="4"/>
        <v>INSERT INTO CulturaInstalada(idParcela, idCultura, designacaoUnidade, dataInicial, dataFinal, quantidade) VALUES (104,3, 'un', TO_DATE('07/01/2017', 'DD/MM/YYYY'), null, 90.0);</v>
      </c>
      <c r="B20" s="15"/>
      <c r="C20" s="15"/>
      <c r="D20" s="15"/>
      <c r="E20" s="15"/>
      <c r="F20" s="15"/>
      <c r="G20" s="23"/>
      <c r="H20" s="15"/>
      <c r="I20" s="15"/>
      <c r="J20" s="15"/>
      <c r="K20" s="15"/>
      <c r="L20" s="15"/>
      <c r="M20" s="15"/>
      <c r="N20" s="15"/>
      <c r="O20" s="15"/>
      <c r="P20" s="15"/>
    </row>
    <row r="21" spans="1:16" x14ac:dyDescent="0.45">
      <c r="A21" s="15" t="str">
        <f t="shared" si="4"/>
        <v>INSERT INTO CulturaInstalada(idParcela, idCultura, designacaoUnidade, dataInicial, dataFinal, quantidade) VALUES (104,4, 'un', TO_DATE('08/01/2017', 'DD/MM/YYYY'), null, 60.0);</v>
      </c>
      <c r="B21" s="15"/>
      <c r="C21" s="15"/>
      <c r="D21" s="15"/>
      <c r="E21" s="15"/>
      <c r="F21" s="15"/>
      <c r="G21" s="23"/>
      <c r="H21" s="23"/>
      <c r="I21" s="15"/>
      <c r="J21" s="15"/>
      <c r="K21" s="15"/>
      <c r="L21" s="15"/>
      <c r="M21" s="15"/>
      <c r="N21" s="15"/>
      <c r="O21" s="15"/>
      <c r="P21" s="15"/>
    </row>
    <row r="22" spans="1:16" x14ac:dyDescent="0.45">
      <c r="A22" s="15" t="str">
        <f t="shared" si="4"/>
        <v>INSERT INTO CulturaInstalada(idParcela, idCultura, designacaoUnidade, dataInicial, dataFinal, quantidade) VALUES (104,5, 'un', TO_DATE('08/01/2017', 'DD/MM/YYYY'), null, 40.0);</v>
      </c>
      <c r="B22" s="15"/>
      <c r="C22" s="15"/>
      <c r="D22" s="15"/>
      <c r="E22" s="15"/>
      <c r="F22" s="15"/>
      <c r="G22" s="23"/>
      <c r="H22" s="23"/>
      <c r="I22" s="15"/>
      <c r="J22" s="15"/>
      <c r="K22" s="15"/>
      <c r="L22" s="15"/>
      <c r="M22" s="15"/>
      <c r="N22" s="15"/>
      <c r="O22" s="15"/>
      <c r="P22" s="15"/>
    </row>
    <row r="23" spans="1:16" x14ac:dyDescent="0.45">
      <c r="A23" s="15" t="str">
        <f t="shared" si="4"/>
        <v>INSERT INTO CulturaInstalada(idParcela, idCultura, designacaoUnidade, dataInicial, dataFinal, quantidade) VALUES (104,5, 'un', TO_DATE('10/12/2018', 'DD/MM/YYYY'), null, 30.0);</v>
      </c>
      <c r="B23" s="15"/>
      <c r="C23" s="15"/>
      <c r="D23" s="15"/>
      <c r="E23" s="15"/>
      <c r="F23" s="15"/>
      <c r="G23" s="23"/>
      <c r="H23" s="23"/>
      <c r="I23" s="15"/>
      <c r="J23" s="15"/>
      <c r="K23" s="15"/>
      <c r="L23" s="15"/>
      <c r="M23" s="15"/>
      <c r="N23" s="15"/>
      <c r="O23" s="15"/>
      <c r="P23" s="15"/>
    </row>
    <row r="24" spans="1:16" x14ac:dyDescent="0.45">
      <c r="A24" s="15" t="str">
        <f t="shared" si="4"/>
        <v>INSERT INTO CulturaInstalada(idParcela, idCultura, designacaoUnidade, dataInicial, dataFinal, quantidade) VALUES (101,6, 'ha', TO_DATE('10/10/2020', 'DD/MM/YYYY'), TO_DATE('30/03/2021', 'DD/MM/YYYY'), 1.1);</v>
      </c>
      <c r="B24" s="15"/>
      <c r="C24" s="15"/>
      <c r="D24" s="15"/>
      <c r="E24" s="15"/>
      <c r="F24" s="15"/>
      <c r="G24" s="23"/>
      <c r="H24" s="23"/>
      <c r="I24" s="15"/>
      <c r="J24" s="15"/>
      <c r="K24" s="15"/>
      <c r="L24" s="15"/>
      <c r="M24" s="15"/>
      <c r="N24" s="15"/>
      <c r="O24" s="15"/>
      <c r="P24" s="15"/>
    </row>
    <row r="25" spans="1:16" x14ac:dyDescent="0.45">
      <c r="A25" s="15" t="str">
        <f t="shared" si="4"/>
        <v>INSERT INTO CulturaInstalada(idParcela, idCultura, designacaoUnidade, dataInicial, dataFinal, quantidade) VALUES (101,7, 'ha', TO_DATE('10/04/2021', 'DD/MM/YYYY'), TO_DATE('12/08/2021', 'DD/MM/YYYY'), 0.9);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x14ac:dyDescent="0.45">
      <c r="A26" s="15" t="str">
        <f t="shared" si="4"/>
        <v>INSERT INTO CulturaInstalada(idParcela, idCultura, designacaoUnidade, dataInicial, dataFinal, quantidade) VALUES (101,7, 'ha', TO_DATE('15/04/2021', 'DD/MM/YYYY'), TO_DATE('21/08/2021', 'DD/MM/YYYY'), 0.9);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x14ac:dyDescent="0.45">
      <c r="A27" s="15" t="str">
        <f t="shared" si="4"/>
        <v>INSERT INTO CulturaInstalada(idParcela, idCultura, designacaoUnidade, dataInicial, dataFinal, quantidade) VALUES (101,6, 'ha', TO_DATE('03/10/2021', 'DD/MM/YYYY'), TO_DATE('05/04/2022', 'DD/MM/YYYY'), 1.1);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31" spans="1:16" x14ac:dyDescent="0.45">
      <c r="A31" s="35" t="s">
        <v>8</v>
      </c>
      <c r="B31" s="35" t="s">
        <v>218</v>
      </c>
      <c r="C31" s="35" t="s">
        <v>213</v>
      </c>
      <c r="D31" s="35"/>
      <c r="E31" s="35"/>
      <c r="F31" s="35"/>
      <c r="G31" s="35"/>
      <c r="M31" s="10"/>
    </row>
    <row r="32" spans="1:16" x14ac:dyDescent="0.45">
      <c r="A32" s="36" t="str">
        <f t="shared" ref="A32:A38" si="5">"INSERT INTO Cultura(idCultura, variedade, nomeComum) VALUES ("&amp;K3&amp;", '"&amp;N3&amp;"', '"&amp;M3&amp;"');"</f>
        <v>INSERT INTO Cultura(idCultura, variedade, nomeComum) VALUES (1, 'Galega', 'Oliveira');</v>
      </c>
      <c r="B32" s="36"/>
      <c r="C32" s="36"/>
      <c r="D32" s="36"/>
      <c r="E32" s="36"/>
      <c r="F32" s="36"/>
      <c r="G32" s="36"/>
    </row>
    <row r="33" spans="1:7" x14ac:dyDescent="0.45">
      <c r="A33" s="36" t="str">
        <f t="shared" si="5"/>
        <v>INSERT INTO Cultura(idCultura, variedade, nomeComum) VALUES (2, 'Picual', 'Oliveira');</v>
      </c>
      <c r="B33" s="36"/>
      <c r="C33" s="36"/>
      <c r="D33" s="36"/>
      <c r="E33" s="36"/>
      <c r="F33" s="36"/>
      <c r="G33" s="36"/>
    </row>
    <row r="34" spans="1:7" x14ac:dyDescent="0.45">
      <c r="A34" s="36" t="str">
        <f t="shared" si="5"/>
        <v>INSERT INTO Cultura(idCultura, variedade, nomeComum) VALUES (3, 'Jonagored', 'Macieira');</v>
      </c>
      <c r="B34" s="36"/>
      <c r="C34" s="36"/>
      <c r="D34" s="36"/>
      <c r="E34" s="36"/>
      <c r="F34" s="36"/>
      <c r="G34" s="36"/>
    </row>
    <row r="35" spans="1:7" x14ac:dyDescent="0.45">
      <c r="A35" s="36" t="str">
        <f t="shared" si="5"/>
        <v>INSERT INTO Cultura(idCultura, variedade, nomeComum) VALUES (4, 'Fuji', 'Macieira');</v>
      </c>
      <c r="B35" s="36"/>
      <c r="C35" s="36"/>
      <c r="D35" s="36"/>
      <c r="E35" s="36"/>
      <c r="F35" s="36"/>
      <c r="G35" s="36"/>
    </row>
    <row r="36" spans="1:7" x14ac:dyDescent="0.45">
      <c r="A36" s="36" t="str">
        <f t="shared" si="5"/>
        <v>INSERT INTO Cultura(idCultura, variedade, nomeComum) VALUES (5, 'Royal Gala', 'Macieira');</v>
      </c>
      <c r="B36" s="36"/>
      <c r="C36" s="36"/>
      <c r="D36" s="36"/>
      <c r="E36" s="36"/>
      <c r="F36" s="36"/>
      <c r="G36" s="36"/>
    </row>
    <row r="37" spans="1:7" x14ac:dyDescent="0.45">
      <c r="A37" s="36" t="str">
        <f t="shared" si="5"/>
        <v>INSERT INTO Cultura(idCultura, variedade, nomeComum) VALUES (6, 'Amarelo', 'Tremoço');</v>
      </c>
      <c r="B37" s="36"/>
      <c r="C37" s="36"/>
      <c r="D37" s="36"/>
      <c r="E37" s="36"/>
      <c r="F37" s="36"/>
      <c r="G37" s="36"/>
    </row>
    <row r="38" spans="1:7" x14ac:dyDescent="0.45">
      <c r="A38" s="36" t="str">
        <f t="shared" si="5"/>
        <v>INSERT INTO Cultura(idCultura, variedade, nomeComum) VALUES (7, 'Doce Golden Bantam', 'Milho');</v>
      </c>
      <c r="B38" s="36"/>
      <c r="C38" s="36"/>
      <c r="D38" s="36"/>
      <c r="E38" s="36"/>
      <c r="F38" s="36"/>
      <c r="G38" s="36"/>
    </row>
  </sheetData>
  <sortState xmlns:xlrd2="http://schemas.microsoft.com/office/spreadsheetml/2017/richdata2" ref="A3:I12">
    <sortCondition ref="F3:F12"/>
    <sortCondition ref="B3:B12"/>
  </sortState>
  <mergeCells count="2">
    <mergeCell ref="A1:H1"/>
    <mergeCell ref="K10:K1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P94"/>
  <sheetViews>
    <sheetView topLeftCell="A78" zoomScale="108" workbookViewId="0">
      <selection activeCell="E83" sqref="E83"/>
    </sheetView>
  </sheetViews>
  <sheetFormatPr defaultRowHeight="14.25" x14ac:dyDescent="0.45"/>
  <cols>
    <col min="1" max="1" width="9.1328125" bestFit="1" customWidth="1"/>
    <col min="2" max="2" width="23.33203125" customWidth="1"/>
    <col min="3" max="3" width="21.6640625" customWidth="1"/>
    <col min="4" max="4" width="15.33203125" customWidth="1"/>
    <col min="5" max="5" width="23.86328125" bestFit="1" customWidth="1"/>
    <col min="6" max="6" width="12.46484375" customWidth="1"/>
    <col min="7" max="7" width="10.6640625" bestFit="1" customWidth="1"/>
    <col min="9" max="9" width="16.33203125" bestFit="1" customWidth="1"/>
    <col min="13" max="13" width="11.6640625" customWidth="1"/>
  </cols>
  <sheetData>
    <row r="1" spans="1:12" x14ac:dyDescent="0.45">
      <c r="A1" s="2" t="s">
        <v>229</v>
      </c>
      <c r="B1" s="2" t="s">
        <v>190</v>
      </c>
      <c r="C1" s="2" t="s">
        <v>230</v>
      </c>
      <c r="D1" s="2" t="s">
        <v>231</v>
      </c>
      <c r="E1" s="2" t="s">
        <v>213</v>
      </c>
      <c r="F1" s="2" t="s">
        <v>232</v>
      </c>
      <c r="G1" s="2" t="s">
        <v>216</v>
      </c>
      <c r="H1" s="2" t="s">
        <v>188</v>
      </c>
      <c r="I1" s="2" t="s">
        <v>233</v>
      </c>
      <c r="J1" s="2" t="s">
        <v>246</v>
      </c>
      <c r="K1" s="2" t="s">
        <v>253</v>
      </c>
      <c r="L1" s="2"/>
    </row>
    <row r="2" spans="1:12" x14ac:dyDescent="0.45">
      <c r="A2">
        <v>102</v>
      </c>
      <c r="B2" t="s">
        <v>219</v>
      </c>
      <c r="C2" t="s">
        <v>234</v>
      </c>
      <c r="E2" t="s">
        <v>220</v>
      </c>
      <c r="F2" s="1">
        <v>42649</v>
      </c>
      <c r="G2">
        <v>30</v>
      </c>
      <c r="H2" t="s">
        <v>221</v>
      </c>
      <c r="J2">
        <f>MATCH(Culturas!D3,Culturas!$L$3:$L$9,0)</f>
        <v>1</v>
      </c>
      <c r="K2">
        <f>1</f>
        <v>1</v>
      </c>
    </row>
    <row r="3" spans="1:12" x14ac:dyDescent="0.45">
      <c r="A3">
        <v>102</v>
      </c>
      <c r="B3" t="s">
        <v>219</v>
      </c>
      <c r="C3" t="s">
        <v>234</v>
      </c>
      <c r="E3" t="s">
        <v>222</v>
      </c>
      <c r="F3" s="1">
        <v>42653</v>
      </c>
      <c r="G3">
        <v>20</v>
      </c>
      <c r="H3" t="s">
        <v>221</v>
      </c>
      <c r="J3">
        <f>MATCH(Operações!E3,Culturas!$L$3:$L$9,0)</f>
        <v>2</v>
      </c>
      <c r="K3">
        <f t="shared" ref="K3:K40" si="0">1+K2</f>
        <v>2</v>
      </c>
    </row>
    <row r="4" spans="1:12" x14ac:dyDescent="0.45">
      <c r="A4">
        <v>104</v>
      </c>
      <c r="B4" t="s">
        <v>195</v>
      </c>
      <c r="C4" t="s">
        <v>234</v>
      </c>
      <c r="E4" t="s">
        <v>223</v>
      </c>
      <c r="F4" s="1">
        <v>42742</v>
      </c>
      <c r="G4">
        <v>90</v>
      </c>
      <c r="H4" t="s">
        <v>221</v>
      </c>
      <c r="J4">
        <f>MATCH(Operações!E4,Culturas!$L$3:$L$9,0)</f>
        <v>3</v>
      </c>
      <c r="K4">
        <f t="shared" si="0"/>
        <v>3</v>
      </c>
    </row>
    <row r="5" spans="1:12" x14ac:dyDescent="0.45">
      <c r="A5">
        <v>104</v>
      </c>
      <c r="B5" t="s">
        <v>195</v>
      </c>
      <c r="C5" t="s">
        <v>234</v>
      </c>
      <c r="E5" t="s">
        <v>224</v>
      </c>
      <c r="F5" s="1">
        <v>42743</v>
      </c>
      <c r="G5">
        <v>60</v>
      </c>
      <c r="H5" t="s">
        <v>221</v>
      </c>
      <c r="J5">
        <f>MATCH(Operações!E5,Culturas!$L$3:$L$9,0)</f>
        <v>4</v>
      </c>
      <c r="K5">
        <f t="shared" si="0"/>
        <v>4</v>
      </c>
    </row>
    <row r="6" spans="1:12" x14ac:dyDescent="0.45">
      <c r="A6">
        <v>104</v>
      </c>
      <c r="B6" t="s">
        <v>195</v>
      </c>
      <c r="C6" t="s">
        <v>234</v>
      </c>
      <c r="E6" t="s">
        <v>225</v>
      </c>
      <c r="F6" s="1">
        <v>42743</v>
      </c>
      <c r="G6">
        <v>40</v>
      </c>
      <c r="H6" t="s">
        <v>221</v>
      </c>
      <c r="J6">
        <f>MATCH(Operações!E6,Culturas!$L$3:$L$9,0)</f>
        <v>5</v>
      </c>
      <c r="K6">
        <f t="shared" si="0"/>
        <v>5</v>
      </c>
    </row>
    <row r="7" spans="1:12" x14ac:dyDescent="0.45">
      <c r="A7">
        <v>104</v>
      </c>
      <c r="B7" t="s">
        <v>195</v>
      </c>
      <c r="C7" t="s">
        <v>234</v>
      </c>
      <c r="E7" t="s">
        <v>225</v>
      </c>
      <c r="F7" s="1">
        <v>43444</v>
      </c>
      <c r="G7">
        <v>30</v>
      </c>
      <c r="H7" t="s">
        <v>221</v>
      </c>
      <c r="J7">
        <f>MATCH(Operações!E7,Culturas!$L$3:$L$9,0)</f>
        <v>5</v>
      </c>
      <c r="K7">
        <f t="shared" si="0"/>
        <v>6</v>
      </c>
    </row>
    <row r="8" spans="1:12" x14ac:dyDescent="0.45">
      <c r="A8">
        <v>101</v>
      </c>
      <c r="B8" t="s">
        <v>191</v>
      </c>
      <c r="C8" t="s">
        <v>236</v>
      </c>
      <c r="E8" t="s">
        <v>226</v>
      </c>
      <c r="F8" s="1">
        <v>44114</v>
      </c>
      <c r="J8">
        <f>MATCH(Operações!E8,Culturas!$L$3:$L$9,0)</f>
        <v>6</v>
      </c>
      <c r="K8">
        <f t="shared" si="0"/>
        <v>7</v>
      </c>
    </row>
    <row r="9" spans="1:12" x14ac:dyDescent="0.45">
      <c r="A9">
        <v>104</v>
      </c>
      <c r="B9" t="s">
        <v>195</v>
      </c>
      <c r="C9" t="s">
        <v>5</v>
      </c>
      <c r="E9" t="s">
        <v>225</v>
      </c>
      <c r="F9" s="1">
        <v>44170</v>
      </c>
      <c r="G9">
        <v>70</v>
      </c>
      <c r="H9" t="s">
        <v>221</v>
      </c>
      <c r="J9">
        <f>MATCH(Operações!E9,Culturas!$L$3:$L$9,0)</f>
        <v>5</v>
      </c>
      <c r="K9">
        <f t="shared" si="0"/>
        <v>8</v>
      </c>
    </row>
    <row r="10" spans="1:12" x14ac:dyDescent="0.45">
      <c r="A10">
        <v>104</v>
      </c>
      <c r="B10" t="s">
        <v>195</v>
      </c>
      <c r="C10" t="s">
        <v>5</v>
      </c>
      <c r="E10" t="s">
        <v>223</v>
      </c>
      <c r="F10" s="1">
        <v>44170</v>
      </c>
      <c r="G10">
        <v>50</v>
      </c>
      <c r="H10" t="s">
        <v>221</v>
      </c>
      <c r="J10">
        <f>MATCH(Operações!E10,Culturas!$L$3:$L$9,0)</f>
        <v>3</v>
      </c>
      <c r="K10">
        <f t="shared" si="0"/>
        <v>9</v>
      </c>
    </row>
    <row r="11" spans="1:12" x14ac:dyDescent="0.45">
      <c r="A11">
        <v>104</v>
      </c>
      <c r="B11" t="s">
        <v>195</v>
      </c>
      <c r="C11" t="s">
        <v>5</v>
      </c>
      <c r="E11" t="s">
        <v>223</v>
      </c>
      <c r="F11" s="1">
        <v>44180</v>
      </c>
      <c r="G11">
        <v>40</v>
      </c>
      <c r="H11" t="s">
        <v>221</v>
      </c>
      <c r="J11">
        <f>MATCH(Operações!E11,Culturas!$L$3:$L$9,0)</f>
        <v>3</v>
      </c>
      <c r="K11">
        <f t="shared" si="0"/>
        <v>10</v>
      </c>
    </row>
    <row r="12" spans="1:12" x14ac:dyDescent="0.45">
      <c r="A12">
        <v>104</v>
      </c>
      <c r="B12" t="s">
        <v>195</v>
      </c>
      <c r="C12" t="s">
        <v>5</v>
      </c>
      <c r="E12" t="s">
        <v>224</v>
      </c>
      <c r="F12" s="1">
        <v>44180</v>
      </c>
      <c r="G12">
        <v>60</v>
      </c>
      <c r="H12" t="s">
        <v>221</v>
      </c>
      <c r="J12">
        <f>MATCH(Operações!E12,Culturas!$L$3:$L$9,0)</f>
        <v>4</v>
      </c>
      <c r="K12">
        <f t="shared" si="0"/>
        <v>11</v>
      </c>
    </row>
    <row r="13" spans="1:12" x14ac:dyDescent="0.45">
      <c r="A13">
        <v>101</v>
      </c>
      <c r="B13" t="s">
        <v>191</v>
      </c>
      <c r="C13" t="s">
        <v>237</v>
      </c>
      <c r="E13" t="s">
        <v>226</v>
      </c>
      <c r="F13" s="1">
        <v>44285</v>
      </c>
      <c r="J13">
        <f>MATCH(Operações!E13,Culturas!$L$3:$L$9,0)</f>
        <v>6</v>
      </c>
      <c r="K13">
        <f t="shared" si="0"/>
        <v>12</v>
      </c>
    </row>
    <row r="14" spans="1:12" x14ac:dyDescent="0.45">
      <c r="A14">
        <v>101</v>
      </c>
      <c r="B14" t="s">
        <v>191</v>
      </c>
      <c r="C14" t="s">
        <v>236</v>
      </c>
      <c r="E14" t="s">
        <v>227</v>
      </c>
      <c r="F14" s="1">
        <v>44301</v>
      </c>
      <c r="J14">
        <f>MATCH(Operações!E14,Culturas!$L$3:$L$9,0)</f>
        <v>7</v>
      </c>
      <c r="K14">
        <f t="shared" si="0"/>
        <v>13</v>
      </c>
    </row>
    <row r="15" spans="1:12" x14ac:dyDescent="0.45">
      <c r="A15">
        <v>104</v>
      </c>
      <c r="B15" t="s">
        <v>195</v>
      </c>
      <c r="C15" t="s">
        <v>238</v>
      </c>
      <c r="D15" t="s">
        <v>239</v>
      </c>
      <c r="E15" t="s">
        <v>51</v>
      </c>
      <c r="F15" s="1">
        <v>44318</v>
      </c>
      <c r="G15">
        <v>10</v>
      </c>
      <c r="H15" t="s">
        <v>240</v>
      </c>
      <c r="I15" t="s">
        <v>165</v>
      </c>
      <c r="J15" t="e">
        <f>MATCH(Operações!E15,Culturas!$L$3:$L$9,0)</f>
        <v>#N/A</v>
      </c>
      <c r="K15">
        <f t="shared" si="0"/>
        <v>14</v>
      </c>
    </row>
    <row r="16" spans="1:12" x14ac:dyDescent="0.45">
      <c r="A16">
        <v>104</v>
      </c>
      <c r="B16" t="s">
        <v>195</v>
      </c>
      <c r="C16" t="s">
        <v>205</v>
      </c>
      <c r="E16" t="s">
        <v>51</v>
      </c>
      <c r="F16" s="1">
        <v>44382</v>
      </c>
      <c r="G16">
        <v>5</v>
      </c>
      <c r="H16" t="s">
        <v>207</v>
      </c>
      <c r="J16" t="e">
        <f>MATCH(Operações!E16,Culturas!$L$3:$L$9,0)</f>
        <v>#N/A</v>
      </c>
      <c r="K16">
        <f t="shared" si="0"/>
        <v>15</v>
      </c>
    </row>
    <row r="17" spans="1:11" x14ac:dyDescent="0.45">
      <c r="A17">
        <v>101</v>
      </c>
      <c r="B17" t="s">
        <v>191</v>
      </c>
      <c r="C17" t="s">
        <v>7</v>
      </c>
      <c r="E17" t="s">
        <v>227</v>
      </c>
      <c r="F17" s="1">
        <v>44429</v>
      </c>
      <c r="G17">
        <v>3300</v>
      </c>
      <c r="H17" t="s">
        <v>240</v>
      </c>
      <c r="J17">
        <f>MATCH(Operações!E17,Culturas!$L$3:$L$9,0)</f>
        <v>7</v>
      </c>
      <c r="K17">
        <f t="shared" si="0"/>
        <v>16</v>
      </c>
    </row>
    <row r="18" spans="1:11" x14ac:dyDescent="0.45">
      <c r="A18">
        <v>104</v>
      </c>
      <c r="B18" t="s">
        <v>195</v>
      </c>
      <c r="C18" t="s">
        <v>7</v>
      </c>
      <c r="E18" t="s">
        <v>225</v>
      </c>
      <c r="F18" s="1">
        <v>44432</v>
      </c>
      <c r="G18">
        <v>900</v>
      </c>
      <c r="H18" t="s">
        <v>240</v>
      </c>
      <c r="J18">
        <f>MATCH(Operações!E18,Culturas!$L$3:$L$9,0)</f>
        <v>5</v>
      </c>
      <c r="K18">
        <f t="shared" si="0"/>
        <v>17</v>
      </c>
    </row>
    <row r="19" spans="1:11" x14ac:dyDescent="0.45">
      <c r="A19">
        <v>104</v>
      </c>
      <c r="B19" t="s">
        <v>195</v>
      </c>
      <c r="C19" t="s">
        <v>7</v>
      </c>
      <c r="E19" t="s">
        <v>225</v>
      </c>
      <c r="F19" s="1">
        <v>44444</v>
      </c>
      <c r="G19">
        <v>800</v>
      </c>
      <c r="H19" t="s">
        <v>240</v>
      </c>
      <c r="J19">
        <f>MATCH(Operações!E19,Culturas!$L$3:$L$9,0)</f>
        <v>5</v>
      </c>
      <c r="K19">
        <f t="shared" si="0"/>
        <v>18</v>
      </c>
    </row>
    <row r="20" spans="1:11" x14ac:dyDescent="0.45">
      <c r="A20">
        <v>104</v>
      </c>
      <c r="B20" t="s">
        <v>195</v>
      </c>
      <c r="C20" t="s">
        <v>7</v>
      </c>
      <c r="E20" t="s">
        <v>223</v>
      </c>
      <c r="F20" s="1">
        <v>44451</v>
      </c>
      <c r="G20">
        <v>800</v>
      </c>
      <c r="H20" t="s">
        <v>240</v>
      </c>
      <c r="J20">
        <f>MATCH(Operações!E20,Culturas!$L$3:$L$9,0)</f>
        <v>3</v>
      </c>
      <c r="K20">
        <f t="shared" si="0"/>
        <v>19</v>
      </c>
    </row>
    <row r="21" spans="1:11" x14ac:dyDescent="0.45">
      <c r="A21">
        <v>104</v>
      </c>
      <c r="B21" t="s">
        <v>195</v>
      </c>
      <c r="C21" t="s">
        <v>7</v>
      </c>
      <c r="E21" t="s">
        <v>223</v>
      </c>
      <c r="F21" s="1">
        <v>44462</v>
      </c>
      <c r="G21">
        <v>1200</v>
      </c>
      <c r="H21" t="s">
        <v>240</v>
      </c>
      <c r="J21">
        <f>MATCH(Operações!E21,Culturas!$L$3:$L$9,0)</f>
        <v>3</v>
      </c>
      <c r="K21">
        <f t="shared" si="0"/>
        <v>20</v>
      </c>
    </row>
    <row r="22" spans="1:11" x14ac:dyDescent="0.45">
      <c r="A22">
        <v>101</v>
      </c>
      <c r="B22" t="s">
        <v>191</v>
      </c>
      <c r="C22" t="s">
        <v>236</v>
      </c>
      <c r="E22" t="s">
        <v>226</v>
      </c>
      <c r="F22" s="1">
        <v>44472</v>
      </c>
      <c r="J22">
        <f>MATCH(Operações!E22,Culturas!$L$3:$L$9,0)</f>
        <v>6</v>
      </c>
      <c r="K22">
        <f t="shared" si="0"/>
        <v>21</v>
      </c>
    </row>
    <row r="23" spans="1:11" x14ac:dyDescent="0.45">
      <c r="A23">
        <v>104</v>
      </c>
      <c r="B23" t="s">
        <v>195</v>
      </c>
      <c r="C23" t="s">
        <v>7</v>
      </c>
      <c r="E23" t="s">
        <v>224</v>
      </c>
      <c r="F23" s="1">
        <v>44481</v>
      </c>
      <c r="G23">
        <v>950</v>
      </c>
      <c r="H23" t="s">
        <v>240</v>
      </c>
      <c r="J23">
        <f>MATCH(Operações!E23,Culturas!$L$3:$L$9,0)</f>
        <v>4</v>
      </c>
      <c r="K23">
        <f t="shared" si="0"/>
        <v>22</v>
      </c>
    </row>
    <row r="24" spans="1:11" x14ac:dyDescent="0.45">
      <c r="A24">
        <v>104</v>
      </c>
      <c r="B24" t="s">
        <v>195</v>
      </c>
      <c r="C24" t="s">
        <v>7</v>
      </c>
      <c r="E24" t="s">
        <v>224</v>
      </c>
      <c r="F24" s="1">
        <v>44503</v>
      </c>
      <c r="G24">
        <v>750</v>
      </c>
      <c r="H24" t="s">
        <v>240</v>
      </c>
      <c r="J24">
        <f>MATCH(Operações!E24,Culturas!$L$3:$L$9,0)</f>
        <v>4</v>
      </c>
      <c r="K24">
        <f t="shared" si="0"/>
        <v>23</v>
      </c>
    </row>
    <row r="25" spans="1:11" x14ac:dyDescent="0.45">
      <c r="A25">
        <v>104</v>
      </c>
      <c r="B25" t="s">
        <v>195</v>
      </c>
      <c r="C25" t="s">
        <v>5</v>
      </c>
      <c r="E25" t="s">
        <v>225</v>
      </c>
      <c r="F25" s="1">
        <v>44528</v>
      </c>
      <c r="G25">
        <v>70</v>
      </c>
      <c r="H25" t="s">
        <v>221</v>
      </c>
      <c r="J25">
        <f>MATCH(Operações!E25,Culturas!$L$3:$L$9,0)</f>
        <v>5</v>
      </c>
      <c r="K25">
        <f t="shared" si="0"/>
        <v>24</v>
      </c>
    </row>
    <row r="26" spans="1:11" x14ac:dyDescent="0.45">
      <c r="A26">
        <v>104</v>
      </c>
      <c r="B26" t="s">
        <v>195</v>
      </c>
      <c r="C26" t="s">
        <v>5</v>
      </c>
      <c r="E26" t="s">
        <v>223</v>
      </c>
      <c r="F26" s="1">
        <v>44533</v>
      </c>
      <c r="G26">
        <v>90</v>
      </c>
      <c r="H26" t="s">
        <v>221</v>
      </c>
      <c r="J26">
        <f>MATCH(Operações!E26,Culturas!$L$3:$L$9,0)</f>
        <v>3</v>
      </c>
      <c r="K26">
        <f t="shared" si="0"/>
        <v>25</v>
      </c>
    </row>
    <row r="27" spans="1:11" x14ac:dyDescent="0.45">
      <c r="A27">
        <v>104</v>
      </c>
      <c r="B27" t="s">
        <v>195</v>
      </c>
      <c r="C27" t="s">
        <v>5</v>
      </c>
      <c r="E27" t="s">
        <v>224</v>
      </c>
      <c r="F27" s="1">
        <v>44548</v>
      </c>
      <c r="G27">
        <v>60</v>
      </c>
      <c r="H27" t="s">
        <v>221</v>
      </c>
      <c r="J27">
        <f>MATCH(Operações!E27,Culturas!$L$3:$L$9,0)</f>
        <v>4</v>
      </c>
      <c r="K27">
        <f t="shared" si="0"/>
        <v>26</v>
      </c>
    </row>
    <row r="28" spans="1:11" x14ac:dyDescent="0.45">
      <c r="A28">
        <v>101</v>
      </c>
      <c r="B28" t="s">
        <v>191</v>
      </c>
      <c r="C28" t="s">
        <v>237</v>
      </c>
      <c r="E28" t="s">
        <v>226</v>
      </c>
      <c r="F28" s="1">
        <v>44656</v>
      </c>
      <c r="J28">
        <f>MATCH(Operações!E28,Culturas!$L$3:$L$9,0)</f>
        <v>6</v>
      </c>
      <c r="K28">
        <f t="shared" si="0"/>
        <v>27</v>
      </c>
    </row>
    <row r="29" spans="1:11" x14ac:dyDescent="0.45">
      <c r="A29">
        <v>101</v>
      </c>
      <c r="B29" t="s">
        <v>191</v>
      </c>
      <c r="C29" t="s">
        <v>236</v>
      </c>
      <c r="E29" t="s">
        <v>227</v>
      </c>
      <c r="F29" s="1">
        <v>44661</v>
      </c>
      <c r="J29">
        <f>MATCH(Operações!E29,Culturas!$L$3:$L$9,0)</f>
        <v>7</v>
      </c>
      <c r="K29">
        <f t="shared" si="0"/>
        <v>28</v>
      </c>
    </row>
    <row r="30" spans="1:11" x14ac:dyDescent="0.45">
      <c r="A30">
        <v>104</v>
      </c>
      <c r="B30" t="s">
        <v>195</v>
      </c>
      <c r="C30" t="s">
        <v>238</v>
      </c>
      <c r="D30" t="s">
        <v>239</v>
      </c>
      <c r="E30" t="s">
        <v>51</v>
      </c>
      <c r="F30" s="1">
        <v>44694</v>
      </c>
      <c r="G30">
        <v>10</v>
      </c>
      <c r="H30" t="s">
        <v>240</v>
      </c>
      <c r="I30" t="s">
        <v>165</v>
      </c>
      <c r="J30" t="e">
        <f>MATCH(Operações!E30,Culturas!$L$3:$L$9,0)</f>
        <v>#N/A</v>
      </c>
      <c r="K30">
        <f t="shared" si="0"/>
        <v>29</v>
      </c>
    </row>
    <row r="31" spans="1:11" x14ac:dyDescent="0.45">
      <c r="A31">
        <v>101</v>
      </c>
      <c r="B31" t="s">
        <v>191</v>
      </c>
      <c r="C31" t="s">
        <v>7</v>
      </c>
      <c r="E31" t="s">
        <v>227</v>
      </c>
      <c r="F31" s="1">
        <v>44785</v>
      </c>
      <c r="G31">
        <v>3500</v>
      </c>
      <c r="H31" t="s">
        <v>240</v>
      </c>
      <c r="J31">
        <f>MATCH(Operações!E31,Culturas!$L$3:$L$9,0)</f>
        <v>7</v>
      </c>
      <c r="K31">
        <f t="shared" si="0"/>
        <v>30</v>
      </c>
    </row>
    <row r="32" spans="1:11" x14ac:dyDescent="0.45">
      <c r="A32">
        <v>104</v>
      </c>
      <c r="B32" t="s">
        <v>195</v>
      </c>
      <c r="C32" t="s">
        <v>7</v>
      </c>
      <c r="E32" t="s">
        <v>225</v>
      </c>
      <c r="F32" s="1">
        <v>44793</v>
      </c>
      <c r="G32">
        <v>950</v>
      </c>
      <c r="H32" t="s">
        <v>240</v>
      </c>
      <c r="J32">
        <f>MATCH(Operações!E32,Culturas!$L$3:$L$9,0)</f>
        <v>5</v>
      </c>
      <c r="K32">
        <f t="shared" si="0"/>
        <v>31</v>
      </c>
    </row>
    <row r="33" spans="1:16" x14ac:dyDescent="0.45">
      <c r="A33">
        <v>104</v>
      </c>
      <c r="B33" t="s">
        <v>195</v>
      </c>
      <c r="C33" t="s">
        <v>7</v>
      </c>
      <c r="E33" t="s">
        <v>225</v>
      </c>
      <c r="F33" s="1">
        <v>44811</v>
      </c>
      <c r="G33">
        <v>830</v>
      </c>
      <c r="H33" t="s">
        <v>240</v>
      </c>
      <c r="J33">
        <f>MATCH(Operações!E33,Culturas!$L$3:$L$9,0)</f>
        <v>5</v>
      </c>
      <c r="K33">
        <f t="shared" si="0"/>
        <v>32</v>
      </c>
    </row>
    <row r="34" spans="1:16" x14ac:dyDescent="0.45">
      <c r="A34">
        <v>104</v>
      </c>
      <c r="B34" t="s">
        <v>195</v>
      </c>
      <c r="C34" t="s">
        <v>7</v>
      </c>
      <c r="E34" t="s">
        <v>223</v>
      </c>
      <c r="F34" s="1">
        <v>44815</v>
      </c>
      <c r="G34">
        <v>750</v>
      </c>
      <c r="H34" t="s">
        <v>240</v>
      </c>
      <c r="J34">
        <f>MATCH(Operações!E34,Culturas!$L$3:$L$9,0)</f>
        <v>3</v>
      </c>
      <c r="K34">
        <f t="shared" si="0"/>
        <v>33</v>
      </c>
    </row>
    <row r="35" spans="1:16" x14ac:dyDescent="0.45">
      <c r="A35">
        <v>104</v>
      </c>
      <c r="B35" t="s">
        <v>195</v>
      </c>
      <c r="C35" t="s">
        <v>7</v>
      </c>
      <c r="E35" t="s">
        <v>223</v>
      </c>
      <c r="F35" s="1">
        <v>44824</v>
      </c>
      <c r="G35">
        <v>1150</v>
      </c>
      <c r="H35" t="s">
        <v>240</v>
      </c>
      <c r="J35">
        <f>MATCH(Operações!E35,Culturas!$L$3:$L$9,0)</f>
        <v>3</v>
      </c>
      <c r="K35">
        <f t="shared" si="0"/>
        <v>34</v>
      </c>
    </row>
    <row r="36" spans="1:16" x14ac:dyDescent="0.45">
      <c r="A36">
        <v>104</v>
      </c>
      <c r="B36" t="s">
        <v>195</v>
      </c>
      <c r="C36" t="s">
        <v>7</v>
      </c>
      <c r="E36" t="s">
        <v>224</v>
      </c>
      <c r="F36" s="1">
        <v>44851</v>
      </c>
      <c r="G36">
        <v>850</v>
      </c>
      <c r="H36" t="s">
        <v>240</v>
      </c>
      <c r="J36">
        <f>MATCH(Operações!E36,Culturas!$L$3:$L$9,0)</f>
        <v>4</v>
      </c>
      <c r="K36">
        <f t="shared" si="0"/>
        <v>35</v>
      </c>
    </row>
    <row r="37" spans="1:16" x14ac:dyDescent="0.45">
      <c r="A37">
        <v>104</v>
      </c>
      <c r="B37" t="s">
        <v>195</v>
      </c>
      <c r="C37" t="s">
        <v>7</v>
      </c>
      <c r="E37" t="s">
        <v>224</v>
      </c>
      <c r="F37" s="1">
        <v>44871</v>
      </c>
      <c r="G37">
        <v>900</v>
      </c>
      <c r="H37" t="s">
        <v>240</v>
      </c>
      <c r="J37">
        <f>MATCH(Operações!E37,Culturas!$L$3:$L$9,0)</f>
        <v>4</v>
      </c>
      <c r="K37">
        <f t="shared" si="0"/>
        <v>36</v>
      </c>
    </row>
    <row r="38" spans="1:16" x14ac:dyDescent="0.45">
      <c r="A38">
        <v>104</v>
      </c>
      <c r="B38" t="s">
        <v>195</v>
      </c>
      <c r="C38" t="s">
        <v>5</v>
      </c>
      <c r="E38" t="s">
        <v>225</v>
      </c>
      <c r="F38" s="1">
        <v>44899</v>
      </c>
      <c r="G38">
        <v>70</v>
      </c>
      <c r="H38" t="s">
        <v>221</v>
      </c>
      <c r="J38">
        <f>MATCH(Operações!E38,Culturas!$L$3:$L$9,0)</f>
        <v>5</v>
      </c>
      <c r="K38">
        <f t="shared" si="0"/>
        <v>37</v>
      </c>
    </row>
    <row r="39" spans="1:16" x14ac:dyDescent="0.45">
      <c r="A39">
        <v>104</v>
      </c>
      <c r="B39" t="s">
        <v>195</v>
      </c>
      <c r="C39" t="s">
        <v>5</v>
      </c>
      <c r="E39" t="s">
        <v>223</v>
      </c>
      <c r="F39" s="1">
        <v>44902</v>
      </c>
      <c r="G39">
        <v>90</v>
      </c>
      <c r="H39" t="s">
        <v>221</v>
      </c>
      <c r="J39">
        <f>MATCH(Operações!E39,Culturas!$L$3:$L$9,0)</f>
        <v>3</v>
      </c>
      <c r="K39">
        <f t="shared" si="0"/>
        <v>38</v>
      </c>
    </row>
    <row r="40" spans="1:16" x14ac:dyDescent="0.45">
      <c r="A40">
        <v>104</v>
      </c>
      <c r="B40" t="s">
        <v>195</v>
      </c>
      <c r="C40" t="s">
        <v>5</v>
      </c>
      <c r="E40" t="s">
        <v>224</v>
      </c>
      <c r="F40" s="1">
        <v>44938</v>
      </c>
      <c r="G40">
        <v>60</v>
      </c>
      <c r="H40" t="s">
        <v>221</v>
      </c>
      <c r="J40">
        <f>MATCH(Operações!E40,Culturas!$L$3:$L$9,0)</f>
        <v>4</v>
      </c>
      <c r="K40">
        <f t="shared" si="0"/>
        <v>39</v>
      </c>
    </row>
    <row r="43" spans="1:16" x14ac:dyDescent="0.45">
      <c r="A43" s="13" t="s">
        <v>8</v>
      </c>
      <c r="B43" s="13" t="s">
        <v>9</v>
      </c>
      <c r="C43" s="13" t="s">
        <v>242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0" t="s">
        <v>254</v>
      </c>
    </row>
    <row r="44" spans="1:16" x14ac:dyDescent="0.45">
      <c r="A44" s="12" t="str">
        <f xml:space="preserve"> "INSERT INTO " &amp;$C$43&amp; " (idOperacaoAgricola, idParcela, idCultura, designacaoOperacaoAgricola, designacaoUnidade, quantidade, data) VALUES (" &amp;K2&amp; ", " &amp;A2&amp; ", " &amp;J2&amp; ", '" &amp;C2&amp; "', " &amp;IF(ISBLANK(H2), "null", "'" &amp;H2&amp; "'" )&amp; ", " &amp;IF(ISBLANK(G2), "null", G2)&amp; ",  TO_DATE('"&amp;TEXT(F2,"DD/MM/AAAA")&amp;"', 'DD/MM/YYYY');"</f>
        <v>INSERT INTO OperacaoAgricola (idOperacaoAgricola, idParcela, idCultura, designacaoOperacaoAgricola, designacaoUnidade, quantidade, data) VALUES (1, 102, 1, 'Plantação', 'un', 30,  TO_DATE('06/10/2016', 'DD/MM/YYYY');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6" x14ac:dyDescent="0.45">
      <c r="A45" s="12" t="str">
        <f t="shared" ref="A45:A82" si="1" xml:space="preserve"> "INSERT INTO " &amp;$C$43&amp; " (idOperacaoAgricola, idParcela, idCultura, designacaoOperacaoAgricola, designacaoUnidade, quantidade, data) VALUES (" &amp;K3&amp; ", " &amp;A3&amp; ", " &amp;J3&amp; ", '" &amp;C3&amp; "', " &amp;IF(ISBLANK(H3), "null", "'" &amp;H3&amp; "'" )&amp; ", " &amp;IF(ISBLANK(G3), "null", G3)&amp; ",  TO_DATE('"&amp;TEXT(F3,"DD/MM/AAAA")&amp;"', 'DD/MM/YYYY');"</f>
        <v>INSERT INTO OperacaoAgricola (idOperacaoAgricola, idParcela, idCultura, designacaoOperacaoAgricola, designacaoUnidade, quantidade, data) VALUES (2, 102, 2, 'Plantação', 'un', 20,  TO_DATE('10/10/2016', 'DD/MM/YYYY');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6" x14ac:dyDescent="0.45">
      <c r="A46" s="12" t="str">
        <f t="shared" si="1"/>
        <v>INSERT INTO OperacaoAgricola (idOperacaoAgricola, idParcela, idCultura, designacaoOperacaoAgricola, designacaoUnidade, quantidade, data) VALUES (3, 104, 3, 'Plantação', 'un', 90,  TO_DATE('07/01/2017', 'DD/MM/YYYY');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6" x14ac:dyDescent="0.45">
      <c r="A47" s="12" t="str">
        <f t="shared" si="1"/>
        <v>INSERT INTO OperacaoAgricola (idOperacaoAgricola, idParcela, idCultura, designacaoOperacaoAgricola, designacaoUnidade, quantidade, data) VALUES (4, 104, 4, 'Plantação', 'un', 60,  TO_DATE('08/01/2017', 'DD/MM/YYYY');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6" x14ac:dyDescent="0.45">
      <c r="A48" s="12" t="str">
        <f t="shared" si="1"/>
        <v>INSERT INTO OperacaoAgricola (idOperacaoAgricola, idParcela, idCultura, designacaoOperacaoAgricola, designacaoUnidade, quantidade, data) VALUES (5, 104, 5, 'Plantação', 'un', 40,  TO_DATE('08/01/2017', 'DD/MM/YYYY');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6" x14ac:dyDescent="0.45">
      <c r="A49" s="12" t="str">
        <f t="shared" si="1"/>
        <v>INSERT INTO OperacaoAgricola (idOperacaoAgricola, idParcela, idCultura, designacaoOperacaoAgricola, designacaoUnidade, quantidade, data) VALUES (6, 104, 5, 'Plantação', 'un', 30,  TO_DATE('10/12/2018', 'DD/MM/YYYY');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39"/>
    </row>
    <row r="50" spans="1:16" x14ac:dyDescent="0.45">
      <c r="A50" s="12" t="str">
        <f t="shared" si="1"/>
        <v>INSERT INTO OperacaoAgricola (idOperacaoAgricola, idParcela, idCultura, designacaoOperacaoAgricola, designacaoUnidade, quantidade, data) VALUES (7, 101, 6, 'Sementeira', null, null,  TO_DATE('10/10/2020', 'DD/MM/YYYY');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38"/>
    </row>
    <row r="51" spans="1:16" x14ac:dyDescent="0.45">
      <c r="A51" s="12" t="str">
        <f t="shared" si="1"/>
        <v>INSERT INTO OperacaoAgricola (idOperacaoAgricola, idParcela, idCultura, designacaoOperacaoAgricola, designacaoUnidade, quantidade, data) VALUES (8, 104, 5, 'Poda', 'un', 70,  TO_DATE('05/12/2020', 'DD/MM/YYYY');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6" x14ac:dyDescent="0.45">
      <c r="A52" s="12" t="str">
        <f t="shared" si="1"/>
        <v>INSERT INTO OperacaoAgricola (idOperacaoAgricola, idParcela, idCultura, designacaoOperacaoAgricola, designacaoUnidade, quantidade, data) VALUES (9, 104, 3, 'Poda', 'un', 50,  TO_DATE('05/12/2020', 'DD/MM/YYYY');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6" x14ac:dyDescent="0.45">
      <c r="A53" s="12" t="str">
        <f t="shared" si="1"/>
        <v>INSERT INTO OperacaoAgricola (idOperacaoAgricola, idParcela, idCultura, designacaoOperacaoAgricola, designacaoUnidade, quantidade, data) VALUES (10, 104, 3, 'Poda', 'un', 40,  TO_DATE('15/12/2020', 'DD/MM/YYYY');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6" x14ac:dyDescent="0.45">
      <c r="A54" s="12" t="str">
        <f t="shared" si="1"/>
        <v>INSERT INTO OperacaoAgricola (idOperacaoAgricola, idParcela, idCultura, designacaoOperacaoAgricola, designacaoUnidade, quantidade, data) VALUES (11, 104, 4, 'Poda', 'un', 60,  TO_DATE('15/12/2020', 'DD/MM/YYYY');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6" x14ac:dyDescent="0.45">
      <c r="A55" s="12" t="str">
        <f t="shared" si="1"/>
        <v>INSERT INTO OperacaoAgricola (idOperacaoAgricola, idParcela, idCultura, designacaoOperacaoAgricola, designacaoUnidade, quantidade, data) VALUES (12, 101, 6, 'Incorporação no solo', null, null,  TO_DATE('30/03/2021', 'DD/MM/YYYY');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6" x14ac:dyDescent="0.45">
      <c r="A56" s="12" t="str">
        <f t="shared" si="1"/>
        <v>INSERT INTO OperacaoAgricola (idOperacaoAgricola, idParcela, idCultura, designacaoOperacaoAgricola, designacaoUnidade, quantidade, data) VALUES (13, 101, 7, 'Sementeira', null, null,  TO_DATE('15/04/2021', 'DD/MM/YYYY');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6" x14ac:dyDescent="0.45">
      <c r="A57" s="12" t="e">
        <f t="shared" si="1"/>
        <v>#N/A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6" x14ac:dyDescent="0.45">
      <c r="A58" s="12" t="e">
        <f t="shared" si="1"/>
        <v>#N/A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6" x14ac:dyDescent="0.45">
      <c r="A59" s="12" t="str">
        <f t="shared" si="1"/>
        <v>INSERT INTO OperacaoAgricola (idOperacaoAgricola, idParcela, idCultura, designacaoOperacaoAgricola, designacaoUnidade, quantidade, data) VALUES (16, 101, 7, 'Colheita', 'kg', 3300,  TO_DATE('21/08/2021', 'DD/MM/YYYY');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6" x14ac:dyDescent="0.45">
      <c r="A60" s="12" t="str">
        <f t="shared" si="1"/>
        <v>INSERT INTO OperacaoAgricola (idOperacaoAgricola, idParcela, idCultura, designacaoOperacaoAgricola, designacaoUnidade, quantidade, data) VALUES (17, 104, 5, 'Colheita', 'kg', 900,  TO_DATE('24/08/2021', 'DD/MM/YYYY');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6" x14ac:dyDescent="0.45">
      <c r="A61" s="12" t="str">
        <f t="shared" si="1"/>
        <v>INSERT INTO OperacaoAgricola (idOperacaoAgricola, idParcela, idCultura, designacaoOperacaoAgricola, designacaoUnidade, quantidade, data) VALUES (18, 104, 5, 'Colheita', 'kg', 800,  TO_DATE('05/09/2021', 'DD/MM/YYYY');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6" x14ac:dyDescent="0.45">
      <c r="A62" s="12" t="str">
        <f t="shared" si="1"/>
        <v>INSERT INTO OperacaoAgricola (idOperacaoAgricola, idParcela, idCultura, designacaoOperacaoAgricola, designacaoUnidade, quantidade, data) VALUES (19, 104, 3, 'Colheita', 'kg', 800,  TO_DATE('12/09/2021', 'DD/MM/YYYY');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6" x14ac:dyDescent="0.45">
      <c r="A63" s="12" t="str">
        <f t="shared" si="1"/>
        <v>INSERT INTO OperacaoAgricola (idOperacaoAgricola, idParcela, idCultura, designacaoOperacaoAgricola, designacaoUnidade, quantidade, data) VALUES (20, 104, 3, 'Colheita', 'kg', 1200,  TO_DATE('23/09/2021', 'DD/MM/YYYY');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6" x14ac:dyDescent="0.45">
      <c r="A64" s="12" t="str">
        <f t="shared" si="1"/>
        <v>INSERT INTO OperacaoAgricola (idOperacaoAgricola, idParcela, idCultura, designacaoOperacaoAgricola, designacaoUnidade, quantidade, data) VALUES (21, 101, 6, 'Sementeira', null, null,  TO_DATE('03/10/2021', 'DD/MM/YYYY');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45">
      <c r="A65" s="12" t="str">
        <f t="shared" si="1"/>
        <v>INSERT INTO OperacaoAgricola (idOperacaoAgricola, idParcela, idCultura, designacaoOperacaoAgricola, designacaoUnidade, quantidade, data) VALUES (22, 104, 4, 'Colheita', 'kg', 950,  TO_DATE('12/10/2021', 'DD/MM/YYYY');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45">
      <c r="A66" s="12" t="str">
        <f t="shared" si="1"/>
        <v>INSERT INTO OperacaoAgricola (idOperacaoAgricola, idParcela, idCultura, designacaoOperacaoAgricola, designacaoUnidade, quantidade, data) VALUES (23, 104, 4, 'Colheita', 'kg', 750,  TO_DATE('03/11/2021', 'DD/MM/YYYY');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x14ac:dyDescent="0.45">
      <c r="A67" s="12" t="str">
        <f t="shared" si="1"/>
        <v>INSERT INTO OperacaoAgricola (idOperacaoAgricola, idParcela, idCultura, designacaoOperacaoAgricola, designacaoUnidade, quantidade, data) VALUES (24, 104, 5, 'Poda', 'un', 70,  TO_DATE('28/11/2021', 'DD/MM/YYYY');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x14ac:dyDescent="0.45">
      <c r="A68" s="12" t="str">
        <f t="shared" si="1"/>
        <v>INSERT INTO OperacaoAgricola (idOperacaoAgricola, idParcela, idCultura, designacaoOperacaoAgricola, designacaoUnidade, quantidade, data) VALUES (25, 104, 3, 'Poda', 'un', 90,  TO_DATE('03/12/2021', 'DD/MM/YYYY');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 x14ac:dyDescent="0.45">
      <c r="A69" s="12" t="str">
        <f t="shared" si="1"/>
        <v>INSERT INTO OperacaoAgricola (idOperacaoAgricola, idParcela, idCultura, designacaoOperacaoAgricola, designacaoUnidade, quantidade, data) VALUES (26, 104, 4, 'Poda', 'un', 60,  TO_DATE('18/12/2021', 'DD/MM/YYYY');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x14ac:dyDescent="0.45">
      <c r="A70" s="12" t="str">
        <f t="shared" si="1"/>
        <v>INSERT INTO OperacaoAgricola (idOperacaoAgricola, idParcela, idCultura, designacaoOperacaoAgricola, designacaoUnidade, quantidade, data) VALUES (27, 101, 6, 'Incorporação no solo', null, null,  TO_DATE('05/04/2022', 'DD/MM/YYYY');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x14ac:dyDescent="0.45">
      <c r="A71" s="12" t="str">
        <f t="shared" si="1"/>
        <v>INSERT INTO OperacaoAgricola (idOperacaoAgricola, idParcela, idCultura, designacaoOperacaoAgricola, designacaoUnidade, quantidade, data) VALUES (28, 101, 7, 'Sementeira', null, null,  TO_DATE('10/04/2022', 'DD/MM/YYYY');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 x14ac:dyDescent="0.45">
      <c r="A72" s="12" t="e">
        <f t="shared" si="1"/>
        <v>#N/A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x14ac:dyDescent="0.45">
      <c r="A73" s="12" t="str">
        <f t="shared" si="1"/>
        <v>INSERT INTO OperacaoAgricola (idOperacaoAgricola, idParcela, idCultura, designacaoOperacaoAgricola, designacaoUnidade, quantidade, data) VALUES (30, 101, 7, 'Colheita', 'kg', 3500,  TO_DATE('12/08/2022', 'DD/MM/YYYY');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45">
      <c r="A74" s="12" t="str">
        <f t="shared" si="1"/>
        <v>INSERT INTO OperacaoAgricola (idOperacaoAgricola, idParcela, idCultura, designacaoOperacaoAgricola, designacaoUnidade, quantidade, data) VALUES (31, 104, 5, 'Colheita', 'kg', 950,  TO_DATE('20/08/2022', 'DD/MM/YYYY');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45">
      <c r="A75" s="12" t="str">
        <f t="shared" si="1"/>
        <v>INSERT INTO OperacaoAgricola (idOperacaoAgricola, idParcela, idCultura, designacaoOperacaoAgricola, designacaoUnidade, quantidade, data) VALUES (32, 104, 5, 'Colheita', 'kg', 830,  TO_DATE('07/09/2022', 'DD/MM/YYYY');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45">
      <c r="A76" s="12" t="str">
        <f t="shared" si="1"/>
        <v>INSERT INTO OperacaoAgricola (idOperacaoAgricola, idParcela, idCultura, designacaoOperacaoAgricola, designacaoUnidade, quantidade, data) VALUES (33, 104, 3, 'Colheita', 'kg', 750,  TO_DATE('11/09/2022', 'DD/MM/YYYY');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45">
      <c r="A77" s="12" t="str">
        <f t="shared" si="1"/>
        <v>INSERT INTO OperacaoAgricola (idOperacaoAgricola, idParcela, idCultura, designacaoOperacaoAgricola, designacaoUnidade, quantidade, data) VALUES (34, 104, 3, 'Colheita', 'kg', 1150,  TO_DATE('20/09/2022', 'DD/MM/YYYY');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45">
      <c r="A78" s="12" t="str">
        <f t="shared" si="1"/>
        <v>INSERT INTO OperacaoAgricola (idOperacaoAgricola, idParcela, idCultura, designacaoOperacaoAgricola, designacaoUnidade, quantidade, data) VALUES (35, 104, 4, 'Colheita', 'kg', 850,  TO_DATE('17/10/2022', 'DD/MM/YYYY');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45">
      <c r="A79" s="12" t="str">
        <f t="shared" si="1"/>
        <v>INSERT INTO OperacaoAgricola (idOperacaoAgricola, idParcela, idCultura, designacaoOperacaoAgricola, designacaoUnidade, quantidade, data) VALUES (36, 104, 4, 'Colheita', 'kg', 900,  TO_DATE('06/11/2022', 'DD/MM/YYYY');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45">
      <c r="A80" s="12" t="str">
        <f t="shared" si="1"/>
        <v>INSERT INTO OperacaoAgricola (idOperacaoAgricola, idParcela, idCultura, designacaoOperacaoAgricola, designacaoUnidade, quantidade, data) VALUES (37, 104, 5, 'Poda', 'un', 70,  TO_DATE('04/12/2022', 'DD/MM/YYYY');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45">
      <c r="A81" s="12" t="str">
        <f t="shared" si="1"/>
        <v>INSERT INTO OperacaoAgricola (idOperacaoAgricola, idParcela, idCultura, designacaoOperacaoAgricola, designacaoUnidade, quantidade, data) VALUES (38, 104, 3, 'Poda', 'un', 90,  TO_DATE('07/12/2022', 'DD/MM/YYYY');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x14ac:dyDescent="0.45">
      <c r="A82" s="12" t="str">
        <f t="shared" si="1"/>
        <v>INSERT INTO OperacaoAgricola (idOperacaoAgricola, idParcela, idCultura, designacaoOperacaoAgricola, designacaoUnidade, quantidade, data) VALUES (39, 104, 4, 'Poda', 'un', 60,  TO_DATE('12/01/2023', 'DD/MM/YYYY');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4" spans="1:15" x14ac:dyDescent="0.45">
      <c r="A84" s="27" t="s">
        <v>8</v>
      </c>
      <c r="B84" s="27" t="s">
        <v>9</v>
      </c>
      <c r="C84" s="27" t="s">
        <v>241</v>
      </c>
      <c r="D84" s="27"/>
      <c r="E84" s="27"/>
      <c r="F84" s="27"/>
      <c r="G84" s="27"/>
      <c r="H84" s="27"/>
      <c r="I84" s="27"/>
    </row>
    <row r="85" spans="1:15" x14ac:dyDescent="0.45">
      <c r="A85" s="31" t="str">
        <f xml:space="preserve"> "INSERT INTO " &amp;$C$84&amp;  "(designacaoOperacaoAgricola) VALUES ('" &amp;C2&amp; "');"</f>
        <v>INSERT INTO TipoOperacaoAgricola(designacaoOperacaoAgricola) VALUES ('Plantação');</v>
      </c>
      <c r="B85" s="31"/>
      <c r="C85" s="31"/>
      <c r="D85" s="31"/>
      <c r="E85" s="31"/>
      <c r="F85" s="31"/>
      <c r="G85" s="31"/>
      <c r="H85" s="31"/>
      <c r="I85" s="31"/>
    </row>
    <row r="86" spans="1:15" x14ac:dyDescent="0.45">
      <c r="A86" s="31" t="str">
        <f xml:space="preserve"> "INSERT INTO " &amp;$C$84&amp;  "(designacaoOperacaoAgricola) VALUES ('" &amp;C9&amp; "');"</f>
        <v>INSERT INTO TipoOperacaoAgricola(designacaoOperacaoAgricola) VALUES ('Poda');</v>
      </c>
      <c r="B86" s="31"/>
      <c r="C86" s="31"/>
      <c r="D86" s="31"/>
      <c r="E86" s="31"/>
      <c r="F86" s="31"/>
      <c r="G86" s="31"/>
      <c r="H86" s="31"/>
      <c r="I86" s="31"/>
    </row>
    <row r="87" spans="1:15" x14ac:dyDescent="0.45">
      <c r="A87" s="31" t="str">
        <f xml:space="preserve"> "INSERT INTO " &amp;$C$84&amp;  "(designacaoOperacaoAgricola) VALUES ('" &amp;C8&amp; "');"</f>
        <v>INSERT INTO TipoOperacaoAgricola(designacaoOperacaoAgricola) VALUES ('Sementeira');</v>
      </c>
      <c r="B87" s="31"/>
      <c r="C87" s="31"/>
      <c r="D87" s="31"/>
      <c r="E87" s="31"/>
      <c r="F87" s="31"/>
      <c r="G87" s="31"/>
      <c r="H87" s="31"/>
      <c r="I87" s="31"/>
    </row>
    <row r="88" spans="1:15" x14ac:dyDescent="0.45">
      <c r="A88" s="31" t="str">
        <f xml:space="preserve"> "INSERT INTO " &amp;$C$84&amp;  "(designacaoOperacaoAgricola) VALUES ('" &amp;C13&amp; "');"</f>
        <v>INSERT INTO TipoOperacaoAgricola(designacaoOperacaoAgricola) VALUES ('Incorporação no solo');</v>
      </c>
      <c r="B88" s="31"/>
      <c r="C88" s="31"/>
      <c r="D88" s="31"/>
      <c r="E88" s="31"/>
      <c r="F88" s="31"/>
      <c r="G88" s="31"/>
      <c r="H88" s="31"/>
      <c r="I88" s="31"/>
    </row>
    <row r="89" spans="1:15" x14ac:dyDescent="0.45">
      <c r="A89" s="31" t="str">
        <f xml:space="preserve"> "INSERT INTO " &amp;$C$84&amp;  "(designacaoOperacaoAgricola) VALUES ('" &amp;C15&amp; "');"</f>
        <v>INSERT INTO TipoOperacaoAgricola(designacaoOperacaoAgricola) VALUES ('Fertilização');</v>
      </c>
      <c r="B89" s="31"/>
      <c r="C89" s="31"/>
      <c r="D89" s="31"/>
      <c r="E89" s="31"/>
      <c r="F89" s="31"/>
      <c r="G89" s="31"/>
      <c r="H89" s="31"/>
      <c r="I89" s="31"/>
    </row>
    <row r="90" spans="1:15" x14ac:dyDescent="0.45">
      <c r="A90" s="31" t="str">
        <f xml:space="preserve"> "INSERT INTO " &amp;$C$84&amp;  "(designacaoOperacaoAgricola) VALUES ('" &amp;C16&amp; "');"</f>
        <v>INSERT INTO TipoOperacaoAgricola(designacaoOperacaoAgricola) VALUES ('Rega');</v>
      </c>
      <c r="B90" s="31"/>
      <c r="C90" s="31"/>
      <c r="D90" s="31"/>
      <c r="E90" s="31"/>
      <c r="F90" s="31"/>
      <c r="G90" s="31"/>
      <c r="H90" s="31"/>
      <c r="I90" s="31"/>
    </row>
    <row r="91" spans="1:15" x14ac:dyDescent="0.45">
      <c r="A91" s="31" t="str">
        <f xml:space="preserve"> "INSERT INTO " &amp;$C$84&amp;  "(designacaoOperacaoAgricola) VALUES ('" &amp;C17&amp; "');"</f>
        <v>INSERT INTO TipoOperacaoAgricola(designacaoOperacaoAgricola) VALUES ('Colheita');</v>
      </c>
      <c r="B91" s="31"/>
      <c r="C91" s="31"/>
      <c r="D91" s="31"/>
      <c r="E91" s="31"/>
      <c r="F91" s="31"/>
      <c r="G91" s="31"/>
      <c r="H91" s="31"/>
      <c r="I91" s="31"/>
    </row>
    <row r="93" spans="1:15" x14ac:dyDescent="0.45">
      <c r="A93" s="14" t="s">
        <v>8</v>
      </c>
      <c r="B93" s="14" t="s">
        <v>9</v>
      </c>
      <c r="C93" s="14" t="s">
        <v>251</v>
      </c>
      <c r="D93" s="14"/>
      <c r="E93" s="20" t="s">
        <v>235</v>
      </c>
      <c r="F93" s="20"/>
      <c r="G93" s="20"/>
      <c r="H93" s="19"/>
      <c r="I93" s="19"/>
    </row>
    <row r="94" spans="1:15" x14ac:dyDescent="0.45">
      <c r="A94" s="11" t="str">
        <f>"INSERT INTO "&amp;C93&amp;" (nomeComercial, idOperacaoAgricola) VALUES ('"&amp;I15&amp;"' ,"&amp;K15&amp;");"</f>
        <v>INSERT INTO AplicacaoFatorProducao (nomeComercial, idOperacaoAgricola) VALUES ('EPSO Microtop' ,14);</v>
      </c>
      <c r="B94" s="11"/>
      <c r="C94" s="11"/>
      <c r="D94" s="11"/>
      <c r="E94" s="11"/>
      <c r="F94" s="11"/>
      <c r="G94" s="11"/>
      <c r="H94" s="18"/>
      <c r="I94" s="18"/>
    </row>
  </sheetData>
  <sortState xmlns:xlrd2="http://schemas.microsoft.com/office/spreadsheetml/2017/richdata2" ref="A2:I40">
    <sortCondition ref="F2:F40"/>
    <sortCondition ref="A2:A40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E1D12FE0EBDA4CB61620080A85CBAE" ma:contentTypeVersion="7" ma:contentTypeDescription="Create a new document." ma:contentTypeScope="" ma:versionID="29a33cb73e06d038149e1c9d44f381e8">
  <xsd:schema xmlns:xsd="http://www.w3.org/2001/XMLSchema" xmlns:xs="http://www.w3.org/2001/XMLSchema" xmlns:p="http://schemas.microsoft.com/office/2006/metadata/properties" xmlns:ns3="c9101efd-7fb7-4b65-82fa-5268cef970aa" xmlns:ns4="8baafd8b-20f3-4709-bc83-186ae70c422f" targetNamespace="http://schemas.microsoft.com/office/2006/metadata/properties" ma:root="true" ma:fieldsID="959936be2cfdc50d0a8ac64b81b8b25a" ns3:_="" ns4:_="">
    <xsd:import namespace="c9101efd-7fb7-4b65-82fa-5268cef970aa"/>
    <xsd:import namespace="8baafd8b-20f3-4709-bc83-186ae70c42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01efd-7fb7-4b65-82fa-5268cef970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afd8b-20f3-4709-bc83-186ae70c4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aafd8b-20f3-4709-bc83-186ae70c422f" xsi:nil="true"/>
  </documentManagement>
</p:properties>
</file>

<file path=customXml/itemProps1.xml><?xml version="1.0" encoding="utf-8"?>
<ds:datastoreItem xmlns:ds="http://schemas.openxmlformats.org/officeDocument/2006/customXml" ds:itemID="{123E14B8-9922-4582-B143-574A2CB64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101efd-7fb7-4b65-82fa-5268cef970aa"/>
    <ds:schemaRef ds:uri="8baafd8b-20f3-4709-bc83-186ae70c42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37870F-1997-46E6-ABF3-D972D5619E05}">
  <ds:schemaRefs>
    <ds:schemaRef ds:uri="http://purl.org/dc/elements/1.1/"/>
    <ds:schemaRef ds:uri="c9101efd-7fb7-4b65-82fa-5268cef970aa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8baafd8b-20f3-4709-bc83-186ae70c422f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Plantas</vt:lpstr>
      <vt:lpstr>Fator Produção</vt:lpstr>
      <vt:lpstr>Exploração agrícola</vt:lpstr>
      <vt:lpstr>Culturas</vt:lpstr>
      <vt:lpstr>Operações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Rita Beatriz Ferreira Barbosa</cp:lastModifiedBy>
  <cp:revision/>
  <dcterms:created xsi:type="dcterms:W3CDTF">2023-10-06T20:31:40Z</dcterms:created>
  <dcterms:modified xsi:type="dcterms:W3CDTF">2023-10-24T12:31:23Z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0x0101001FE1D12FE0EBDA4CB61620080A85CBAE</vt:lpwstr>
  </property>
</Properties>
</file>