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00" windowHeight="8445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8" i="2" l="1"/>
  <c r="I7" i="2"/>
  <c r="C6" i="2"/>
  <c r="C8" i="2" l="1"/>
  <c r="C11" i="2"/>
  <c r="G17" i="2" l="1"/>
  <c r="C21" i="2" l="1"/>
  <c r="C12" i="2" l="1"/>
  <c r="G2" i="2" l="1"/>
  <c r="G20" i="2" l="1"/>
  <c r="G11" i="2"/>
  <c r="G10" i="2"/>
  <c r="G9" i="2"/>
  <c r="C22" i="2"/>
  <c r="C16" i="2" l="1"/>
  <c r="C18" i="2" s="1"/>
  <c r="C23" i="2"/>
  <c r="G13" i="2"/>
  <c r="G22" i="2" s="1"/>
  <c r="G24" i="2" s="1"/>
  <c r="G3" i="2"/>
  <c r="G4" i="2" l="1"/>
</calcChain>
</file>

<file path=xl/sharedStrings.xml><?xml version="1.0" encoding="utf-8"?>
<sst xmlns="http://schemas.openxmlformats.org/spreadsheetml/2006/main" count="41" uniqueCount="36">
  <si>
    <t>Total sale consideration</t>
  </si>
  <si>
    <t>Received</t>
  </si>
  <si>
    <t>Labour Cess</t>
  </si>
  <si>
    <t>Total</t>
  </si>
  <si>
    <t>Value</t>
  </si>
  <si>
    <t>Rounded to</t>
  </si>
  <si>
    <t>Stamp Duty (4.%)</t>
  </si>
  <si>
    <t>Transfer Duty (1.5%)</t>
  </si>
  <si>
    <t>Registration Fee (0.5%)</t>
  </si>
  <si>
    <t xml:space="preserve">User Charges </t>
  </si>
  <si>
    <t>TOTAL</t>
  </si>
  <si>
    <t>CONSTRUCTION AGREEMENT</t>
  </si>
  <si>
    <t>Stamp Duty (.5%)</t>
  </si>
  <si>
    <t>SALE DEED</t>
  </si>
  <si>
    <t>Corpus Fund Rs.100/-@SFT</t>
  </si>
  <si>
    <t>C.A</t>
  </si>
  <si>
    <t>Security Deposit</t>
  </si>
  <si>
    <t>Balance (A)</t>
  </si>
  <si>
    <t>Total (B)</t>
  </si>
  <si>
    <t>Area</t>
  </si>
  <si>
    <t>Debris removal and House Cleaning</t>
  </si>
  <si>
    <t>S/GS TAX  Balance Due on Received Payment</t>
  </si>
  <si>
    <t>GS TAX  on Receivable Payment</t>
  </si>
  <si>
    <t>Maintenance Charge, Rs.(2/-)*24months@SFT</t>
  </si>
  <si>
    <t>Grand Total Payable to Lansum (A+B)</t>
  </si>
  <si>
    <t>At the time of Flat Handing Over</t>
  </si>
  <si>
    <t>S/GS TAX  Received Payment from Customer</t>
  </si>
  <si>
    <t>TOTAL (1)</t>
  </si>
  <si>
    <t>TOTAL (2)</t>
  </si>
  <si>
    <t>E-Challan Payment for Registration (1+2)</t>
  </si>
  <si>
    <t xml:space="preserve">AC Copper Pipe Wiring </t>
  </si>
  <si>
    <t>TOTAL SALE CONSIDERATION</t>
  </si>
  <si>
    <t xml:space="preserve">Document Charges </t>
  </si>
  <si>
    <t>C-1501-Ritesh Grover</t>
  </si>
  <si>
    <t>VAT@1.25% on Rs. 92,33,044/-</t>
  </si>
  <si>
    <t>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</si>
</sst>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_);_(* \(#,##0\);_(* &quot;-&quot;_);_(@_)"/>
    <numFmt numFmtId="165" formatCode="_ * #,##0_ ;_ * \-#,##0_ ;_ * &quot;-&quot;??_ ;_ @_ 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164" fontId="4" fillId="0" borderId="12" xfId="0" applyNumberFormat="1" applyFont="1" applyBorder="1"/>
    <xf numFmtId="165" fontId="3" fillId="0" borderId="9" xfId="1" applyNumberFormat="1" applyFont="1" applyBorder="1"/>
    <xf numFmtId="0" fontId="4" fillId="0" borderId="9" xfId="0" applyFont="1" applyFill="1" applyBorder="1" applyAlignment="1">
      <alignment horizontal="center" vertical="center"/>
    </xf>
    <xf numFmtId="166" fontId="5" fillId="0" borderId="9" xfId="1" applyNumberFormat="1" applyFont="1" applyFill="1" applyBorder="1" applyAlignment="1">
      <alignment horizontal="justify" vertical="center"/>
    </xf>
    <xf numFmtId="164" fontId="3" fillId="0" borderId="9" xfId="2" applyFont="1" applyFill="1" applyBorder="1" applyAlignment="1">
      <alignment vertical="center"/>
    </xf>
    <xf numFmtId="164" fontId="4" fillId="0" borderId="9" xfId="2" applyFont="1" applyFill="1" applyBorder="1" applyAlignment="1">
      <alignment vertical="center"/>
    </xf>
    <xf numFmtId="165" fontId="4" fillId="0" borderId="11" xfId="0" applyNumberFormat="1" applyFont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vertical="center"/>
    </xf>
    <xf numFmtId="164" fontId="3" fillId="0" borderId="18" xfId="2" applyFont="1" applyFill="1" applyBorder="1" applyAlignment="1">
      <alignment vertical="center"/>
    </xf>
    <xf numFmtId="164" fontId="4" fillId="0" borderId="24" xfId="2" applyFont="1" applyFill="1" applyBorder="1" applyAlignment="1">
      <alignment vertical="center"/>
    </xf>
    <xf numFmtId="164" fontId="4" fillId="0" borderId="10" xfId="2" applyFont="1" applyFill="1" applyBorder="1" applyAlignment="1">
      <alignment vertical="center"/>
    </xf>
    <xf numFmtId="0" fontId="3" fillId="0" borderId="25" xfId="0" applyFont="1" applyBorder="1"/>
    <xf numFmtId="165" fontId="3" fillId="0" borderId="26" xfId="1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7" xfId="0" applyFont="1" applyFill="1" applyBorder="1"/>
    <xf numFmtId="0" fontId="3" fillId="0" borderId="6" xfId="0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5" fontId="4" fillId="0" borderId="19" xfId="1" applyNumberFormat="1" applyFont="1" applyFill="1" applyBorder="1"/>
    <xf numFmtId="0" fontId="3" fillId="0" borderId="5" xfId="0" applyFont="1" applyFill="1" applyBorder="1" applyAlignment="1">
      <alignment horizontal="left"/>
    </xf>
    <xf numFmtId="0" fontId="2" fillId="0" borderId="6" xfId="3" applyFill="1" applyBorder="1" applyAlignment="1">
      <alignment horizontal="left"/>
    </xf>
    <xf numFmtId="0" fontId="3" fillId="0" borderId="6" xfId="0" applyFont="1" applyFill="1" applyBorder="1"/>
    <xf numFmtId="0" fontId="3" fillId="0" borderId="10" xfId="0" applyFont="1" applyFill="1" applyBorder="1"/>
    <xf numFmtId="0" fontId="3" fillId="0" borderId="6" xfId="0" applyFont="1" applyFill="1" applyBorder="1" applyAlignment="1"/>
    <xf numFmtId="0" fontId="3" fillId="0" borderId="5" xfId="0" applyFont="1" applyFill="1" applyBorder="1"/>
    <xf numFmtId="0" fontId="4" fillId="0" borderId="4" xfId="0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right"/>
    </xf>
    <xf numFmtId="164" fontId="4" fillId="0" borderId="17" xfId="0" applyNumberFormat="1" applyFont="1" applyFill="1" applyBorder="1"/>
    <xf numFmtId="0" fontId="3" fillId="0" borderId="29" xfId="0" applyFont="1" applyBorder="1"/>
    <xf numFmtId="0" fontId="3" fillId="0" borderId="7" xfId="0" applyFont="1" applyBorder="1"/>
    <xf numFmtId="0" fontId="4" fillId="0" borderId="13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5" fontId="3" fillId="0" borderId="30" xfId="1" applyNumberFormat="1" applyFont="1" applyBorder="1"/>
    <xf numFmtId="165" fontId="3" fillId="0" borderId="9" xfId="1" applyNumberFormat="1" applyFont="1" applyFill="1" applyBorder="1"/>
    <xf numFmtId="165" fontId="4" fillId="0" borderId="9" xfId="1" applyNumberFormat="1" applyFont="1" applyFill="1" applyBorder="1"/>
    <xf numFmtId="0" fontId="4" fillId="0" borderId="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5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5" fontId="3" fillId="0" borderId="0" xfId="0" applyNumberFormat="1" applyFont="1"/>
    <xf numFmtId="43" fontId="3" fillId="0" borderId="0" xfId="0" applyNumberFormat="1" applyFont="1"/>
    <xf numFmtId="165" fontId="4" fillId="0" borderId="1" xfId="1" applyNumberFormat="1" applyFont="1" applyFill="1" applyBorder="1" applyAlignment="1">
      <alignment horizontal="right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T@1.25%25%20on%20Rs.%2092,33,044/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5"/>
  <sheetViews>
    <sheetView tabSelected="1" zoomScale="85" zoomScaleNormal="85" workbookViewId="0">
      <selection activeCell="G20" sqref="G20"/>
    </sheetView>
  </sheetViews>
  <sheetFormatPr defaultRowHeight="15.75" x14ac:dyDescent="0.25"/>
  <cols>
    <col min="1" max="1" width="3.42578125" style="1" customWidth="1"/>
    <col min="2" max="2" width="48.85546875" style="1" customWidth="1"/>
    <col min="3" max="3" width="14.7109375" style="1" customWidth="1"/>
    <col min="4" max="4" width="3.28515625" style="1" customWidth="1"/>
    <col min="5" max="5" width="11.7109375" style="1" bestFit="1" customWidth="1"/>
    <col min="6" max="6" width="30.42578125" style="1" customWidth="1"/>
    <col min="7" max="7" width="18.7109375" style="1" customWidth="1"/>
    <col min="8" max="8" width="9.140625" style="1"/>
    <col min="9" max="9" width="13.7109375" style="1" bestFit="1" customWidth="1"/>
    <col min="10" max="16384" width="9.140625" style="1"/>
  </cols>
  <sheetData>
    <row r="1" spans="2:9" ht="16.5" thickBot="1" x14ac:dyDescent="0.3">
      <c r="B1" s="48" t="s">
        <v>33</v>
      </c>
      <c r="C1" s="49"/>
      <c r="D1" s="49"/>
      <c r="E1" s="49"/>
      <c r="F1" s="49"/>
      <c r="G1" s="50"/>
    </row>
    <row r="2" spans="2:9" ht="20.100000000000001" customHeight="1" x14ac:dyDescent="0.25">
      <c r="B2" s="23" t="s">
        <v>19</v>
      </c>
      <c r="C2" s="24">
        <v>3265</v>
      </c>
      <c r="D2" s="25"/>
      <c r="E2" s="59" t="s">
        <v>13</v>
      </c>
      <c r="F2" s="60"/>
      <c r="G2" s="45">
        <f>C2*1500</f>
        <v>4897500</v>
      </c>
    </row>
    <row r="3" spans="2:9" ht="20.100000000000001" customHeight="1" x14ac:dyDescent="0.25">
      <c r="B3" s="29" t="s">
        <v>0</v>
      </c>
      <c r="C3" s="30">
        <v>11814895</v>
      </c>
      <c r="D3" s="25"/>
      <c r="E3" s="61" t="s">
        <v>11</v>
      </c>
      <c r="F3" s="62"/>
      <c r="G3" s="46">
        <f>C3-G2</f>
        <v>6917395</v>
      </c>
    </row>
    <row r="4" spans="2:9" ht="20.100000000000001" customHeight="1" x14ac:dyDescent="0.25">
      <c r="B4" s="29" t="s">
        <v>1</v>
      </c>
      <c r="C4" s="30">
        <v>10980146</v>
      </c>
      <c r="D4" s="25"/>
      <c r="E4" s="61" t="s">
        <v>31</v>
      </c>
      <c r="F4" s="62"/>
      <c r="G4" s="47">
        <f>G2+G3</f>
        <v>11814895</v>
      </c>
    </row>
    <row r="5" spans="2:9" ht="20.100000000000001" customHeight="1" x14ac:dyDescent="0.25">
      <c r="B5" s="29" t="s">
        <v>35</v>
      </c>
      <c r="C5" s="30">
        <v>118149</v>
      </c>
      <c r="D5" s="25"/>
      <c r="E5" s="67"/>
      <c r="F5" s="67"/>
      <c r="G5" s="31"/>
    </row>
    <row r="6" spans="2:9" ht="20.100000000000001" customHeight="1" x14ac:dyDescent="0.25">
      <c r="B6" s="44" t="s">
        <v>17</v>
      </c>
      <c r="C6" s="30">
        <f>C3-C4-C5</f>
        <v>716600</v>
      </c>
      <c r="D6" s="25"/>
      <c r="E6" s="16"/>
      <c r="F6" s="16"/>
      <c r="G6" s="31"/>
    </row>
    <row r="7" spans="2:9" ht="20.100000000000001" customHeight="1" x14ac:dyDescent="0.25">
      <c r="B7" s="32"/>
      <c r="C7" s="25"/>
      <c r="D7" s="25"/>
      <c r="E7" s="3" t="s">
        <v>13</v>
      </c>
      <c r="F7" s="3" t="s">
        <v>4</v>
      </c>
      <c r="G7" s="11" t="s">
        <v>5</v>
      </c>
      <c r="I7" s="68">
        <f>C6+C5</f>
        <v>834749</v>
      </c>
    </row>
    <row r="8" spans="2:9" ht="20.100000000000001" customHeight="1" x14ac:dyDescent="0.25">
      <c r="B8" s="29" t="s">
        <v>26</v>
      </c>
      <c r="C8" s="30">
        <f>404511+90000</f>
        <v>494511</v>
      </c>
      <c r="D8" s="25"/>
      <c r="E8" s="4"/>
      <c r="F8" s="4"/>
      <c r="G8" s="12">
        <v>4897500</v>
      </c>
      <c r="I8" s="69">
        <f>I7*12%</f>
        <v>100169.87999999999</v>
      </c>
    </row>
    <row r="9" spans="2:9" ht="20.100000000000001" customHeight="1" x14ac:dyDescent="0.25">
      <c r="B9" s="29" t="s">
        <v>21</v>
      </c>
      <c r="C9" s="30">
        <v>115853</v>
      </c>
      <c r="D9" s="25"/>
      <c r="E9" s="5">
        <v>1</v>
      </c>
      <c r="F9" s="6" t="s">
        <v>6</v>
      </c>
      <c r="G9" s="13">
        <f>ROUND(G8*4/100,0)</f>
        <v>195900</v>
      </c>
    </row>
    <row r="10" spans="2:9" ht="20.100000000000001" customHeight="1" x14ac:dyDescent="0.25">
      <c r="B10" s="29" t="s">
        <v>22</v>
      </c>
      <c r="C10" s="30">
        <v>100169</v>
      </c>
      <c r="D10" s="25"/>
      <c r="E10" s="5"/>
      <c r="F10" s="7" t="s">
        <v>7</v>
      </c>
      <c r="G10" s="13">
        <f>ROUND(G8*1.5/100,0)</f>
        <v>73463</v>
      </c>
    </row>
    <row r="11" spans="2:9" ht="20.100000000000001" customHeight="1" x14ac:dyDescent="0.25">
      <c r="B11" s="33" t="s">
        <v>34</v>
      </c>
      <c r="C11" s="30">
        <f>9233044*1.25%</f>
        <v>115413.05</v>
      </c>
      <c r="D11" s="25"/>
      <c r="E11" s="5">
        <v>2</v>
      </c>
      <c r="F11" s="4" t="s">
        <v>8</v>
      </c>
      <c r="G11" s="13">
        <f>G8*0.5%</f>
        <v>24487.5</v>
      </c>
    </row>
    <row r="12" spans="2:9" ht="20.100000000000001" customHeight="1" x14ac:dyDescent="0.25">
      <c r="B12" s="29" t="s">
        <v>2</v>
      </c>
      <c r="C12" s="30">
        <f>C3*0.4%</f>
        <v>47259.58</v>
      </c>
      <c r="D12" s="25"/>
      <c r="E12" s="5">
        <v>3</v>
      </c>
      <c r="F12" s="4" t="s">
        <v>9</v>
      </c>
      <c r="G12" s="13">
        <v>100</v>
      </c>
    </row>
    <row r="13" spans="2:9" ht="20.100000000000001" customHeight="1" x14ac:dyDescent="0.25">
      <c r="B13" s="29" t="s">
        <v>30</v>
      </c>
      <c r="C13" s="30">
        <v>59000</v>
      </c>
      <c r="D13" s="25"/>
      <c r="E13" s="63" t="s">
        <v>27</v>
      </c>
      <c r="F13" s="64"/>
      <c r="G13" s="14">
        <f>SUM(G9:G12)</f>
        <v>293950.5</v>
      </c>
    </row>
    <row r="14" spans="2:9" ht="20.100000000000001" customHeight="1" x14ac:dyDescent="0.25">
      <c r="B14" s="34" t="s">
        <v>16</v>
      </c>
      <c r="C14" s="30">
        <v>10000</v>
      </c>
      <c r="D14" s="25"/>
      <c r="E14" s="27"/>
      <c r="F14" s="27"/>
      <c r="G14" s="35"/>
    </row>
    <row r="15" spans="2:9" ht="20.100000000000001" customHeight="1" x14ac:dyDescent="0.25">
      <c r="B15" s="36" t="s">
        <v>20</v>
      </c>
      <c r="C15" s="30">
        <v>10000</v>
      </c>
      <c r="D15" s="25"/>
      <c r="E15" s="8" t="s">
        <v>15</v>
      </c>
      <c r="F15" s="3" t="s">
        <v>4</v>
      </c>
      <c r="G15" s="11" t="s">
        <v>5</v>
      </c>
    </row>
    <row r="16" spans="2:9" ht="20.100000000000001" customHeight="1" x14ac:dyDescent="0.25">
      <c r="B16" s="44" t="s">
        <v>18</v>
      </c>
      <c r="C16" s="70">
        <f>C9+C10+C11+C12+C13+C14+C15</f>
        <v>457694.63</v>
      </c>
      <c r="D16" s="25"/>
      <c r="E16" s="4"/>
      <c r="F16" s="4"/>
      <c r="G16" s="12">
        <v>6917395</v>
      </c>
    </row>
    <row r="17" spans="2:7" ht="20.100000000000001" customHeight="1" thickBot="1" x14ac:dyDescent="0.3">
      <c r="B17" s="37"/>
      <c r="C17" s="27"/>
      <c r="D17" s="26"/>
      <c r="E17" s="5">
        <v>1</v>
      </c>
      <c r="F17" s="6" t="s">
        <v>12</v>
      </c>
      <c r="G17" s="13">
        <f>ROUND(G16*0.5/100,0)</f>
        <v>34587</v>
      </c>
    </row>
    <row r="18" spans="2:7" ht="20.100000000000001" customHeight="1" thickBot="1" x14ac:dyDescent="0.3">
      <c r="B18" s="38" t="s">
        <v>24</v>
      </c>
      <c r="C18" s="39">
        <f>C6+C16</f>
        <v>1174294.6299999999</v>
      </c>
      <c r="D18" s="27"/>
      <c r="E18" s="5">
        <v>2</v>
      </c>
      <c r="F18" s="4" t="s">
        <v>8</v>
      </c>
      <c r="G18" s="13">
        <v>20000</v>
      </c>
    </row>
    <row r="19" spans="2:7" ht="20.100000000000001" customHeight="1" thickBot="1" x14ac:dyDescent="0.3">
      <c r="B19" s="37"/>
      <c r="C19" s="27"/>
      <c r="D19" s="25"/>
      <c r="E19" s="18">
        <v>3</v>
      </c>
      <c r="F19" s="19" t="s">
        <v>9</v>
      </c>
      <c r="G19" s="20">
        <v>100</v>
      </c>
    </row>
    <row r="20" spans="2:7" ht="20.100000000000001" customHeight="1" thickBot="1" x14ac:dyDescent="0.3">
      <c r="B20" s="57" t="s">
        <v>25</v>
      </c>
      <c r="C20" s="58"/>
      <c r="D20" s="25"/>
      <c r="E20" s="65" t="s">
        <v>28</v>
      </c>
      <c r="F20" s="66"/>
      <c r="G20" s="21">
        <f>SUM(G17:G19)</f>
        <v>54687</v>
      </c>
    </row>
    <row r="21" spans="2:7" ht="20.100000000000001" customHeight="1" thickBot="1" x14ac:dyDescent="0.3">
      <c r="B21" s="34" t="s">
        <v>14</v>
      </c>
      <c r="C21" s="30">
        <f>100*C2</f>
        <v>326500</v>
      </c>
      <c r="D21" s="25"/>
      <c r="E21" s="17"/>
      <c r="F21" s="17"/>
      <c r="G21" s="22"/>
    </row>
    <row r="22" spans="2:7" ht="20.100000000000001" customHeight="1" x14ac:dyDescent="0.25">
      <c r="B22" s="34" t="s">
        <v>23</v>
      </c>
      <c r="C22" s="30">
        <f>48*C2</f>
        <v>156720</v>
      </c>
      <c r="D22" s="25"/>
      <c r="E22" s="51" t="s">
        <v>29</v>
      </c>
      <c r="F22" s="52"/>
      <c r="G22" s="40">
        <f>G13+G20</f>
        <v>348637.5</v>
      </c>
    </row>
    <row r="23" spans="2:7" ht="20.100000000000001" customHeight="1" thickBot="1" x14ac:dyDescent="0.3">
      <c r="B23" s="43" t="s">
        <v>3</v>
      </c>
      <c r="C23" s="15">
        <f>C21+C22</f>
        <v>483220</v>
      </c>
      <c r="D23" s="27"/>
      <c r="E23" s="53" t="s">
        <v>32</v>
      </c>
      <c r="F23" s="54"/>
      <c r="G23" s="10">
        <v>15000</v>
      </c>
    </row>
    <row r="24" spans="2:7" ht="20.100000000000001" customHeight="1" thickBot="1" x14ac:dyDescent="0.3">
      <c r="B24" s="41"/>
      <c r="C24" s="42"/>
      <c r="D24" s="28"/>
      <c r="E24" s="55" t="s">
        <v>10</v>
      </c>
      <c r="F24" s="56"/>
      <c r="G24" s="9">
        <f>G22+G23</f>
        <v>363637.5</v>
      </c>
    </row>
    <row r="25" spans="2:7" x14ac:dyDescent="0.25">
      <c r="D25" s="2"/>
    </row>
  </sheetData>
  <mergeCells count="10">
    <mergeCell ref="B1:G1"/>
    <mergeCell ref="E22:F22"/>
    <mergeCell ref="E23:F23"/>
    <mergeCell ref="E24:F24"/>
    <mergeCell ref="B20:C20"/>
    <mergeCell ref="E2:F2"/>
    <mergeCell ref="E3:F3"/>
    <mergeCell ref="E4:F4"/>
    <mergeCell ref="E13:F13"/>
    <mergeCell ref="E20:F20"/>
  </mergeCells>
  <hyperlinks>
    <hyperlink ref="B11" r:id="rId1"/>
  </hyperlinks>
  <printOptions horizontalCentered="1" verticalCentered="1"/>
  <pageMargins left="0.7" right="0.7" top="0.5" bottom="0.5" header="0.3" footer="0.3"/>
  <pageSetup paperSize="9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2019-11-06T08:48:58Z</dcterms:modified>
</cp:coreProperties>
</file>