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ASSIGNMENT\STATISTICS\"/>
    </mc:Choice>
  </mc:AlternateContent>
  <xr:revisionPtr revIDLastSave="0" documentId="13_ncr:1_{9DC54327-46F0-4263-83FD-27FE0C1CBA38}" xr6:coauthVersionLast="47" xr6:coauthVersionMax="47" xr10:uidLastSave="{00000000-0000-0000-0000-000000000000}"/>
  <bookViews>
    <workbookView xWindow="-110" yWindow="-110" windowWidth="19420" windowHeight="10420" tabRatio="788" xr2:uid="{AE9AE6C3-4D9E-4E9A-844A-752708258286}"/>
  </bookViews>
  <sheets>
    <sheet name="Measure of Central Tendency" sheetId="1" r:id="rId1"/>
    <sheet name="Measure of Dispersion" sheetId="2" r:id="rId2"/>
    <sheet name="More Statistics Questions" sheetId="3" r:id="rId3"/>
    <sheet name="Measure of Skewness and Kurtosi" sheetId="4" r:id="rId4"/>
    <sheet name="Correlation and Covariance" sheetId="6" r:id="rId5"/>
    <sheet name="Discrete and Continuous Random " sheetId="7" r:id="rId6"/>
    <sheet name="Discrete Distribution and Conti" sheetId="8" r:id="rId7"/>
    <sheet name=" Confidence Interval" sheetId="9" r:id="rId8"/>
  </sheets>
  <externalReferences>
    <externalReference r:id="rId9"/>
  </externalReferences>
  <definedNames>
    <definedName name="_xlchart.v1.0" hidden="1">'More Statistics Questions'!$A$97:$A$103</definedName>
    <definedName name="_xlchart.v1.1" hidden="1">'More Statistics Questions'!$B$97:$B$103</definedName>
    <definedName name="_xlchart.v1.10" hidden="1">'More Statistics Questions'!$B$135:$K$135</definedName>
    <definedName name="_xlchart.v1.11" hidden="1">'More Statistics Questions'!$B$136:$K$136</definedName>
    <definedName name="_xlchart.v1.12" hidden="1">'More Statistics Questions'!$B$137:$K$137</definedName>
    <definedName name="_xlchart.v1.13" hidden="1">'More Statistics Questions'!$B$138:$K$138</definedName>
    <definedName name="_xlchart.v1.14" hidden="1">'More Statistics Questions'!$B$139:$K$139</definedName>
    <definedName name="_xlchart.v1.15" hidden="1">'More Statistics Questions'!$B$140:$K$140</definedName>
    <definedName name="_xlchart.v1.16" hidden="1">'More Statistics Questions'!$B$141:$K$141</definedName>
    <definedName name="_xlchart.v1.17" hidden="1">'[1]More Statistics Questions'!$B$234:$K$234</definedName>
    <definedName name="_xlchart.v1.18" hidden="1">'[1]More Statistics Questions'!$B$235:$K$235</definedName>
    <definedName name="_xlchart.v1.19" hidden="1">'[1]More Statistics Questions'!$B$236:$K$236</definedName>
    <definedName name="_xlchart.v1.2" hidden="1">'More Statistics Questions'!$B$170:$K$170</definedName>
    <definedName name="_xlchart.v1.20" hidden="1">'[1]More Statistics Questions'!$B$237:$K$237</definedName>
    <definedName name="_xlchart.v1.21" hidden="1">'[1]More Statistics Questions'!$B$238:$K$238</definedName>
    <definedName name="_xlchart.v1.22" hidden="1">'[1]More Statistics Questions'!$B$239:$K$239</definedName>
    <definedName name="_xlchart.v1.23" hidden="1">'[1]More Statistics Questions'!$B$240:$K$240</definedName>
    <definedName name="_xlchart.v1.24" hidden="1">'[1]More Statistics Questions'!$B$241:$K$241</definedName>
    <definedName name="_xlchart.v1.25" hidden="1">'[1]More Statistics Questions'!$B$242:$K$242</definedName>
    <definedName name="_xlchart.v1.26" hidden="1">'[1]More Statistics Questions'!$B$243:$K$243</definedName>
    <definedName name="_xlchart.v1.27" hidden="1">'More Statistics Questions'!$B$170:$K$170</definedName>
    <definedName name="_xlchart.v1.28" hidden="1">'More Statistics Questions'!$B$171:$K$171</definedName>
    <definedName name="_xlchart.v1.29" hidden="1">'More Statistics Questions'!$B$172:$K$172</definedName>
    <definedName name="_xlchart.v1.3" hidden="1">'More Statistics Questions'!$B$171:$K$171</definedName>
    <definedName name="_xlchart.v1.30" hidden="1">'More Statistics Questions'!$B$173:$K$173</definedName>
    <definedName name="_xlchart.v1.31" hidden="1">'More Statistics Questions'!$B$174:$K$174</definedName>
    <definedName name="_xlchart.v1.4" hidden="1">'More Statistics Questions'!$B$172:$K$172</definedName>
    <definedName name="_xlchart.v1.5" hidden="1">'More Statistics Questions'!$B$173:$K$173</definedName>
    <definedName name="_xlchart.v1.6" hidden="1">'More Statistics Questions'!$B$174:$K$174</definedName>
    <definedName name="_xlchart.v1.7" hidden="1">'More Statistics Questions'!$B$132:$K$132</definedName>
    <definedName name="_xlchart.v1.8" hidden="1">'More Statistics Questions'!$B$133:$K$133</definedName>
    <definedName name="_xlchart.v1.9" hidden="1">'More Statistics Questions'!$B$134:$K$134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31" i="8"/>
  <c r="A23" i="8"/>
  <c r="A26" i="8" s="1"/>
  <c r="A20" i="8"/>
  <c r="A11" i="8"/>
  <c r="A6" i="8"/>
  <c r="A41" i="7"/>
  <c r="A37" i="7"/>
  <c r="A30" i="7"/>
  <c r="A29" i="7"/>
  <c r="A25" i="7"/>
  <c r="A16" i="7"/>
  <c r="A11" i="7"/>
  <c r="A6" i="7"/>
  <c r="A22" i="6"/>
  <c r="A14" i="6"/>
  <c r="A6" i="6"/>
  <c r="A37" i="4"/>
  <c r="A32" i="4"/>
  <c r="A23" i="4"/>
  <c r="A18" i="4"/>
  <c r="A10" i="4"/>
  <c r="A5" i="4"/>
  <c r="A302" i="3"/>
  <c r="A300" i="3"/>
  <c r="A298" i="3"/>
  <c r="A292" i="3"/>
  <c r="A290" i="3"/>
  <c r="A288" i="3"/>
  <c r="A243" i="3"/>
  <c r="C264" i="3"/>
  <c r="C263" i="3"/>
  <c r="C262" i="3"/>
  <c r="C261" i="3"/>
  <c r="C260" i="3"/>
  <c r="C259" i="3"/>
  <c r="C258" i="3"/>
  <c r="C257" i="3"/>
  <c r="C256" i="3"/>
  <c r="C255" i="3"/>
  <c r="C254" i="3"/>
  <c r="C253" i="3"/>
  <c r="C252" i="3"/>
  <c r="C251" i="3"/>
  <c r="C250" i="3"/>
  <c r="C249" i="3"/>
  <c r="C248" i="3"/>
  <c r="C247" i="3"/>
  <c r="C246" i="3"/>
  <c r="C245" i="3"/>
  <c r="C244" i="3"/>
  <c r="C243" i="3"/>
  <c r="C242" i="3"/>
  <c r="C241" i="3"/>
  <c r="C219" i="3"/>
  <c r="C218" i="3"/>
  <c r="C217" i="3"/>
  <c r="C216" i="3"/>
  <c r="C215" i="3"/>
  <c r="C214" i="3"/>
  <c r="C213" i="3"/>
  <c r="C212" i="3"/>
  <c r="C211" i="3"/>
  <c r="C210" i="3"/>
  <c r="C209" i="3"/>
  <c r="C208" i="3"/>
  <c r="C207" i="3"/>
  <c r="C206" i="3"/>
  <c r="C205" i="3"/>
  <c r="C204" i="3"/>
  <c r="C203" i="3"/>
  <c r="C202" i="3"/>
  <c r="C201" i="3"/>
  <c r="A193" i="3"/>
  <c r="A190" i="3"/>
  <c r="A82" i="3" l="1"/>
  <c r="D47" i="3"/>
  <c r="D48" i="3"/>
  <c r="D49" i="3"/>
  <c r="D50" i="3"/>
  <c r="D51" i="3"/>
  <c r="D52" i="3"/>
  <c r="D53" i="3"/>
  <c r="D54" i="3"/>
  <c r="D55" i="3"/>
  <c r="D56" i="3"/>
  <c r="D57" i="3"/>
  <c r="D58" i="3"/>
  <c r="D59" i="3"/>
  <c r="D60" i="3"/>
  <c r="D61" i="3"/>
  <c r="D62" i="3"/>
  <c r="D63" i="3"/>
  <c r="D64" i="3"/>
  <c r="D65" i="3"/>
  <c r="D66" i="3"/>
  <c r="D67" i="3"/>
  <c r="D68" i="3"/>
  <c r="D69" i="3"/>
  <c r="D70" i="3"/>
  <c r="D71" i="3"/>
  <c r="D72" i="3"/>
  <c r="D73" i="3"/>
  <c r="D46" i="3"/>
  <c r="D6" i="3" l="1"/>
  <c r="D7" i="3"/>
  <c r="D8" i="3"/>
  <c r="D9" i="3"/>
  <c r="D10" i="3"/>
  <c r="D11" i="3"/>
  <c r="D12" i="3"/>
  <c r="D13" i="3"/>
  <c r="D14" i="3"/>
  <c r="D15" i="3"/>
  <c r="D16" i="3"/>
  <c r="D17" i="3"/>
  <c r="D18" i="3"/>
  <c r="D19" i="3"/>
  <c r="D20" i="3"/>
  <c r="D21" i="3"/>
  <c r="D22" i="3"/>
  <c r="D23" i="3"/>
  <c r="D5" i="3"/>
  <c r="A39" i="3"/>
  <c r="A29" i="3"/>
  <c r="A34" i="3"/>
  <c r="A113" i="2"/>
  <c r="A108" i="2"/>
  <c r="A103" i="2"/>
  <c r="A95" i="2"/>
  <c r="A90" i="2"/>
  <c r="A85" i="2"/>
  <c r="A77" i="2"/>
  <c r="A72" i="2"/>
  <c r="A64" i="2"/>
  <c r="A59" i="2"/>
  <c r="A51" i="2"/>
  <c r="A46" i="2"/>
  <c r="A41" i="2"/>
  <c r="A33" i="2"/>
  <c r="A28" i="2"/>
  <c r="A23" i="2"/>
  <c r="A15" i="2"/>
  <c r="A10" i="2"/>
  <c r="A48" i="1"/>
  <c r="A41" i="1"/>
  <c r="A29" i="1"/>
  <c r="A23" i="1"/>
  <c r="A11" i="1"/>
  <c r="A5" i="1"/>
</calcChain>
</file>

<file path=xl/sharedStrings.xml><?xml version="1.0" encoding="utf-8"?>
<sst xmlns="http://schemas.openxmlformats.org/spreadsheetml/2006/main" count="249" uniqueCount="168">
  <si>
    <t>2. Median: What is the typical or central sales value for the product category?</t>
  </si>
  <si>
    <t>1. Mean: What is the average weekly sales of the product category?</t>
  </si>
  <si>
    <t>3. Mode: Are there any recurring or most frequently occurring sales figures for the product category?</t>
  </si>
  <si>
    <t>1) Business Problem: A retail store wants to analyze the sales data of a particular
product category to understand the typical sales performance and make strategic
decisions.
Data:
Let's consider the weekly sales data (in units) for the past month for a specific product
category:
Week 1: 50 units
Week 2: 60 units
Week 3: 55 units
Week 4: 70 units</t>
  </si>
  <si>
    <t>2) Business Problem: A restaurant wants to analyze the waiting times of its customers to understand the typical waiting experience and improve service efficiency. Data: Let's consider the waiting times (in minutes) for the past 20 customers: 
15, 10, 20, 25, 15, 10, 30, 20, 15, 10,
10, 25, 15, 20, 20, 15, 10, 10, 20, 25</t>
  </si>
  <si>
    <t>1. Mean: What is the average waiting time for customers at the restaurant?</t>
  </si>
  <si>
    <t>2. Median: What is the typical or central waiting time experienced by customers?</t>
  </si>
  <si>
    <t>3. Mode: Are there any recurring or most frequently occurring waiting times for customers?</t>
  </si>
  <si>
    <t>1. Mean: What is the average rental duration for customers at the car rental company?</t>
  </si>
  <si>
    <t>2. Median: What is the typical or central rental duration experienced by customers?</t>
  </si>
  <si>
    <t>3. Mode: Are there any recurring or most frequently occurring rental durations for customers?</t>
  </si>
  <si>
    <t>1. Range: What is the range of the production output for the machine?</t>
  </si>
  <si>
    <t>2. Variance: What is the variance of the production output for the machine?</t>
  </si>
  <si>
    <t>3. Standard Deviation: What is the standard deviation of the production output for the machine?</t>
  </si>
  <si>
    <t>1. Range: What is the range of the daily sales?</t>
  </si>
  <si>
    <t>2. Variance: What is the variance of the daily sales?</t>
  </si>
  <si>
    <t>3. Standard Deviation: What is the standard deviation of the daily sales?</t>
  </si>
  <si>
    <t>1. Range: What is the range of the delivery times?</t>
  </si>
  <si>
    <t>2. Variance: What is the variance of the delivery times?</t>
  </si>
  <si>
    <t>3. Standard Deviation: What is the standard deviation of the delivery times?</t>
  </si>
  <si>
    <t>1. Measure of Central Tendency: What is the average monthly revenue for the product?</t>
  </si>
  <si>
    <t>2. Measure of Dispersion: What is the range of monthly revenue for the product?</t>
  </si>
  <si>
    <t>1. Measure of Central Tendency: What is the average satisfaction rating?</t>
  </si>
  <si>
    <t>2. Measure of Dispersion: What is the standard deviation of the satisfaction ratings?</t>
  </si>
  <si>
    <t>1. Measure of Central Tendency: What is the average wait time for customers at the call center?</t>
  </si>
  <si>
    <t>2. Measure of Dispersion: What is the range of wait times for customers at the call center?</t>
  </si>
  <si>
    <t>3. Measure of Dispersion: What is the standard deviation of the wait times for customers at the call center?</t>
  </si>
  <si>
    <t>1. Measure of Central Tendency: What is the average fuel efficiency for each vehicle model?</t>
  </si>
  <si>
    <t>2. Measure of Dispersion: What is the range of fuel efficiency for each vehicle model?</t>
  </si>
  <si>
    <t>3. Measure of Dispersion: What is the variance of the fuel efficiency for each vehicle model?</t>
  </si>
  <si>
    <t>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</si>
  <si>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</si>
  <si>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</si>
  <si>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</si>
  <si>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1. Frequency Distribution: Create a frequency distribution table for the purchase amounts.</t>
  </si>
  <si>
    <t>2. Mode: What is the mode (most common purchase amount) among the customers?</t>
  </si>
  <si>
    <t>3. Median: What is the median purchase amount among the customers?</t>
  </si>
  <si>
    <t>4. Interquartile Range: What is the interquartile range of the purchase amounts?</t>
  </si>
  <si>
    <t>10) Problem : A manufacturing company wants to analyze the defect rates of its production line to identify the frequency of different types of defects. Data: Let's consider the types of defects and their corresponding frequencies observed in a sample of 200 products: Defect Type: A, B, C, D, E, F, G Frequency: 30, 40, 20, 10, 45, 25, 30</t>
  </si>
  <si>
    <t>1. Bar Chart: Create a bar chart to visualize the frequency of different defect types.</t>
  </si>
  <si>
    <t>2. Most Common Defect: Which defect type has the highest frequency?</t>
  </si>
  <si>
    <t>3. Histogram: Create a histogram to represent the defect frequencies.</t>
  </si>
  <si>
    <t>1. Histogram: Create a histogram to visualize the distribution of satisfaction ratings.</t>
  </si>
  <si>
    <t>2. Mode: Which satisfaction rating has the highest frequency?</t>
  </si>
  <si>
    <t>3. Bar Chart: Create a bar chart to display the frequency of each satisfaction rating.</t>
  </si>
  <si>
    <t>12) Problem : A company wants to analyze the monthly sales figures of its products to understand the sales distribution across different price ranges. Data: Let's consider the monthly sales figures (in thousands of dollars) for a sample of 50 products: Sales: 35, 28, 32, 45, 38, 29, 42, 30, 36, 41, 47, 31, 39, 43, 37, 30, 34, 39, 28, 33, 36, 40, 42, 29, 31, 45, 38, 33, 41, 35, 37, 34, 46, 30, 39, 43, 28, 32, 36, 29, 31, 37, 40, 42, 33, 39, 28, 35, 38, 43</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</si>
  <si>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</si>
  <si>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</si>
  <si>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</si>
  <si>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13) Problem : A study was conducted to analyze the response times of a website for different user locations. Data: Let's consider the response times (in milliseconds) for a sample of 200 user requests: Response Times: 125, 148, 137, 120, 135, 132, 145, 122, 130, 141, 118, 125, 132, 136, 128, 123, 132, 138, 126, 129, 136, 127, 130, 122, 125, 133, 140, 126, 133, 135, 130, 134, 141, 119, 125, 131, 136, 128, 124, 132, 136, 127, 130, 122, 125, 133, 140, 126, 133, 135, 130, 134, 141, 119, 125, 131, 136, 128, 124, 132, 136, 127, 130, 122, 125, 133, 140, 126, 133, 135, 130, 134, 141, 119, 125, 131, 136, 128, 124, 132, 136, 127, 130, 122, 125, 133, 140, 126, 133, 135, 130, 134, 141, 119, 125, 131, 136, 128, 124, 132</t>
  </si>
  <si>
    <t>1. Histogram: Create a histogram to visualize the distribution of response times.</t>
  </si>
  <si>
    <t>2. Measure of Central Tendency: What is the median response time?</t>
  </si>
  <si>
    <t>3. Bar Chart: Create a bar chart to display the frequency of response times within different ranges.</t>
  </si>
  <si>
    <t>14) Problem : A company wants to analyze the sales performance of its products across different regions. Data: Let's consider the sales figures (in thousands of dollars) for a sample of 50 products in three regions: Region 1: 45, 35, 40, 38, 42, 37, 39, 43, 44, 41, Region 2: 32, 28, 30, 34, 33, 35, 31, 29, 36, 37, Region 3: 40, 39, 42, 41, 38, 43, 45, 44, 41, 37</t>
  </si>
  <si>
    <t>1. Bar Chart: Create a bar chart to compare the sales figures across the three regions.</t>
  </si>
  <si>
    <t>2. Measure of Central Tendency: What is the average sales figure for each region?</t>
  </si>
  <si>
    <t>3. Measure of Dispersion : What is the range of sales figures in each region?</t>
  </si>
  <si>
    <t>1. Skewness: Calculate the skewness of the monthly returns.</t>
  </si>
  <si>
    <t>2. Kurtosis: Calculate the kurtosis of the monthly returns.</t>
  </si>
  <si>
    <t>1. Skewness: Calculate the skewness of the income distribution.</t>
  </si>
  <si>
    <t>2. Kurtosis: Calculate the kurtosis of the income distribution.</t>
  </si>
  <si>
    <t>1. Skewness: Calculate the skewness of the satisfaction ratings.</t>
  </si>
  <si>
    <t>2. Kurtosis: Calculate the kurtosis of the satisfaction ratings.</t>
  </si>
  <si>
    <t>Calculate the correlation coefficient between advertising expenditure and sales revenue. Interpret the value of the correlation coefficient and explain the nature of the relationship between advertising expenditure and sales revenue.</t>
  </si>
  <si>
    <t>2) Question : An investment analyst wants to assess the relationship between the stock prices of two companies to identify potential investment opportunities. Data: Let's consider the daily closing prices (in dollars) of Company A and Company B for a sample of 20 trading days: Company A: 45, 47, 48, 50, 52, 53, 55, 56, 58, 60, 62, 64, 65, 67, 69, 70, 72, 74, 76, 77 Company B: 52, 54, 55, 57, 59, 60, 61, 62, 64, 66, 67, 69, 71, 73, 74, 76, 78, 80, 82, 83</t>
  </si>
  <si>
    <t>Calculate the covariance between the stock prices of Company A and Company B. Interpret the value of the covariance and explain the nature of the relationship between the two stocks.</t>
  </si>
  <si>
    <t>3) Question : A researcher wants to examine the relationship between the hours spent studying and the exam scores of a group of students. Data: Let's consider the number of hours spent studying and the corresponding exam scores for a sample of 30 students: Hours Spent Studying: 10, 12, 15, 18, 20, 22, 25, 28, 30, 32, 35, 38, 40, 42, 45, 48, 50, 52, 55, 58, 60, 62, 65, 68, 70, 72, 75, 78, 80, 82 Exam Scores: 60, 65, 70, 75, 80, 82, 85, 88, 90, 92, 93, 95, 96, 97, 98, 99, 100, 102, 105, 106, 107, 108, 110, 112, 114, 115, 116, 118, 120, 122</t>
  </si>
  <si>
    <t>Calculate the correlation coefficient between the hours spent studying and the exam scores. Interpret the value of the correlation coefficient and explain the nature of the relationship between studying hours and exam scores.</t>
  </si>
  <si>
    <t>Discrete Random Variable:</t>
  </si>
  <si>
    <t>1. Problem: A fair six-sided die is rolled 100 times. What is the probability of rolling exactly five 3's? Data: Number of rolls (n) = 100</t>
  </si>
  <si>
    <t>2. Problem: In a deck of 52 playing cards, five cards are randomly drawn without replacement. What is the probability of getting two hearts? Data: Number of hearts in the deck (N) = 13, Number of cards drawn (n) = 5</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</si>
  <si>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t>
  </si>
  <si>
    <t>Continuous Random Variable:</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</si>
  <si>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</si>
  <si>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2. Problem: The waiting times at a coffee shop are exponentially distributed with a mean of 5 minutes. What is the probability that a customer waits less than 3 minutes? Data: Mean waiting time (μ) = 5 minutes, Waiting time threshold (x) = 3 minutes</t>
  </si>
  <si>
    <t>Discrete Distribution:</t>
  </si>
  <si>
    <t>1. Problem: A company sells smartphones, and the number of defects per batch follows a Poisson distribution with a mean of 2 defects. What is the probability of having exactly 3 defects in a randomly selected batch? Data: Mean number of defects (λ) = 2, Number of defects (x) = 3</t>
  </si>
  <si>
    <t>2. Problem: In a game, a player has a 0.3 probability of winning each round. If the player plays 10 rounds, what is the probability of winning exactly 3 rounds? Data: Probability of winning (p) = 0.3, Number of rounds (n) = 10, Number of wins (x) = 3</t>
  </si>
  <si>
    <t>Continuous Distribution:</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</si>
  <si>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t>
  </si>
  <si>
    <t>2. Problem: The lifetimes of a certain brand of light bulbs are exponentially distributed with a mean of 1000 hours. What is the probability that a randomly selected light bulb lasts more than 900 hours? Data: Mean lifetime (μ) = 1000 hours, Lifetime threshold (x) = 900 hours</t>
  </si>
  <si>
    <t>Confidence Interval Problems: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</si>
  <si>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t>
  </si>
  <si>
    <t>3) Business Problem: A car rental company wants to analyze the rental durations of its customers to understand the typical rental period and optimize its pricing and fleet management strategies. Data: Let's consider the rental durations (in days) for a sample of 50 customers: 
3, 2, 5, 4, 7, 2, 3, 3, 1, 6, 4, 2, 3, 5, 2, 4, 2, 1, 3, 5, 6, 3, 2, 1, 4, 2, 4, 5, 3, 2, 7, 2, 3, 4, 5, 1, 6, 2, 4, 3, 5, 3, 2, 4, 2, 6, 3, 2, 4, 5</t>
  </si>
  <si>
    <t>7) Problem : A transportation company wants to analyze the fuel efficiency of its vehicle fleet to identify any variations across different vehicle models. Data: Let's consider the fuel efficiency (in miles per gallon, mpg) for a sample of 50 vehicles: 
Model A: 30, 32, 33, 28, 31, 30, 29, 30, 32, 31, 
Model B: 25, 27, 26, 23, 28, 24, 26, 25, 27, 28, 
Model C: 22, 23, 20, 25, 21, 24, 23, 22, 25, 24, 
Model D: 18, 17, 19, 20, 21, 18, 19, 17, 20, 19, 
Model E: 35, 36, 34, 35, 33, 34, 32, 33, 36, 34</t>
  </si>
  <si>
    <t>2) Problem: A retail store wants to analyze the sales of a specific product to understand the variability in daily sales and assess its inventory management. Data: Let's consider the daily sales (in dollars) for the past 30 days: 
$500, $700, $400, $600, $550, $750, $650, $500, $600, $550, $800, $450, $700, $550, $600, $400, $650, $500, $750, $550, $700, $600, $500, $800, $550, $650, $400, $600, $750, $550</t>
  </si>
  <si>
    <t>3) Problem: An e-commerce platform wants to analyze the delivery times of its shipments to understand the variability in order fulfillment and optimize its logistics operations. Data: Let's consider the delivery times (in days) for a sample of 50 shipments: 
3, 5, 2, 4, 6, 2, 3, 4, 2, 5, 7, 2, 3, 4, 2, 4, 2, 3, 5, 6, 3, 2, 1, 4, 2, 4, 5, 3, 2, 7, 2, 3, 4, 5, 1, 6, 2, 4, 3, 5, 3, 2, 4, 2, 6, 3, 2, 4, 5, 3</t>
  </si>
  <si>
    <t>4) Problem : A company wants to analyze the monthly revenue generated by one of its products to understand its performance and variability. Data: Let's consider the monthly revenue (in thousands of dollars) for the past 12 months: 
$120, $150, $110, $135, $125, $140, $130, $155, $115, $145, $135, $130</t>
  </si>
  <si>
    <t>5) Problem : A survey was conducted to gather feedback from customers regarding their satisfaction with a particular service on a scale of 1 to 10. Data: Let's consider the satisfaction ratings from 50 customers: 
8, 7, 9, 6, 7, 8, 9, 8, 7, 6, 8, 9, 7, 8, 7, 6, 8, 9, 6, 7, 8, 9, 7, 6, 7, 8, 9, 8, 7, 6, 9, 8, 7, 6, 8, 9, 7, 8, 7, 6, 9, 8, 7, 6, 7, 8, 9, 8, 7, 6</t>
  </si>
  <si>
    <t>6) Problem :A company wants to analyze the customer wait times at its call center to assess the efficiency of its customer service operations. Data: Let's consider the wait times (in minutes) for a sample of 100 randomly selected customer calls: 
10, 15, 12, 18, 20, 25, 8, 14, 16, 22, 9, 17, 11, 13, 19, 23, 21, 16, 24, 27, 13, 10, 18, 16, 12, 14, 19, 21, 11, 17, 15, 20, 26, 13, 12, 14, 22, 19, 16, 11, 25, 18, 16, 13, 21, 20, 15, 12, 19, 17, 14, 16, 23, 18, 15, 11, 19, 22, 17, 12, 16, 14, 18, 20, 25, 13, 11, 22, 19, 17, 15, 16, 13, 14, 18, 20, 19, 21, 17, 12, 15, 13, 16, 14, 22, 21, 19, 18, 16, 11, 17, 14, 12, 20, 23, 19, 15, 16, 13, 18</t>
  </si>
  <si>
    <t>8) Problem : A company wants to analyze the ages of its employees to understand the age distribution and demographics within the organization. Data: Let's consider the ages of 100 employees: 
28, 32, 35, 40, 42, 28, 33, 38, 30, 41, 37, 31, 34, 29, 36, 43, 39, 27, 35, 31, 39, 45, 29, 33, 37, 40, 36, 29, 31, 38, 35, 44, 32, 39, 36, 30, 33, 28, 41, 35, 31, 37, 42, 29, 34, 40, 31, 33, 38, 36, 39, 27, 35, 30, 43, 29, 32, 36, 31, 40, 38, 44, 37, 33, 35, 41, 30, 31, 39, 28, 45, 29, 33, 38, 34, 32, 35, 31, 40, 36, 39, 27, 35, 30, 43, 29, 32, 36, 31, 40, 38, 44, 37, 33, 35, 41, 30, 31, 39, 28</t>
  </si>
  <si>
    <t>9) Problem :A retail store wants to analyze the purchase amounts made by customers to understand their spending habits. Data: Let's consider the purchase amounts (in dollars) for a sample of 50 customers: 
56, 40, 28, 73, 52, 61, 35, 40, 47, 65, 52, 44, 38, 60, 56, 40, 36, 49, 68, 57, 52, 63, 41, 48, 55, 42, 39, 58, 62, 49, 59, 45, 47, 51, 65, 41, 48, 55, 42, 39, 58, 62, 49, 59, 45, 47, 51, 65, 43, 58</t>
  </si>
  <si>
    <t>11) Problem : A survey was conducted to gather feedback from customers about their satisfaction levels with a specific service on a scale of 1 to 5. Data: Let's consider the satisfaction ratings from 100 customers: Ratings: 
4, 5, 3, 4, 4, 3, 2, 5, 4, 3, 5, 4, 2, 3, 4, 5, 3, 4, 5, 3, 4, 3, 2, 4, 5, 3, 4, 5, 4, 3, 3, 4, 5, 2, 3, 4, 4, 3, 5, 4, 3, 4, 5, 4, 2, 3, 4, 5, 3, 4, 5, 4, 3, 4, 5, 3, 4, 5, 4, 3, 3, 4, 5, 2, 3, 4, 4, 3, 5, 4, 3, 4, 5, 4, 2, 3, 4, 5, 3, 4, 5, 4, 3, 4, 5, 3, 4, 5, 4, 3, 3, 4, 5, 2, 3, 4, 4, 3, 5, 4</t>
  </si>
  <si>
    <t>1) Question : A company wants to analyze the monthly returns of its investment portfolio to understand the distribution and risk associated with the returns. Data: Let's consider the monthly returns (%) for the portfolio over a one-year period: Returns: 
-2.5, 1.3, -0.8, -1.9, 2.1, 0.5, -1.2, 1.8, -0.5, 2.3, -0.7, 1.2, -1.5, -0.3, 2.6, 1.1, -1.7, 0.9, -1.4, 0.3, 1.9, -1.1, -0.4, 2.2, -0.9, 1.6, -0.6, -1.3, 2.4, 0.7, -1.8, 1.5, -0.2, -2.1, 2.8, 0.8, -1.6, 1.4, -0.1, 2.5, -1.0, 1.7, -0.9, -2.0, 2.7, 0.6, -1.4, 1.1, -0.3, 2.0</t>
  </si>
  <si>
    <t>2) Question : A research study wants to analyze the income distribution of a population to understand the level of income inequality. Data: Let's consider the monthly incomes (in thousands of dollars) of a sample of 100 individuals: Incomes: 
2.5, 4.8, 3.2, 2.1, 4.5, 2.9, 2.3, 3.1, 4.2, 3.9, 2.8, 4.1, 2.6, 2.4, 4.7, 3.3, 2.7, 3.0, 4.3, 3.7, 2.2, 3.6, 4.0, 2.7, 3.8, 3.5, 3.2, 4.4, 2.0, 3.4, 3.1, 2.9, 4.6, 3.3, 2.5, 4.9, 2.8, 3.0, 4.2, 3.9, 2.8, 4.1, 2.6, 2.4, 4.7, 3.3, 2.7, 3.0, 4.3, 3.7, 2.2, 3.6, 4.0, 2.7, 3.8, 3.5, 3.2, 4.4, 2.0, 3.4, 3.1, 2.9, 4.6, 3.3, 2.5, 4.9, 2.8, 3.0, 4.2, 3.9, 2.8, 4.1, 2.6, 2.4, 4.7, 3.3, 2.7, 3.0, 4.3, 3.7, 2.2, 3.6, 4.0, 2.7, 3.8, 3.5, 3.2, 4.4, 2.0, 3.4, 3.1, 2.9, 4.6, 3.3, 2.5, 4.9</t>
  </si>
  <si>
    <t>3) Question : A survey was conducted to analyze the satisfaction ratings of customers on a scale of 1 to 5 for a specific product. Data: Let's consider the satisfaction ratings from 200 customers: Ratings: 
4, 5, 3, 4, 4, 3, 2, 5, 4, 3, 5, 4, 2, 3, 4, 5, 3, 4, 5, 3, 4, 3, 2, 4, 5, 3, 4, 5, 4, 3, 3, 4, 5, 2, 3, 4, 4, 3, 5, 4, 3, 4, 5, 4, 2, 3, 4, 5, 3, 4, 5, 4, 3, 4, 5, 3, 4, 5, 4, 3, 3, 4, 5, 2, 3, 4, 4, 3, 5, 4, 3, 4, 5, 4, 2, 3, 4, 5, 3, 4, 5, 4, 3, 4, 5, 3, 4, 5, 4, 3, 3, 4, 5, 2, 3, 4, 4, 3, 5, 4</t>
  </si>
  <si>
    <t>1) Question : A marketing department wants to understand the relationship between advertising expenditure and sales revenue to assess the effectiveness of their advertising campaigns. Data: Let's consider the monthly advertising expenditure (in thousands of dollars) and corresponding sales revenue (in thousands of dollars) for a sample of 12 months: Advertising Expenditure: 
10, 12, 15, 18, 20, 22, 25, 28, 30, 32, 35, 38 Sales Revenue: 50, 55, 60, 65, 70, 75, 80, 85, 90, 95, 100, 105</t>
  </si>
  <si>
    <t>Ans.</t>
  </si>
  <si>
    <t>ASC Order--&gt;</t>
  </si>
  <si>
    <t>There is no repeated value in this data so we cant find mode.</t>
  </si>
  <si>
    <t>Most repeated value is 10 so mode is 10.</t>
  </si>
  <si>
    <t>Most repeated value is 2 so mode is 2.</t>
  </si>
  <si>
    <t>1) Problem: A manufacturing company wants to analyze the production output of a specific machine to understand the variability or spread in its performance. Data: Let's consider the number of units produced per hour by the machine for a sample of 10 working days: 
Day 1: 120 units 
Day 2: 110 units 
Day 3: 130 units 
Day 4: 115 units 
Day 5: 125 units 
Day 6: 105 units 
Day 7: 135 units 
Day 8: 115 units 
Day 9: 125 units 
Day 10: 140 units</t>
  </si>
  <si>
    <t>Day 1</t>
  </si>
  <si>
    <t>units</t>
  </si>
  <si>
    <t>Day 2</t>
  </si>
  <si>
    <t>Day 3</t>
  </si>
  <si>
    <t>Day 4</t>
  </si>
  <si>
    <t>Day 5</t>
  </si>
  <si>
    <t>Day 6</t>
  </si>
  <si>
    <t>Day 7</t>
  </si>
  <si>
    <t>Day 8</t>
  </si>
  <si>
    <t>Day 9</t>
  </si>
  <si>
    <t>Day 10</t>
  </si>
  <si>
    <t>Ans.                                                                     Range=(max-min)</t>
  </si>
  <si>
    <t>Frequency table</t>
  </si>
  <si>
    <t>Column1</t>
  </si>
  <si>
    <t>age</t>
  </si>
  <si>
    <t>age count</t>
  </si>
  <si>
    <t>Customers</t>
  </si>
  <si>
    <t>count</t>
  </si>
  <si>
    <t>Most repeated value is 40,47,49,52,58,65.</t>
  </si>
  <si>
    <t>Calculate Q1 (the first quartile) and Q3 (the third quartile): Q1 = (42 + 42) / 2 = 42 Q3 = (58 + 58) / 2 = 58</t>
  </si>
  <si>
    <t>Calculate the IQR (Interquartile Range): IQR = Q3 - Q1 = 58 - 42 = 16</t>
  </si>
  <si>
    <t xml:space="preserve">Bar Chart </t>
  </si>
  <si>
    <t>Detect type</t>
  </si>
  <si>
    <t>Frecuency</t>
  </si>
  <si>
    <t>B</t>
  </si>
  <si>
    <t>C</t>
  </si>
  <si>
    <t>D</t>
  </si>
  <si>
    <t>E</t>
  </si>
  <si>
    <t>F</t>
  </si>
  <si>
    <t>G</t>
  </si>
  <si>
    <t>A</t>
  </si>
  <si>
    <t xml:space="preserve">E = 45 has the high frequency </t>
  </si>
  <si>
    <t>Ans.          Most repetitive value is the  4 number 40 time frequency .</t>
  </si>
  <si>
    <t>scale value</t>
  </si>
  <si>
    <t>frequency</t>
  </si>
  <si>
    <t>Mean</t>
  </si>
  <si>
    <t>Median</t>
  </si>
  <si>
    <t>Mode</t>
  </si>
  <si>
    <t xml:space="preserve"> most repeated value is 28 and 39.</t>
  </si>
  <si>
    <t xml:space="preserve">Sales range </t>
  </si>
  <si>
    <t>Frequency</t>
  </si>
  <si>
    <t>MEDIAN</t>
  </si>
  <si>
    <t>response time</t>
  </si>
  <si>
    <t>Region 1</t>
  </si>
  <si>
    <t>Region 2</t>
  </si>
  <si>
    <t>Region 3</t>
  </si>
  <si>
    <t>Avg. of region 1</t>
  </si>
  <si>
    <t>Avg. of region 2</t>
  </si>
  <si>
    <t>Avg. of region 3</t>
  </si>
  <si>
    <t xml:space="preserve"> Range Of Region 1</t>
  </si>
  <si>
    <t xml:space="preserve"> Range Of Region 2</t>
  </si>
  <si>
    <t xml:space="preserve"> Range Of Region 3</t>
  </si>
  <si>
    <t>Advertising Expenditure</t>
  </si>
  <si>
    <t>Sales Revenue</t>
  </si>
  <si>
    <t>Company A</t>
  </si>
  <si>
    <t>Company B</t>
  </si>
  <si>
    <t>Hours Spent Studying</t>
  </si>
  <si>
    <t>Exam Scores</t>
  </si>
  <si>
    <t>z = (x-μ)/σ</t>
  </si>
  <si>
    <t>1.5 = 0.9332</t>
  </si>
  <si>
    <t>900 hrs = 0.1587 =16%</t>
  </si>
  <si>
    <t>1100 hrs = 0.8413 = 84%</t>
  </si>
  <si>
    <t xml:space="preserve">140 grams </t>
  </si>
  <si>
    <t>160 grams</t>
  </si>
  <si>
    <t>160 grams - 140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</si>
</sst>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5" tint="0.79998168889431442"/>
        <bgColor indexed="65"/>
      </patternFill>
    </fill>
    <fill>
      <patternFill patternType="solid">
        <fgColor rgb="FF92D050"/>
        <bgColor indexed="64"/>
      </patternFill>
    </fill>
    <fill>
      <patternFill patternType="solid">
        <fgColor rgb="FF92D050"/>
        <bgColor theme="4" tint="0.79998168889431442"/>
      </patternFill>
    </fill>
    <fill>
      <patternFill patternType="solid">
        <fgColor rgb="FF92D050"/>
        <bgColor theme="9" tint="0.79998168889431442"/>
      </patternFill>
    </fill>
    <fill>
      <patternFill patternType="solid">
        <fgColor rgb="FFFFC000"/>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s>
  <cellStyleXfs count="3">
    <xf numFmtId="0" fontId="0" fillId="0" borderId="0"/>
    <xf numFmtId="0" fontId="2" fillId="4" borderId="0" applyNumberFormat="0" applyBorder="0" applyAlignment="0" applyProtection="0"/>
    <xf numFmtId="9" fontId="2" fillId="0" borderId="0" applyFont="0" applyFill="0" applyBorder="0" applyAlignment="0" applyProtection="0"/>
  </cellStyleXfs>
  <cellXfs count="47">
    <xf numFmtId="0" fontId="0" fillId="0" borderId="0" xfId="0"/>
    <xf numFmtId="0" fontId="0" fillId="0" borderId="0" xfId="0" applyAlignment="1">
      <alignment horizontal="center" vertical="center"/>
    </xf>
    <xf numFmtId="0" fontId="1" fillId="0" borderId="0" xfId="0" applyFont="1"/>
    <xf numFmtId="0" fontId="0" fillId="2" borderId="0" xfId="0" applyFill="1" applyAlignment="1">
      <alignment wrapText="1"/>
    </xf>
    <xf numFmtId="0" fontId="0" fillId="3" borderId="0" xfId="0" applyFill="1"/>
    <xf numFmtId="0" fontId="0" fillId="2" borderId="0" xfId="0" applyFill="1" applyAlignment="1">
      <alignment vertical="top" wrapText="1"/>
    </xf>
    <xf numFmtId="0" fontId="0" fillId="3" borderId="0" xfId="0" applyFill="1" applyAlignment="1">
      <alignment wrapText="1"/>
    </xf>
    <xf numFmtId="0" fontId="0" fillId="3" borderId="0" xfId="0" applyFill="1" applyAlignment="1">
      <alignment horizontal="center"/>
    </xf>
    <xf numFmtId="0" fontId="1" fillId="3" borderId="0" xfId="0" applyFont="1" applyFill="1" applyAlignment="1">
      <alignment horizontal="center"/>
    </xf>
    <xf numFmtId="0" fontId="0" fillId="5" borderId="0" xfId="0" applyFill="1"/>
    <xf numFmtId="0" fontId="0" fillId="5" borderId="0" xfId="0" applyFill="1" applyAlignment="1">
      <alignment horizontal="center"/>
    </xf>
    <xf numFmtId="0" fontId="0" fillId="5" borderId="0" xfId="0" applyFill="1" applyAlignment="1">
      <alignment horizontal="center" vertic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3" fillId="5"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164" fontId="0" fillId="5" borderId="0" xfId="0" applyNumberFormat="1" applyFill="1"/>
    <xf numFmtId="164" fontId="0" fillId="3" borderId="0" xfId="0" applyNumberFormat="1" applyFill="1" applyAlignment="1">
      <alignment horizontal="center"/>
    </xf>
    <xf numFmtId="0" fontId="0" fillId="3" borderId="0" xfId="0" applyFill="1" applyAlignment="1">
      <alignment horizontal="left"/>
    </xf>
    <xf numFmtId="0" fontId="0" fillId="8" borderId="0" xfId="0" applyFill="1"/>
    <xf numFmtId="0" fontId="1" fillId="4" borderId="7" xfId="1" applyFont="1" applyBorder="1" applyAlignment="1">
      <alignment horizontal="center"/>
    </xf>
    <xf numFmtId="0" fontId="1" fillId="4" borderId="7" xfId="1" applyFont="1" applyBorder="1" applyAlignment="1">
      <alignment horizontal="center" vertical="center" wrapText="1"/>
    </xf>
    <xf numFmtId="0" fontId="0" fillId="0" borderId="7" xfId="0" applyBorder="1" applyAlignment="1">
      <alignment vertical="center" wrapText="1"/>
    </xf>
    <xf numFmtId="0" fontId="0" fillId="0" borderId="7" xfId="0" applyBorder="1"/>
    <xf numFmtId="0" fontId="0" fillId="0" borderId="0" xfId="0" applyAlignment="1">
      <alignment vertical="center" wrapText="1"/>
    </xf>
    <xf numFmtId="0" fontId="0" fillId="0" borderId="8" xfId="0" applyBorder="1" applyAlignment="1">
      <alignment horizontal="center" vertical="center" wrapText="1"/>
    </xf>
    <xf numFmtId="0" fontId="0" fillId="0" borderId="9" xfId="0" applyBorder="1" applyAlignment="1">
      <alignmen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1" fillId="3" borderId="0" xfId="0" applyFont="1" applyFill="1" applyAlignment="1">
      <alignment horizontal="center" vertical="center"/>
    </xf>
    <xf numFmtId="0" fontId="1" fillId="5" borderId="0" xfId="0" applyFont="1" applyFill="1"/>
    <xf numFmtId="0" fontId="4" fillId="3" borderId="0" xfId="0" applyFont="1" applyFill="1" applyAlignment="1">
      <alignment horizontal="center"/>
    </xf>
    <xf numFmtId="0" fontId="1" fillId="0" borderId="0" xfId="0" applyFont="1" applyAlignment="1">
      <alignment horizontal="center"/>
    </xf>
    <xf numFmtId="0" fontId="0" fillId="3" borderId="0" xfId="0" applyFill="1" applyAlignment="1">
      <alignment horizontal="center" wrapText="1"/>
    </xf>
    <xf numFmtId="9" fontId="0" fillId="0" borderId="0" xfId="2" applyFont="1" applyAlignment="1">
      <alignment horizontal="center"/>
    </xf>
  </cellXfs>
  <cellStyles count="3">
    <cellStyle name="20% - Accent2" xfId="1" builtinId="34"/>
    <cellStyle name="Normal" xfId="0" builtinId="0"/>
    <cellStyle name="Percent" xfId="2" builtinId="5"/>
  </cellStyles>
  <dxfs count="9">
    <dxf>
      <alignment horizontal="center" vertical="center" textRotation="0" wrapText="1" indent="0" justifyLastLine="0" shrinkToFit="0" readingOrder="0"/>
      <border diagonalUp="0" diagonalDown="0" outline="0">
        <left/>
        <right/>
        <top/>
        <bottom style="medium">
          <color indexed="64"/>
        </bottom>
      </border>
    </dxf>
    <dxf>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left style="medium">
          <color indexed="64"/>
        </left>
        <right style="medium">
          <color indexed="64"/>
        </right>
        <top style="medium">
          <color indexed="64"/>
        </top>
        <bottom style="medium">
          <color indexed="64"/>
        </bottom>
      </border>
    </dxf>
    <dxf>
      <alignment horizontal="center" vertical="center" textRotation="0" wrapText="1" indent="0" justifyLastLine="0" shrinkToFit="0" readingOrder="0"/>
    </dxf>
    <dxf>
      <border outline="0">
        <bottom style="medium">
          <color indexed="64"/>
        </bottom>
      </border>
    </dxf>
    <dxf>
      <alignment horizontal="general" vertical="center" textRotation="0" wrapText="1" indent="0" justifyLastLine="0" shrinkToFit="0" readingOrder="0"/>
      <border diagonalUp="0" diagonalDown="0" outline="0">
        <left style="medium">
          <color indexed="64"/>
        </left>
        <right style="medium">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medium">
          <color indexed="64"/>
        </left>
        <right style="medium">
          <color indexed="64"/>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Questions'!$C$153</c:f>
              <c:strCache>
                <c:ptCount val="1"/>
                <c:pt idx="0">
                  <c:v>frequency</c:v>
                </c:pt>
              </c:strCache>
            </c:strRef>
          </c:tx>
          <c:spPr>
            <a:solidFill>
              <a:schemeClr val="accent1"/>
            </a:solidFill>
            <a:ln>
              <a:noFill/>
            </a:ln>
            <a:effectLst/>
          </c:spPr>
          <c:invertIfNegative val="0"/>
          <c:cat>
            <c:numRef>
              <c:f>'More Statistics Questions'!$B$154:$B$157</c:f>
              <c:numCache>
                <c:formatCode>General</c:formatCode>
                <c:ptCount val="4"/>
                <c:pt idx="0">
                  <c:v>2</c:v>
                </c:pt>
                <c:pt idx="1">
                  <c:v>3</c:v>
                </c:pt>
                <c:pt idx="2">
                  <c:v>4</c:v>
                </c:pt>
                <c:pt idx="3">
                  <c:v>5</c:v>
                </c:pt>
              </c:numCache>
            </c:numRef>
          </c:cat>
          <c:val>
            <c:numRef>
              <c:f>'More Statistics Questions'!$C$154:$C$157</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0-0FE3-4AC8-B248-2C71A1B9552B}"/>
            </c:ext>
          </c:extLst>
        </c:ser>
        <c:dLbls>
          <c:showLegendKey val="0"/>
          <c:showVal val="0"/>
          <c:showCatName val="0"/>
          <c:showSerName val="0"/>
          <c:showPercent val="0"/>
          <c:showBubbleSize val="0"/>
        </c:dLbls>
        <c:gapWidth val="182"/>
        <c:axId val="572753776"/>
        <c:axId val="572758040"/>
      </c:barChart>
      <c:catAx>
        <c:axId val="57275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58040"/>
        <c:crosses val="autoZero"/>
        <c:auto val="1"/>
        <c:lblAlgn val="ctr"/>
        <c:lblOffset val="100"/>
        <c:noMultiLvlLbl val="0"/>
      </c:catAx>
      <c:valAx>
        <c:axId val="572758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5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Questions'!$C$200</c:f>
              <c:strCache>
                <c:ptCount val="1"/>
                <c:pt idx="0">
                  <c:v>Frequency</c:v>
                </c:pt>
              </c:strCache>
            </c:strRef>
          </c:tx>
          <c:spPr>
            <a:solidFill>
              <a:schemeClr val="accent1"/>
            </a:solidFill>
            <a:ln>
              <a:noFill/>
            </a:ln>
            <a:effectLst/>
          </c:spPr>
          <c:invertIfNegative val="0"/>
          <c:cat>
            <c:numRef>
              <c:f>'More Statistics Questions'!$B$201:$B$219</c:f>
              <c:numCache>
                <c:formatCode>General</c:formatCod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numCache>
            </c:numRef>
          </c:cat>
          <c:val>
            <c:numRef>
              <c:f>'More Statistics Questions'!$C$201:$C$219</c:f>
              <c:numCache>
                <c:formatCode>General</c:formatCode>
                <c:ptCount val="19"/>
                <c:pt idx="0">
                  <c:v>2</c:v>
                </c:pt>
                <c:pt idx="1">
                  <c:v>2</c:v>
                </c:pt>
                <c:pt idx="2">
                  <c:v>1</c:v>
                </c:pt>
                <c:pt idx="3">
                  <c:v>2</c:v>
                </c:pt>
                <c:pt idx="4">
                  <c:v>1</c:v>
                </c:pt>
                <c:pt idx="5">
                  <c:v>2</c:v>
                </c:pt>
                <c:pt idx="6">
                  <c:v>1</c:v>
                </c:pt>
                <c:pt idx="7">
                  <c:v>2</c:v>
                </c:pt>
                <c:pt idx="8">
                  <c:v>2</c:v>
                </c:pt>
                <c:pt idx="9">
                  <c:v>2</c:v>
                </c:pt>
                <c:pt idx="10">
                  <c:v>2</c:v>
                </c:pt>
                <c:pt idx="11">
                  <c:v>2</c:v>
                </c:pt>
                <c:pt idx="12">
                  <c:v>2</c:v>
                </c:pt>
                <c:pt idx="13">
                  <c:v>1</c:v>
                </c:pt>
                <c:pt idx="14">
                  <c:v>2</c:v>
                </c:pt>
                <c:pt idx="15">
                  <c:v>2</c:v>
                </c:pt>
                <c:pt idx="16">
                  <c:v>1</c:v>
                </c:pt>
                <c:pt idx="17">
                  <c:v>1</c:v>
                </c:pt>
                <c:pt idx="18">
                  <c:v>0</c:v>
                </c:pt>
              </c:numCache>
            </c:numRef>
          </c:val>
          <c:extLst>
            <c:ext xmlns:c16="http://schemas.microsoft.com/office/drawing/2014/chart" uri="{C3380CC4-5D6E-409C-BE32-E72D297353CC}">
              <c16:uniqueId val="{00000000-7775-4F08-A2B0-D19F0A3ED646}"/>
            </c:ext>
          </c:extLst>
        </c:ser>
        <c:dLbls>
          <c:showLegendKey val="0"/>
          <c:showVal val="0"/>
          <c:showCatName val="0"/>
          <c:showSerName val="0"/>
          <c:showPercent val="0"/>
          <c:showBubbleSize val="0"/>
        </c:dLbls>
        <c:gapWidth val="182"/>
        <c:axId val="570135288"/>
        <c:axId val="570135616"/>
      </c:barChart>
      <c:catAx>
        <c:axId val="57013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35616"/>
        <c:crosses val="autoZero"/>
        <c:auto val="1"/>
        <c:lblAlgn val="ctr"/>
        <c:lblOffset val="100"/>
        <c:noMultiLvlLbl val="0"/>
      </c:catAx>
      <c:valAx>
        <c:axId val="57013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35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'[1]More Statistics Questions'!$B$254</c:f>
              <c:strCache>
                <c:ptCount val="1"/>
                <c:pt idx="0">
                  <c:v>response time</c:v>
                </c:pt>
              </c:strCache>
            </c:strRef>
          </c:tx>
          <c:spPr>
            <a:solidFill>
              <a:schemeClr val="accent1"/>
            </a:solidFill>
            <a:ln>
              <a:noFill/>
            </a:ln>
            <a:effectLst/>
            <a:sp3d/>
          </c:spPr>
          <c:invertIfNegative val="0"/>
          <c:val>
            <c:numRef>
              <c:f>'[1]More Statistics Questions'!$B$255:$B$278</c:f>
              <c:numCache>
                <c:formatCode>General</c:formatCod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numCache>
            </c:numRef>
          </c:val>
          <c:extLst>
            <c:ext xmlns:c16="http://schemas.microsoft.com/office/drawing/2014/chart" uri="{C3380CC4-5D6E-409C-BE32-E72D297353CC}">
              <c16:uniqueId val="{00000000-4A93-4F45-B135-B1EDE03B7212}"/>
            </c:ext>
          </c:extLst>
        </c:ser>
        <c:ser>
          <c:idx val="1"/>
          <c:order val="1"/>
          <c:tx>
            <c:strRef>
              <c:f>'[1]More Statistics Questions'!$C$254</c:f>
              <c:strCache>
                <c:ptCount val="1"/>
                <c:pt idx="0">
                  <c:v>count</c:v>
                </c:pt>
              </c:strCache>
            </c:strRef>
          </c:tx>
          <c:spPr>
            <a:solidFill>
              <a:schemeClr val="accent2"/>
            </a:solidFill>
            <a:ln>
              <a:noFill/>
            </a:ln>
            <a:effectLst/>
            <a:sp3d/>
          </c:spPr>
          <c:invertIfNegative val="0"/>
          <c:val>
            <c:numRef>
              <c:f>'[1]More Statistics Questions'!$C$255:$C$278</c:f>
              <c:numCache>
                <c:formatCode>General</c:formatCode>
                <c:ptCount val="24"/>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numCache>
            </c:numRef>
          </c:val>
          <c:extLst>
            <c:ext xmlns:c16="http://schemas.microsoft.com/office/drawing/2014/chart" uri="{C3380CC4-5D6E-409C-BE32-E72D297353CC}">
              <c16:uniqueId val="{00000001-4A93-4F45-B135-B1EDE03B7212}"/>
            </c:ext>
          </c:extLst>
        </c:ser>
        <c:dLbls>
          <c:showLegendKey val="0"/>
          <c:showVal val="0"/>
          <c:showCatName val="0"/>
          <c:showSerName val="0"/>
          <c:showPercent val="0"/>
          <c:showBubbleSize val="0"/>
        </c:dLbls>
        <c:gapWidth val="150"/>
        <c:shape val="box"/>
        <c:axId val="61926671"/>
        <c:axId val="292218815"/>
        <c:axId val="0"/>
      </c:bar3DChart>
      <c:catAx>
        <c:axId val="61926671"/>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18815"/>
        <c:crosses val="autoZero"/>
        <c:auto val="1"/>
        <c:lblAlgn val="ctr"/>
        <c:lblOffset val="100"/>
        <c:noMultiLvlLbl val="0"/>
      </c:catAx>
      <c:valAx>
        <c:axId val="29221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6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'[1]More Statistics Questions'!$B$287</c:f>
              <c:strCache>
                <c:ptCount val="1"/>
                <c:pt idx="0">
                  <c:v>Region 1</c:v>
                </c:pt>
              </c:strCache>
            </c:strRef>
          </c:tx>
          <c:spPr>
            <a:solidFill>
              <a:schemeClr val="accent1"/>
            </a:solidFill>
            <a:ln>
              <a:noFill/>
            </a:ln>
            <a:effectLst/>
          </c:spPr>
          <c:invertIfNegative val="0"/>
          <c:val>
            <c:numRef>
              <c:f>'[1]More Statistics Questions'!$C$287:$L$287</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375D-49B1-ABBE-44ADA5C9F51B}"/>
            </c:ext>
          </c:extLst>
        </c:ser>
        <c:ser>
          <c:idx val="1"/>
          <c:order val="1"/>
          <c:tx>
            <c:strRef>
              <c:f>'[1]More Statistics Questions'!$B$288</c:f>
              <c:strCache>
                <c:ptCount val="1"/>
                <c:pt idx="0">
                  <c:v>Region 2</c:v>
                </c:pt>
              </c:strCache>
            </c:strRef>
          </c:tx>
          <c:spPr>
            <a:solidFill>
              <a:schemeClr val="accent2"/>
            </a:solidFill>
            <a:ln>
              <a:noFill/>
            </a:ln>
            <a:effectLst/>
          </c:spPr>
          <c:invertIfNegative val="0"/>
          <c:val>
            <c:numRef>
              <c:f>'[1]More Statistics Questions'!$C$288:$L$288</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375D-49B1-ABBE-44ADA5C9F51B}"/>
            </c:ext>
          </c:extLst>
        </c:ser>
        <c:ser>
          <c:idx val="2"/>
          <c:order val="2"/>
          <c:tx>
            <c:strRef>
              <c:f>'[1]More Statistics Questions'!$B$289</c:f>
              <c:strCache>
                <c:ptCount val="1"/>
                <c:pt idx="0">
                  <c:v>Region 3</c:v>
                </c:pt>
              </c:strCache>
            </c:strRef>
          </c:tx>
          <c:spPr>
            <a:solidFill>
              <a:schemeClr val="accent3"/>
            </a:solidFill>
            <a:ln>
              <a:noFill/>
            </a:ln>
            <a:effectLst/>
          </c:spPr>
          <c:invertIfNegative val="0"/>
          <c:val>
            <c:numRef>
              <c:f>'[1]More Statistics Questions'!$C$289:$L$289</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375D-49B1-ABBE-44ADA5C9F51B}"/>
            </c:ext>
          </c:extLst>
        </c:ser>
        <c:dLbls>
          <c:showLegendKey val="0"/>
          <c:showVal val="0"/>
          <c:showCatName val="0"/>
          <c:showSerName val="0"/>
          <c:showPercent val="0"/>
          <c:showBubbleSize val="0"/>
        </c:dLbls>
        <c:gapWidth val="150"/>
        <c:overlap val="100"/>
        <c:axId val="1945845184"/>
        <c:axId val="253798687"/>
      </c:barChart>
      <c:catAx>
        <c:axId val="19458451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98687"/>
        <c:crosses val="autoZero"/>
        <c:auto val="1"/>
        <c:lblAlgn val="ctr"/>
        <c:lblOffset val="100"/>
        <c:noMultiLvlLbl val="0"/>
      </c:catAx>
      <c:valAx>
        <c:axId val="253798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4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E7868D7E-6D9B-465B-999F-92069DA2FA86}">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_xlchart.v1.7</cx:f>
      </cx:numDim>
    </cx:data>
    <cx:data id="1">
      <cx:numDim type="val">
        <cx:f dir="row">_xlchart.v1.8</cx:f>
      </cx:numDim>
    </cx:data>
    <cx:data id="2">
      <cx:numDim type="val">
        <cx:f dir="row">_xlchart.v1.9</cx:f>
      </cx:numDim>
    </cx:data>
    <cx:data id="3">
      <cx:numDim type="val">
        <cx:f dir="row">_xlchart.v1.10</cx:f>
      </cx:numDim>
    </cx:data>
    <cx:data id="4">
      <cx:numDim type="val">
        <cx:f dir="row">_xlchart.v1.11</cx:f>
      </cx:numDim>
    </cx:data>
    <cx:data id="5">
      <cx:numDim type="val">
        <cx:f dir="row">_xlchart.v1.12</cx:f>
      </cx:numDim>
    </cx:data>
    <cx:data id="6">
      <cx:numDim type="val">
        <cx:f dir="row">_xlchart.v1.13</cx:f>
      </cx:numDim>
    </cx:data>
    <cx:data id="7">
      <cx:numDim type="val">
        <cx:f dir="row">_xlchart.v1.14</cx:f>
      </cx:numDim>
    </cx:data>
    <cx:data id="8">
      <cx:numDim type="val">
        <cx:f dir="row">_xlchart.v1.15</cx:f>
      </cx:numDim>
    </cx:data>
    <cx:data id="9">
      <cx:numDim type="val">
        <cx:f dir="row">_xlchart.v1.16</cx:f>
      </cx:numDim>
    </cx:data>
  </cx:chartData>
  <cx:chart>
    <cx:title pos="t" align="ctr" overlay="0"/>
    <cx:plotArea>
      <cx:plotAreaRegion>
        <cx:series layoutId="clusteredColumn" uniqueId="{0DC50BDE-C63D-4827-8D68-679443524F79}" formatIdx="0">
          <cx:dataId val="0"/>
          <cx:layoutPr>
            <cx:binning intervalClosed="r"/>
          </cx:layoutPr>
        </cx:series>
        <cx:series layoutId="clusteredColumn" hidden="1" uniqueId="{EFEC4E0C-F8CD-470E-9BF0-36F502F58343}" formatIdx="1">
          <cx:dataId val="1"/>
          <cx:layoutPr>
            <cx:binning intervalClosed="r"/>
          </cx:layoutPr>
        </cx:series>
        <cx:series layoutId="clusteredColumn" hidden="1" uniqueId="{CFFDE026-373D-4147-91EE-EEC0398FC6CB}" formatIdx="2">
          <cx:dataId val="2"/>
          <cx:layoutPr>
            <cx:binning intervalClosed="r"/>
          </cx:layoutPr>
        </cx:series>
        <cx:series layoutId="clusteredColumn" hidden="1" uniqueId="{BC5C23FD-875E-458D-8584-72213E722FDE}" formatIdx="3">
          <cx:dataId val="3"/>
          <cx:layoutPr>
            <cx:binning intervalClosed="r"/>
          </cx:layoutPr>
        </cx:series>
        <cx:series layoutId="clusteredColumn" hidden="1" uniqueId="{4514F51F-0983-4EC5-8DE2-99B4E0BF1EE8}" formatIdx="4">
          <cx:dataId val="4"/>
          <cx:layoutPr>
            <cx:binning intervalClosed="r"/>
          </cx:layoutPr>
        </cx:series>
        <cx:series layoutId="clusteredColumn" hidden="1" uniqueId="{A06F04EE-5EAA-453F-B417-9BC1C2F11D06}" formatIdx="5">
          <cx:dataId val="5"/>
          <cx:layoutPr>
            <cx:binning intervalClosed="r"/>
          </cx:layoutPr>
        </cx:series>
        <cx:series layoutId="clusteredColumn" hidden="1" uniqueId="{280117EE-BD0C-4DD9-893A-C37D207915D3}" formatIdx="6">
          <cx:dataId val="6"/>
          <cx:layoutPr>
            <cx:binning intervalClosed="r"/>
          </cx:layoutPr>
        </cx:series>
        <cx:series layoutId="clusteredColumn" hidden="1" uniqueId="{29803F69-6551-463D-8726-93E5BCC93416}" formatIdx="7">
          <cx:dataId val="7"/>
          <cx:layoutPr>
            <cx:binning intervalClosed="r"/>
          </cx:layoutPr>
        </cx:series>
        <cx:series layoutId="clusteredColumn" hidden="1" uniqueId="{D2CDE3C8-B084-4D9A-90B7-089D21BCAF5D}" formatIdx="8">
          <cx:dataId val="8"/>
          <cx:layoutPr>
            <cx:binning intervalClosed="r"/>
          </cx:layoutPr>
        </cx:series>
        <cx:series layoutId="clusteredColumn" hidden="1" uniqueId="{680CC3D9-86F2-42C5-84C4-ADFA0586BB5E}" formatIdx="9">
          <cx:dataId val="9"/>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_xlchart.v1.27</cx:f>
      </cx:numDim>
    </cx:data>
    <cx:data id="1">
      <cx:numDim type="val">
        <cx:f dir="row">_xlchart.v1.28</cx:f>
      </cx:numDim>
    </cx:data>
    <cx:data id="2">
      <cx:numDim type="val">
        <cx:f dir="row">_xlchart.v1.29</cx:f>
      </cx:numDim>
    </cx:data>
    <cx:data id="3">
      <cx:numDim type="val">
        <cx:f dir="row">_xlchart.v1.30</cx:f>
      </cx:numDim>
    </cx:data>
    <cx:data id="4">
      <cx:numDim type="val">
        <cx:f dir="row">_xlchart.v1.31</cx:f>
      </cx:numDim>
    </cx:data>
  </cx:chartData>
  <cx:chart>
    <cx:title pos="t" align="ctr" overlay="0"/>
    <cx:plotArea>
      <cx:plotAreaRegion>
        <cx:series layoutId="clusteredColumn" uniqueId="{B4A426E2-F294-4386-BD30-6D70EAA2D847}" formatIdx="0">
          <cx:dataId val="0"/>
          <cx:layoutPr>
            <cx:binning intervalClosed="r"/>
          </cx:layoutPr>
        </cx:series>
        <cx:series layoutId="clusteredColumn" hidden="1" uniqueId="{D396C78D-AC76-4B00-A7D3-E510112DBFD8}" formatIdx="1">
          <cx:dataId val="1"/>
          <cx:layoutPr>
            <cx:binning intervalClosed="r"/>
          </cx:layoutPr>
        </cx:series>
        <cx:series layoutId="clusteredColumn" hidden="1" uniqueId="{70B50FD4-492E-4C46-BD79-2556DE9A7D64}" formatIdx="2">
          <cx:dataId val="2"/>
          <cx:layoutPr>
            <cx:binning intervalClosed="r"/>
          </cx:layoutPr>
        </cx:series>
        <cx:series layoutId="clusteredColumn" hidden="1" uniqueId="{BB571104-5136-4592-B407-0ABA83B89948}" formatIdx="3">
          <cx:dataId val="3"/>
          <cx:layoutPr>
            <cx:binning intervalClosed="r"/>
          </cx:layoutPr>
        </cx:series>
        <cx:series layoutId="clusteredColumn" hidden="1" uniqueId="{00DE6E35-7CB3-4C7C-898E-E2609BFCF514}" formatIdx="4">
          <cx:dataId val="4"/>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_xlchart.v1.17</cx:f>
      </cx:numDim>
    </cx:data>
    <cx:data id="1">
      <cx:numDim type="val">
        <cx:f dir="row">_xlchart.v1.18</cx:f>
      </cx:numDim>
    </cx:data>
    <cx:data id="2">
      <cx:numDim type="val">
        <cx:f dir="row">_xlchart.v1.19</cx:f>
      </cx:numDim>
    </cx:data>
    <cx:data id="3">
      <cx:numDim type="val">
        <cx:f dir="row">_xlchart.v1.20</cx:f>
      </cx:numDim>
    </cx:data>
    <cx:data id="4">
      <cx:numDim type="val">
        <cx:f dir="row">_xlchart.v1.21</cx:f>
      </cx:numDim>
    </cx:data>
    <cx:data id="5">
      <cx:numDim type="val">
        <cx:f dir="row">_xlchart.v1.22</cx:f>
      </cx:numDim>
    </cx:data>
    <cx:data id="6">
      <cx:numDim type="val">
        <cx:f dir="row">_xlchart.v1.23</cx:f>
      </cx:numDim>
    </cx:data>
    <cx:data id="7">
      <cx:numDim type="val">
        <cx:f dir="row">_xlchart.v1.24</cx:f>
      </cx:numDim>
    </cx:data>
    <cx:data id="8">
      <cx:numDim type="val">
        <cx:f dir="row">_xlchart.v1.25</cx:f>
      </cx:numDim>
    </cx:data>
    <cx:data id="9">
      <cx:numDim type="val">
        <cx:f dir="row">_xlchart.v1.26</cx:f>
      </cx:numDim>
    </cx:data>
  </cx:chartData>
  <cx:chart>
    <cx:title pos="t" align="ctr" overlay="0"/>
    <cx:plotArea>
      <cx:plotAreaRegion>
        <cx:series layoutId="clusteredColumn" uniqueId="{85A3626B-E4F3-4389-946C-E9555DAE3969}" formatIdx="0">
          <cx:dataId val="0"/>
          <cx:layoutPr>
            <cx:binning intervalClosed="r"/>
          </cx:layoutPr>
        </cx:series>
        <cx:series layoutId="clusteredColumn" hidden="1" uniqueId="{BE8DFC00-6D0A-4309-A9EC-BE75811824A9}" formatIdx="1">
          <cx:dataId val="1"/>
          <cx:layoutPr>
            <cx:binning intervalClosed="r"/>
          </cx:layoutPr>
        </cx:series>
        <cx:series layoutId="clusteredColumn" hidden="1" uniqueId="{8F7CBB4A-8781-419B-B96D-2DB37F61D7D1}" formatIdx="2">
          <cx:dataId val="2"/>
          <cx:layoutPr>
            <cx:binning intervalClosed="r"/>
          </cx:layoutPr>
        </cx:series>
        <cx:series layoutId="clusteredColumn" hidden="1" uniqueId="{2EF5E5A2-D204-46F7-8133-AE87E41A7108}" formatIdx="3">
          <cx:dataId val="3"/>
          <cx:layoutPr>
            <cx:binning intervalClosed="r"/>
          </cx:layoutPr>
        </cx:series>
        <cx:series layoutId="clusteredColumn" hidden="1" uniqueId="{BEEFC1CA-E20D-4F74-B85A-E44BAB933B5F}" formatIdx="4">
          <cx:dataId val="4"/>
          <cx:layoutPr>
            <cx:binning intervalClosed="r"/>
          </cx:layoutPr>
        </cx:series>
        <cx:series layoutId="clusteredColumn" hidden="1" uniqueId="{DE15D974-3454-4B5B-9E01-FB2E902D9465}" formatIdx="5">
          <cx:dataId val="5"/>
          <cx:layoutPr>
            <cx:binning intervalClosed="r"/>
          </cx:layoutPr>
        </cx:series>
        <cx:series layoutId="clusteredColumn" hidden="1" uniqueId="{5E80497E-0CB7-4811-8DCC-047619A38A90}" formatIdx="6">
          <cx:dataId val="6"/>
          <cx:layoutPr>
            <cx:binning intervalClosed="r"/>
          </cx:layoutPr>
        </cx:series>
        <cx:series layoutId="clusteredColumn" hidden="1" uniqueId="{5BFEE7D0-E693-4634-9CE4-288FFA2D85EF}" formatIdx="7">
          <cx:dataId val="7"/>
          <cx:layoutPr>
            <cx:binning intervalClosed="r"/>
          </cx:layoutPr>
        </cx:series>
        <cx:series layoutId="clusteredColumn" hidden="1" uniqueId="{0CF8EF13-CA89-4DD2-B7F9-BF056177E158}" formatIdx="8">
          <cx:dataId val="8"/>
          <cx:layoutPr>
            <cx:binning intervalClosed="r"/>
          </cx:layoutPr>
        </cx:series>
        <cx:series layoutId="clusteredColumn" hidden="1" uniqueId="{AF7AD348-C163-436C-9251-7E635BFE1C52}" formatIdx="9">
          <cx:dataId val="9"/>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4.xml"/><Relationship Id="rId5" Type="http://schemas.openxmlformats.org/officeDocument/2006/relationships/chart" Target="../charts/chart2.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3362325</xdr:colOff>
      <xdr:row>94</xdr:row>
      <xdr:rowOff>28575</xdr:rowOff>
    </xdr:from>
    <xdr:to>
      <xdr:col>0</xdr:col>
      <xdr:colOff>4210050</xdr:colOff>
      <xdr:row>94</xdr:row>
      <xdr:rowOff>180975</xdr:rowOff>
    </xdr:to>
    <xdr:sp macro="" textlink="">
      <xdr:nvSpPr>
        <xdr:cNvPr id="3" name="Arrow: Right 2">
          <a:extLst>
            <a:ext uri="{FF2B5EF4-FFF2-40B4-BE49-F238E27FC236}">
              <a16:creationId xmlns:a16="http://schemas.microsoft.com/office/drawing/2014/main" id="{8ABBF983-B0A9-43AB-9C0F-7FE310A3EFBF}"/>
            </a:ext>
          </a:extLst>
        </xdr:cNvPr>
        <xdr:cNvSpPr/>
      </xdr:nvSpPr>
      <xdr:spPr>
        <a:xfrm>
          <a:off x="3362325" y="21193125"/>
          <a:ext cx="847725" cy="152400"/>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733425</xdr:colOff>
      <xdr:row>110</xdr:row>
      <xdr:rowOff>73025</xdr:rowOff>
    </xdr:from>
    <xdr:to>
      <xdr:col>0</xdr:col>
      <xdr:colOff>5305425</xdr:colOff>
      <xdr:row>125</xdr:row>
      <xdr:rowOff>53975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F6B8809-8350-DE7E-EC3E-2269C07BF1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3425" y="227679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815975</xdr:colOff>
      <xdr:row>130</xdr:row>
      <xdr:rowOff>53975</xdr:rowOff>
    </xdr:from>
    <xdr:to>
      <xdr:col>0</xdr:col>
      <xdr:colOff>5387975</xdr:colOff>
      <xdr:row>145</xdr:row>
      <xdr:rowOff>34925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C9CBA61-7F33-F830-D5F0-B8C67E8E45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5975" y="27352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1012825</xdr:colOff>
      <xdr:row>152</xdr:row>
      <xdr:rowOff>130175</xdr:rowOff>
    </xdr:from>
    <xdr:to>
      <xdr:col>0</xdr:col>
      <xdr:colOff>4787900</xdr:colOff>
      <xdr:row>164</xdr:row>
      <xdr:rowOff>95250</xdr:rowOff>
    </xdr:to>
    <xdr:graphicFrame macro="">
      <xdr:nvGraphicFramePr>
        <xdr:cNvPr id="7" name="Chart 6">
          <a:extLst>
            <a:ext uri="{FF2B5EF4-FFF2-40B4-BE49-F238E27FC236}">
              <a16:creationId xmlns:a16="http://schemas.microsoft.com/office/drawing/2014/main" id="{97AD28A7-3523-AE0C-1DE1-46E6CBECD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835025</xdr:colOff>
      <xdr:row>170</xdr:row>
      <xdr:rowOff>85725</xdr:rowOff>
    </xdr:from>
    <xdr:to>
      <xdr:col>0</xdr:col>
      <xdr:colOff>5407025</xdr:colOff>
      <xdr:row>185</xdr:row>
      <xdr:rowOff>66675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3868780-EE51-5FA3-A487-2901BE70C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5025" y="354869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898525</xdr:colOff>
      <xdr:row>199</xdr:row>
      <xdr:rowOff>149225</xdr:rowOff>
    </xdr:from>
    <xdr:to>
      <xdr:col>0</xdr:col>
      <xdr:colOff>5470525</xdr:colOff>
      <xdr:row>214</xdr:row>
      <xdr:rowOff>130175</xdr:rowOff>
    </xdr:to>
    <xdr:graphicFrame macro="">
      <xdr:nvGraphicFramePr>
        <xdr:cNvPr id="9" name="Chart 8">
          <a:extLst>
            <a:ext uri="{FF2B5EF4-FFF2-40B4-BE49-F238E27FC236}">
              <a16:creationId xmlns:a16="http://schemas.microsoft.com/office/drawing/2014/main" id="{316CD36E-5D6B-75D7-1907-92D9BB3EF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952500</xdr:colOff>
      <xdr:row>224</xdr:row>
      <xdr:rowOff>114300</xdr:rowOff>
    </xdr:from>
    <xdr:to>
      <xdr:col>0</xdr:col>
      <xdr:colOff>5200650</xdr:colOff>
      <xdr:row>237</xdr:row>
      <xdr:rowOff>117475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92AB685-B045-451A-BA48-19A0C86A11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52500" y="46564550"/>
              <a:ext cx="4248150" cy="2397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679450</xdr:colOff>
      <xdr:row>245</xdr:row>
      <xdr:rowOff>114300</xdr:rowOff>
    </xdr:from>
    <xdr:to>
      <xdr:col>0</xdr:col>
      <xdr:colOff>5251450</xdr:colOff>
      <xdr:row>260</xdr:row>
      <xdr:rowOff>6350</xdr:rowOff>
    </xdr:to>
    <xdr:graphicFrame macro="">
      <xdr:nvGraphicFramePr>
        <xdr:cNvPr id="11" name="Chart 10">
          <a:extLst>
            <a:ext uri="{FF2B5EF4-FFF2-40B4-BE49-F238E27FC236}">
              <a16:creationId xmlns:a16="http://schemas.microsoft.com/office/drawing/2014/main" id="{9E87F4B9-3610-4F49-8286-E3429ADE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685800</xdr:colOff>
      <xdr:row>268</xdr:row>
      <xdr:rowOff>88900</xdr:rowOff>
    </xdr:from>
    <xdr:to>
      <xdr:col>0</xdr:col>
      <xdr:colOff>5257800</xdr:colOff>
      <xdr:row>282</xdr:row>
      <xdr:rowOff>165100</xdr:rowOff>
    </xdr:to>
    <xdr:graphicFrame macro="">
      <xdr:nvGraphicFramePr>
        <xdr:cNvPr id="12" name="Chart 11">
          <a:extLst>
            <a:ext uri="{FF2B5EF4-FFF2-40B4-BE49-F238E27FC236}">
              <a16:creationId xmlns:a16="http://schemas.microsoft.com/office/drawing/2014/main" id="{D1E1B4BD-2659-4094-AE6D-0485484AD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cs%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measure of central tendency"/>
      <sheetName val="measure of dispersion"/>
      <sheetName val="More Statistics Questions"/>
      <sheetName val="Measure of Skewness and Kurtosi"/>
      <sheetName val=" Correlation and Covariance"/>
      <sheetName val="discrete and continuous random "/>
      <sheetName val=" Discrete Distribution and Cont"/>
      <sheetName val="confident interval"/>
    </sheetNames>
    <sheetDataSet>
      <sheetData sheetId="0"/>
      <sheetData sheetId="1"/>
      <sheetData sheetId="2">
        <row r="234">
          <cell r="B234">
            <v>125</v>
          </cell>
          <cell r="C234">
            <v>148</v>
          </cell>
          <cell r="D234">
            <v>137</v>
          </cell>
          <cell r="E234">
            <v>120</v>
          </cell>
          <cell r="F234">
            <v>135</v>
          </cell>
          <cell r="G234">
            <v>132</v>
          </cell>
          <cell r="H234">
            <v>145</v>
          </cell>
          <cell r="I234">
            <v>122</v>
          </cell>
          <cell r="J234">
            <v>130</v>
          </cell>
          <cell r="K234">
            <v>141</v>
          </cell>
        </row>
        <row r="235">
          <cell r="B235">
            <v>118</v>
          </cell>
          <cell r="C235">
            <v>125</v>
          </cell>
          <cell r="D235">
            <v>132</v>
          </cell>
          <cell r="E235">
            <v>136</v>
          </cell>
          <cell r="F235">
            <v>128</v>
          </cell>
          <cell r="G235">
            <v>123</v>
          </cell>
          <cell r="H235">
            <v>132</v>
          </cell>
          <cell r="I235">
            <v>138</v>
          </cell>
          <cell r="J235">
            <v>126</v>
          </cell>
          <cell r="K235">
            <v>129</v>
          </cell>
        </row>
        <row r="236">
          <cell r="B236">
            <v>136</v>
          </cell>
          <cell r="C236">
            <v>127</v>
          </cell>
          <cell r="D236">
            <v>130</v>
          </cell>
          <cell r="E236">
            <v>122</v>
          </cell>
          <cell r="F236">
            <v>125</v>
          </cell>
          <cell r="G236">
            <v>133</v>
          </cell>
          <cell r="H236">
            <v>140</v>
          </cell>
          <cell r="I236">
            <v>126</v>
          </cell>
          <cell r="J236">
            <v>133</v>
          </cell>
          <cell r="K236">
            <v>135</v>
          </cell>
        </row>
        <row r="237">
          <cell r="B237">
            <v>130</v>
          </cell>
          <cell r="C237">
            <v>134</v>
          </cell>
          <cell r="D237">
            <v>141</v>
          </cell>
          <cell r="E237">
            <v>119</v>
          </cell>
          <cell r="F237">
            <v>125</v>
          </cell>
          <cell r="G237">
            <v>131</v>
          </cell>
          <cell r="H237">
            <v>136</v>
          </cell>
          <cell r="I237">
            <v>128</v>
          </cell>
          <cell r="J237">
            <v>124</v>
          </cell>
          <cell r="K237">
            <v>132</v>
          </cell>
        </row>
        <row r="238">
          <cell r="B238">
            <v>136</v>
          </cell>
          <cell r="C238">
            <v>127</v>
          </cell>
          <cell r="D238">
            <v>130</v>
          </cell>
          <cell r="E238">
            <v>122</v>
          </cell>
          <cell r="F238">
            <v>125</v>
          </cell>
          <cell r="G238">
            <v>133</v>
          </cell>
          <cell r="H238">
            <v>140</v>
          </cell>
          <cell r="I238">
            <v>126</v>
          </cell>
          <cell r="J238">
            <v>133</v>
          </cell>
          <cell r="K238">
            <v>135</v>
          </cell>
        </row>
        <row r="239">
          <cell r="B239">
            <v>130</v>
          </cell>
          <cell r="C239">
            <v>134</v>
          </cell>
          <cell r="D239">
            <v>141</v>
          </cell>
          <cell r="E239">
            <v>119</v>
          </cell>
          <cell r="F239">
            <v>125</v>
          </cell>
          <cell r="G239">
            <v>131</v>
          </cell>
          <cell r="H239">
            <v>136</v>
          </cell>
          <cell r="I239">
            <v>128</v>
          </cell>
          <cell r="J239">
            <v>124</v>
          </cell>
          <cell r="K239">
            <v>132</v>
          </cell>
        </row>
        <row r="240">
          <cell r="B240">
            <v>136</v>
          </cell>
          <cell r="C240">
            <v>127</v>
          </cell>
          <cell r="D240">
            <v>130</v>
          </cell>
          <cell r="E240">
            <v>122</v>
          </cell>
          <cell r="F240">
            <v>125</v>
          </cell>
          <cell r="G240">
            <v>133</v>
          </cell>
          <cell r="H240">
            <v>140</v>
          </cell>
          <cell r="I240">
            <v>126</v>
          </cell>
          <cell r="J240">
            <v>133</v>
          </cell>
          <cell r="K240">
            <v>135</v>
          </cell>
        </row>
        <row r="241">
          <cell r="B241">
            <v>130</v>
          </cell>
          <cell r="C241">
            <v>134</v>
          </cell>
          <cell r="D241">
            <v>141</v>
          </cell>
          <cell r="E241">
            <v>119</v>
          </cell>
          <cell r="F241">
            <v>125</v>
          </cell>
          <cell r="G241">
            <v>131</v>
          </cell>
          <cell r="H241">
            <v>136</v>
          </cell>
          <cell r="I241">
            <v>128</v>
          </cell>
          <cell r="J241">
            <v>124</v>
          </cell>
          <cell r="K241">
            <v>132</v>
          </cell>
        </row>
        <row r="242">
          <cell r="B242">
            <v>136</v>
          </cell>
          <cell r="C242">
            <v>127</v>
          </cell>
          <cell r="D242">
            <v>130</v>
          </cell>
          <cell r="E242">
            <v>122</v>
          </cell>
          <cell r="F242">
            <v>125</v>
          </cell>
          <cell r="G242">
            <v>133</v>
          </cell>
          <cell r="H242">
            <v>140</v>
          </cell>
          <cell r="I242">
            <v>126</v>
          </cell>
          <cell r="J242">
            <v>133</v>
          </cell>
          <cell r="K242">
            <v>135</v>
          </cell>
        </row>
        <row r="243">
          <cell r="B243">
            <v>130</v>
          </cell>
          <cell r="C243">
            <v>134</v>
          </cell>
          <cell r="D243">
            <v>141</v>
          </cell>
          <cell r="E243">
            <v>119</v>
          </cell>
          <cell r="F243">
            <v>125</v>
          </cell>
          <cell r="G243">
            <v>131</v>
          </cell>
          <cell r="H243">
            <v>136</v>
          </cell>
          <cell r="I243">
            <v>128</v>
          </cell>
          <cell r="J243">
            <v>124</v>
          </cell>
          <cell r="K243">
            <v>132</v>
          </cell>
        </row>
        <row r="254">
          <cell r="B254" t="str">
            <v>response time</v>
          </cell>
          <cell r="C254" t="str">
            <v>count</v>
          </cell>
        </row>
        <row r="255">
          <cell r="B255">
            <v>118</v>
          </cell>
          <cell r="C255">
            <v>1</v>
          </cell>
        </row>
        <row r="256">
          <cell r="B256">
            <v>119</v>
          </cell>
          <cell r="C256">
            <v>4</v>
          </cell>
        </row>
        <row r="257">
          <cell r="B257">
            <v>120</v>
          </cell>
          <cell r="C257">
            <v>1</v>
          </cell>
        </row>
        <row r="258">
          <cell r="B258">
            <v>122</v>
          </cell>
          <cell r="C258">
            <v>5</v>
          </cell>
        </row>
        <row r="259">
          <cell r="B259">
            <v>123</v>
          </cell>
          <cell r="C259">
            <v>1</v>
          </cell>
        </row>
        <row r="260">
          <cell r="B260">
            <v>124</v>
          </cell>
          <cell r="C260">
            <v>4</v>
          </cell>
        </row>
        <row r="261">
          <cell r="B261">
            <v>125</v>
          </cell>
          <cell r="C261">
            <v>10</v>
          </cell>
        </row>
        <row r="262">
          <cell r="B262">
            <v>126</v>
          </cell>
          <cell r="C262">
            <v>5</v>
          </cell>
        </row>
        <row r="263">
          <cell r="B263">
            <v>127</v>
          </cell>
          <cell r="C263">
            <v>4</v>
          </cell>
        </row>
        <row r="264">
          <cell r="B264">
            <v>128</v>
          </cell>
          <cell r="C264">
            <v>5</v>
          </cell>
        </row>
        <row r="265">
          <cell r="B265">
            <v>129</v>
          </cell>
          <cell r="C265">
            <v>1</v>
          </cell>
        </row>
        <row r="266">
          <cell r="B266">
            <v>130</v>
          </cell>
          <cell r="C266">
            <v>9</v>
          </cell>
        </row>
        <row r="267">
          <cell r="B267">
            <v>131</v>
          </cell>
          <cell r="C267">
            <v>4</v>
          </cell>
        </row>
        <row r="268">
          <cell r="B268">
            <v>132</v>
          </cell>
          <cell r="C268">
            <v>7</v>
          </cell>
        </row>
        <row r="269">
          <cell r="B269">
            <v>133</v>
          </cell>
          <cell r="C269">
            <v>8</v>
          </cell>
        </row>
        <row r="270">
          <cell r="B270">
            <v>134</v>
          </cell>
          <cell r="C270">
            <v>4</v>
          </cell>
        </row>
        <row r="271">
          <cell r="B271">
            <v>135</v>
          </cell>
          <cell r="C271">
            <v>5</v>
          </cell>
        </row>
        <row r="272">
          <cell r="B272">
            <v>136</v>
          </cell>
          <cell r="C272">
            <v>9</v>
          </cell>
        </row>
        <row r="273">
          <cell r="B273">
            <v>137</v>
          </cell>
          <cell r="C273">
            <v>1</v>
          </cell>
        </row>
        <row r="274">
          <cell r="B274">
            <v>138</v>
          </cell>
          <cell r="C274">
            <v>1</v>
          </cell>
        </row>
        <row r="275">
          <cell r="B275">
            <v>140</v>
          </cell>
          <cell r="C275">
            <v>4</v>
          </cell>
        </row>
        <row r="276">
          <cell r="B276">
            <v>141</v>
          </cell>
          <cell r="C276">
            <v>5</v>
          </cell>
        </row>
        <row r="277">
          <cell r="B277">
            <v>145</v>
          </cell>
          <cell r="C277">
            <v>1</v>
          </cell>
        </row>
        <row r="278">
          <cell r="B278">
            <v>148</v>
          </cell>
          <cell r="C278">
            <v>1</v>
          </cell>
        </row>
        <row r="287">
          <cell r="B287" t="str">
            <v>Region 1</v>
          </cell>
          <cell r="C287">
            <v>45</v>
          </cell>
          <cell r="D287">
            <v>35</v>
          </cell>
          <cell r="E287">
            <v>40</v>
          </cell>
          <cell r="F287">
            <v>38</v>
          </cell>
          <cell r="G287">
            <v>42</v>
          </cell>
          <cell r="H287">
            <v>37</v>
          </cell>
          <cell r="I287">
            <v>39</v>
          </cell>
          <cell r="J287">
            <v>43</v>
          </cell>
          <cell r="K287">
            <v>44</v>
          </cell>
          <cell r="L287">
            <v>41</v>
          </cell>
        </row>
        <row r="288">
          <cell r="B288" t="str">
            <v>Region 2</v>
          </cell>
          <cell r="C288">
            <v>32</v>
          </cell>
          <cell r="D288">
            <v>28</v>
          </cell>
          <cell r="E288">
            <v>30</v>
          </cell>
          <cell r="F288">
            <v>34</v>
          </cell>
          <cell r="G288">
            <v>33</v>
          </cell>
          <cell r="H288">
            <v>35</v>
          </cell>
          <cell r="I288">
            <v>31</v>
          </cell>
          <cell r="J288">
            <v>29</v>
          </cell>
          <cell r="K288">
            <v>36</v>
          </cell>
          <cell r="L288">
            <v>37</v>
          </cell>
        </row>
        <row r="289">
          <cell r="B289" t="str">
            <v>Region 3</v>
          </cell>
          <cell r="C289">
            <v>40</v>
          </cell>
          <cell r="D289">
            <v>39</v>
          </cell>
          <cell r="E289">
            <v>42</v>
          </cell>
          <cell r="F289">
            <v>41</v>
          </cell>
          <cell r="G289">
            <v>38</v>
          </cell>
          <cell r="H289">
            <v>43</v>
          </cell>
          <cell r="I289">
            <v>45</v>
          </cell>
          <cell r="J289">
            <v>44</v>
          </cell>
          <cell r="K289">
            <v>41</v>
          </cell>
          <cell r="L289">
            <v>37</v>
          </cell>
        </row>
      </sheetData>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20C32F-5D37-4322-A2C7-44644D43EEC5}" name="Table1" displayName="Table1" ref="C3:D23" totalsRowShown="0">
  <autoFilter ref="C3:D23" xr:uid="{C220C32F-5D37-4322-A2C7-44644D43EEC5}"/>
  <tableColumns count="2">
    <tableColumn id="1" xr3:uid="{FA122B14-95E3-45F3-A866-3C65CE010C53}" name="Frequency table"/>
    <tableColumn id="2" xr3:uid="{AA29EBC0-5FA7-45E6-BC3B-F07E786803EF}" name="Column1" dataDxfId="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346F4E-29F9-4A2E-AE5D-254E1B181F25}" name="Table4" displayName="Table4" ref="C45:D73" totalsRowShown="0">
  <autoFilter ref="C45:D73" xr:uid="{E0346F4E-29F9-4A2E-AE5D-254E1B181F25}"/>
  <tableColumns count="2">
    <tableColumn id="1" xr3:uid="{B5E64673-5BA5-4444-B4D4-64E933F3D447}" name="Customers" dataDxfId="7"/>
    <tableColumn id="2" xr3:uid="{1C48982D-0BAA-4AD2-9C02-E86865B6AA3E}" name="count" dataDxfId="6">
      <calculatedColumnFormula>COUNTIF($C$75:$L$79,Table4[[#This Row],[Customers]])</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E18FBA-3F5B-42FB-A606-57E1AD731BAA}" name="Table2467" displayName="Table2467" ref="A96:B103" totalsRowShown="0" headerRowDxfId="5" dataDxfId="3" headerRowBorderDxfId="4" tableBorderDxfId="2">
  <autoFilter ref="A96:B103" xr:uid="{23E18FBA-3F5B-42FB-A606-57E1AD731BAA}"/>
  <tableColumns count="2">
    <tableColumn id="1" xr3:uid="{4818C801-1D40-4444-8909-889824E9705A}" name="Detect type" dataDxfId="1"/>
    <tableColumn id="2" xr3:uid="{F4A1AA06-A807-4514-A216-9DD47FD995D6}" name="Frecuency"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A1EC5-19A5-456F-8240-20263273C52A}">
  <dimension ref="A1:L55"/>
  <sheetViews>
    <sheetView tabSelected="1" workbookViewId="0"/>
  </sheetViews>
  <sheetFormatPr defaultRowHeight="14.5" x14ac:dyDescent="0.35"/>
  <cols>
    <col min="1" max="1" width="93" customWidth="1"/>
    <col min="2" max="2" width="5.6328125" style="1" customWidth="1"/>
    <col min="3" max="3" width="4.6328125" style="1" customWidth="1"/>
    <col min="4" max="5" width="5.453125" style="1" customWidth="1"/>
    <col min="6" max="12" width="5.453125" customWidth="1"/>
  </cols>
  <sheetData>
    <row r="1" spans="1:6" ht="145" x14ac:dyDescent="0.35">
      <c r="A1" s="3" t="s">
        <v>3</v>
      </c>
    </row>
    <row r="2" spans="1:6" ht="15.5" customHeight="1" x14ac:dyDescent="0.35"/>
    <row r="3" spans="1:6" x14ac:dyDescent="0.35">
      <c r="A3" s="4" t="s">
        <v>1</v>
      </c>
      <c r="C3" s="10">
        <v>50</v>
      </c>
      <c r="D3" s="10">
        <v>60</v>
      </c>
      <c r="E3" s="10">
        <v>55</v>
      </c>
      <c r="F3" s="10">
        <v>70</v>
      </c>
    </row>
    <row r="4" spans="1:6" x14ac:dyDescent="0.35">
      <c r="A4" s="4" t="s">
        <v>97</v>
      </c>
      <c r="F4" s="1"/>
    </row>
    <row r="5" spans="1:6" x14ac:dyDescent="0.35">
      <c r="A5" s="8">
        <f>SUM(B3:E3)/4</f>
        <v>41.25</v>
      </c>
      <c r="F5" s="1"/>
    </row>
    <row r="6" spans="1:6" x14ac:dyDescent="0.35">
      <c r="A6" s="4"/>
      <c r="F6" s="1"/>
    </row>
    <row r="7" spans="1:6" x14ac:dyDescent="0.35">
      <c r="A7" s="4"/>
      <c r="F7" s="1"/>
    </row>
    <row r="8" spans="1:6" x14ac:dyDescent="0.35">
      <c r="A8" s="4" t="s">
        <v>0</v>
      </c>
      <c r="C8" s="10">
        <v>50</v>
      </c>
      <c r="D8" s="10">
        <v>60</v>
      </c>
      <c r="E8" s="10">
        <v>55</v>
      </c>
      <c r="F8" s="10">
        <v>70</v>
      </c>
    </row>
    <row r="9" spans="1:6" x14ac:dyDescent="0.35">
      <c r="A9" s="4" t="s">
        <v>97</v>
      </c>
      <c r="F9" s="1"/>
    </row>
    <row r="10" spans="1:6" x14ac:dyDescent="0.35">
      <c r="A10" s="7" t="s">
        <v>98</v>
      </c>
      <c r="C10" s="11">
        <v>50</v>
      </c>
      <c r="D10" s="11">
        <v>55</v>
      </c>
      <c r="E10" s="11">
        <v>60</v>
      </c>
      <c r="F10" s="11">
        <v>70</v>
      </c>
    </row>
    <row r="11" spans="1:6" x14ac:dyDescent="0.35">
      <c r="A11" s="8">
        <f>SUM(C10:D10)/2</f>
        <v>52.5</v>
      </c>
      <c r="F11" s="1"/>
    </row>
    <row r="12" spans="1:6" x14ac:dyDescent="0.35">
      <c r="A12" s="4"/>
      <c r="F12" s="1"/>
    </row>
    <row r="13" spans="1:6" x14ac:dyDescent="0.35">
      <c r="A13" s="4" t="s">
        <v>2</v>
      </c>
      <c r="C13" s="10">
        <v>50</v>
      </c>
      <c r="D13" s="10">
        <v>60</v>
      </c>
      <c r="E13" s="10">
        <v>55</v>
      </c>
      <c r="F13" s="10">
        <v>70</v>
      </c>
    </row>
    <row r="14" spans="1:6" x14ac:dyDescent="0.35">
      <c r="A14" s="4" t="s">
        <v>97</v>
      </c>
      <c r="F14" s="1"/>
    </row>
    <row r="15" spans="1:6" x14ac:dyDescent="0.35">
      <c r="A15" s="4" t="s">
        <v>99</v>
      </c>
      <c r="F15" s="1"/>
    </row>
    <row r="16" spans="1:6" x14ac:dyDescent="0.35">
      <c r="A16" s="4"/>
      <c r="F16" s="1"/>
    </row>
    <row r="17" spans="1:12" x14ac:dyDescent="0.35">
      <c r="A17" s="4"/>
      <c r="F17" s="1"/>
    </row>
    <row r="19" spans="1:12" ht="97.5" customHeight="1" x14ac:dyDescent="0.35">
      <c r="A19" s="5" t="s">
        <v>4</v>
      </c>
    </row>
    <row r="21" spans="1:12" x14ac:dyDescent="0.35">
      <c r="A21" s="4" t="s">
        <v>5</v>
      </c>
      <c r="C21" s="10">
        <v>15</v>
      </c>
      <c r="D21" s="10">
        <v>10</v>
      </c>
      <c r="E21" s="10">
        <v>20</v>
      </c>
      <c r="F21" s="10">
        <v>25</v>
      </c>
      <c r="G21" s="10">
        <v>15</v>
      </c>
      <c r="H21" s="10">
        <v>10</v>
      </c>
      <c r="I21" s="10">
        <v>30</v>
      </c>
      <c r="J21" s="10">
        <v>20</v>
      </c>
      <c r="K21" s="10">
        <v>15</v>
      </c>
      <c r="L21" s="10">
        <v>10</v>
      </c>
    </row>
    <row r="22" spans="1:12" x14ac:dyDescent="0.35">
      <c r="A22" s="4" t="s">
        <v>97</v>
      </c>
      <c r="C22" s="10">
        <v>10</v>
      </c>
      <c r="D22" s="10">
        <v>25</v>
      </c>
      <c r="E22" s="10">
        <v>15</v>
      </c>
      <c r="F22" s="10">
        <v>20</v>
      </c>
      <c r="G22" s="10">
        <v>20</v>
      </c>
      <c r="H22" s="10">
        <v>15</v>
      </c>
      <c r="I22" s="10">
        <v>10</v>
      </c>
      <c r="J22" s="10">
        <v>10</v>
      </c>
      <c r="K22" s="10">
        <v>20</v>
      </c>
      <c r="L22" s="10">
        <v>25</v>
      </c>
    </row>
    <row r="23" spans="1:12" x14ac:dyDescent="0.35">
      <c r="A23" s="7">
        <f>SUM(C21:L22)/20</f>
        <v>17</v>
      </c>
    </row>
    <row r="24" spans="1:12" x14ac:dyDescent="0.35">
      <c r="A24" s="4"/>
    </row>
    <row r="25" spans="1:12" x14ac:dyDescent="0.35">
      <c r="A25" s="4"/>
    </row>
    <row r="26" spans="1:12" x14ac:dyDescent="0.35">
      <c r="A26" s="4" t="s">
        <v>6</v>
      </c>
      <c r="C26" s="10">
        <v>10</v>
      </c>
      <c r="D26" s="10">
        <v>10</v>
      </c>
      <c r="E26" s="10">
        <v>10</v>
      </c>
      <c r="F26" s="10">
        <v>10</v>
      </c>
      <c r="G26" s="10">
        <v>10</v>
      </c>
      <c r="H26" s="10">
        <v>10</v>
      </c>
      <c r="I26" s="10">
        <v>15</v>
      </c>
      <c r="J26" s="10">
        <v>15</v>
      </c>
      <c r="K26" s="10">
        <v>15</v>
      </c>
      <c r="L26" s="10">
        <v>15</v>
      </c>
    </row>
    <row r="27" spans="1:12" x14ac:dyDescent="0.35">
      <c r="A27" s="4" t="s">
        <v>97</v>
      </c>
      <c r="C27" s="10">
        <v>15</v>
      </c>
      <c r="D27" s="10">
        <v>20</v>
      </c>
      <c r="E27" s="10">
        <v>20</v>
      </c>
      <c r="F27" s="10">
        <v>20</v>
      </c>
      <c r="G27" s="10">
        <v>20</v>
      </c>
      <c r="H27" s="10">
        <v>20</v>
      </c>
      <c r="I27" s="10">
        <v>25</v>
      </c>
      <c r="J27" s="10">
        <v>25</v>
      </c>
      <c r="K27" s="10">
        <v>25</v>
      </c>
      <c r="L27" s="10">
        <v>25</v>
      </c>
    </row>
    <row r="28" spans="1:12" x14ac:dyDescent="0.35">
      <c r="A28" s="7" t="s">
        <v>98</v>
      </c>
    </row>
    <row r="29" spans="1:12" x14ac:dyDescent="0.35">
      <c r="A29" s="7">
        <f>SUM(L26+C27)/2</f>
        <v>15</v>
      </c>
    </row>
    <row r="30" spans="1:12" x14ac:dyDescent="0.35">
      <c r="A30" s="4"/>
    </row>
    <row r="31" spans="1:12" x14ac:dyDescent="0.35">
      <c r="A31" s="4" t="s">
        <v>7</v>
      </c>
      <c r="C31" s="10">
        <v>15</v>
      </c>
      <c r="D31" s="10">
        <v>10</v>
      </c>
      <c r="E31" s="10">
        <v>20</v>
      </c>
      <c r="F31" s="10">
        <v>25</v>
      </c>
      <c r="G31" s="10">
        <v>15</v>
      </c>
      <c r="H31" s="10">
        <v>10</v>
      </c>
      <c r="I31" s="10">
        <v>30</v>
      </c>
      <c r="J31" s="10">
        <v>20</v>
      </c>
      <c r="K31" s="10">
        <v>15</v>
      </c>
      <c r="L31" s="10">
        <v>10</v>
      </c>
    </row>
    <row r="32" spans="1:12" x14ac:dyDescent="0.35">
      <c r="A32" s="4" t="s">
        <v>97</v>
      </c>
      <c r="C32" s="10">
        <v>10</v>
      </c>
      <c r="D32" s="10">
        <v>25</v>
      </c>
      <c r="E32" s="10">
        <v>15</v>
      </c>
      <c r="F32" s="10">
        <v>20</v>
      </c>
      <c r="G32" s="10">
        <v>20</v>
      </c>
      <c r="H32" s="10">
        <v>15</v>
      </c>
      <c r="I32" s="10">
        <v>10</v>
      </c>
      <c r="J32" s="10">
        <v>10</v>
      </c>
      <c r="K32" s="10">
        <v>20</v>
      </c>
      <c r="L32" s="10">
        <v>25</v>
      </c>
    </row>
    <row r="33" spans="1:12" x14ac:dyDescent="0.35">
      <c r="A33" s="4" t="s">
        <v>100</v>
      </c>
    </row>
    <row r="34" spans="1:12" x14ac:dyDescent="0.35">
      <c r="A34" s="4"/>
    </row>
    <row r="35" spans="1:12" x14ac:dyDescent="0.35">
      <c r="A35" s="4"/>
    </row>
    <row r="37" spans="1:12" ht="87" x14ac:dyDescent="0.35">
      <c r="A37" s="5" t="s">
        <v>83</v>
      </c>
    </row>
    <row r="39" spans="1:12" x14ac:dyDescent="0.35">
      <c r="A39" s="4" t="s">
        <v>8</v>
      </c>
      <c r="C39" s="12">
        <v>3</v>
      </c>
      <c r="D39" s="13">
        <v>2</v>
      </c>
      <c r="E39" s="13">
        <v>5</v>
      </c>
      <c r="F39" s="13">
        <v>4</v>
      </c>
      <c r="G39" s="13">
        <v>7</v>
      </c>
      <c r="H39" s="13">
        <v>2</v>
      </c>
      <c r="I39" s="13">
        <v>3</v>
      </c>
      <c r="J39" s="13">
        <v>3</v>
      </c>
      <c r="K39" s="13">
        <v>1</v>
      </c>
      <c r="L39" s="14">
        <v>6</v>
      </c>
    </row>
    <row r="40" spans="1:12" x14ac:dyDescent="0.35">
      <c r="A40" s="4" t="s">
        <v>97</v>
      </c>
      <c r="C40" s="15">
        <v>4</v>
      </c>
      <c r="D40" s="16">
        <v>2</v>
      </c>
      <c r="E40" s="16">
        <v>3</v>
      </c>
      <c r="F40" s="16">
        <v>5</v>
      </c>
      <c r="G40" s="16">
        <v>2</v>
      </c>
      <c r="H40" s="16">
        <v>4</v>
      </c>
      <c r="I40" s="16">
        <v>2</v>
      </c>
      <c r="J40" s="16">
        <v>1</v>
      </c>
      <c r="K40" s="16">
        <v>3</v>
      </c>
      <c r="L40" s="17">
        <v>5</v>
      </c>
    </row>
    <row r="41" spans="1:12" x14ac:dyDescent="0.35">
      <c r="A41" s="7">
        <f>SUM(C39:L43)/50</f>
        <v>3.44</v>
      </c>
      <c r="C41" s="12">
        <v>6</v>
      </c>
      <c r="D41" s="13">
        <v>3</v>
      </c>
      <c r="E41" s="13">
        <v>2</v>
      </c>
      <c r="F41" s="13">
        <v>1</v>
      </c>
      <c r="G41" s="13">
        <v>4</v>
      </c>
      <c r="H41" s="13">
        <v>2</v>
      </c>
      <c r="I41" s="13">
        <v>4</v>
      </c>
      <c r="J41" s="13">
        <v>5</v>
      </c>
      <c r="K41" s="13">
        <v>3</v>
      </c>
      <c r="L41" s="14">
        <v>2</v>
      </c>
    </row>
    <row r="42" spans="1:12" x14ac:dyDescent="0.35">
      <c r="A42" s="4"/>
      <c r="C42" s="15">
        <v>7</v>
      </c>
      <c r="D42" s="16">
        <v>2</v>
      </c>
      <c r="E42" s="16">
        <v>3</v>
      </c>
      <c r="F42" s="16">
        <v>4</v>
      </c>
      <c r="G42" s="16">
        <v>5</v>
      </c>
      <c r="H42" s="16">
        <v>1</v>
      </c>
      <c r="I42" s="16">
        <v>6</v>
      </c>
      <c r="J42" s="16">
        <v>2</v>
      </c>
      <c r="K42" s="16">
        <v>4</v>
      </c>
      <c r="L42" s="17">
        <v>3</v>
      </c>
    </row>
    <row r="43" spans="1:12" x14ac:dyDescent="0.35">
      <c r="A43" s="4"/>
      <c r="C43" s="12">
        <v>5</v>
      </c>
      <c r="D43" s="13">
        <v>3</v>
      </c>
      <c r="E43" s="13">
        <v>2</v>
      </c>
      <c r="F43" s="13">
        <v>4</v>
      </c>
      <c r="G43" s="13">
        <v>2</v>
      </c>
      <c r="H43" s="13">
        <v>6</v>
      </c>
      <c r="I43" s="13">
        <v>3</v>
      </c>
      <c r="J43" s="13">
        <v>2</v>
      </c>
      <c r="K43" s="13">
        <v>4</v>
      </c>
      <c r="L43" s="14">
        <v>5</v>
      </c>
    </row>
    <row r="44" spans="1:12" x14ac:dyDescent="0.35">
      <c r="C44" s="19"/>
      <c r="D44" s="19"/>
      <c r="E44" s="19"/>
      <c r="F44" s="19"/>
      <c r="G44" s="19"/>
      <c r="H44" s="19"/>
      <c r="I44" s="19"/>
      <c r="J44" s="19"/>
      <c r="K44" s="19"/>
      <c r="L44" s="19"/>
    </row>
    <row r="45" spans="1:12" x14ac:dyDescent="0.35">
      <c r="A45" s="4" t="s">
        <v>9</v>
      </c>
      <c r="C45" s="18">
        <v>1</v>
      </c>
      <c r="D45" s="18">
        <v>1</v>
      </c>
      <c r="E45" s="18">
        <v>1</v>
      </c>
      <c r="F45" s="18">
        <v>1</v>
      </c>
      <c r="G45" s="18">
        <v>2</v>
      </c>
      <c r="H45" s="18">
        <v>2</v>
      </c>
      <c r="I45" s="18">
        <v>2</v>
      </c>
      <c r="J45" s="18">
        <v>2</v>
      </c>
      <c r="K45" s="18">
        <v>2</v>
      </c>
      <c r="L45" s="18">
        <v>2</v>
      </c>
    </row>
    <row r="46" spans="1:12" x14ac:dyDescent="0.35">
      <c r="A46" s="4" t="s">
        <v>97</v>
      </c>
      <c r="C46" s="18">
        <v>2</v>
      </c>
      <c r="D46" s="18">
        <v>2</v>
      </c>
      <c r="E46" s="18">
        <v>2</v>
      </c>
      <c r="F46" s="18">
        <v>2</v>
      </c>
      <c r="G46" s="18">
        <v>2</v>
      </c>
      <c r="H46" s="18">
        <v>2</v>
      </c>
      <c r="I46" s="18">
        <v>2</v>
      </c>
      <c r="J46" s="18">
        <v>3</v>
      </c>
      <c r="K46" s="18">
        <v>3</v>
      </c>
      <c r="L46" s="18">
        <v>3</v>
      </c>
    </row>
    <row r="47" spans="1:12" x14ac:dyDescent="0.35">
      <c r="A47" s="7" t="s">
        <v>98</v>
      </c>
      <c r="C47" s="18">
        <v>3</v>
      </c>
      <c r="D47" s="18">
        <v>3</v>
      </c>
      <c r="E47" s="18">
        <v>3</v>
      </c>
      <c r="F47" s="18">
        <v>3</v>
      </c>
      <c r="G47" s="18">
        <v>3</v>
      </c>
      <c r="H47" s="18">
        <v>3</v>
      </c>
      <c r="I47" s="18">
        <v>3</v>
      </c>
      <c r="J47" s="18">
        <v>3</v>
      </c>
      <c r="K47" s="18">
        <v>4</v>
      </c>
      <c r="L47" s="18">
        <v>4</v>
      </c>
    </row>
    <row r="48" spans="1:12" x14ac:dyDescent="0.35">
      <c r="A48" s="7">
        <f>SUM(G47:H47)/2</f>
        <v>3</v>
      </c>
      <c r="C48" s="18">
        <v>4</v>
      </c>
      <c r="D48" s="18">
        <v>4</v>
      </c>
      <c r="E48" s="18">
        <v>4</v>
      </c>
      <c r="F48" s="18">
        <v>4</v>
      </c>
      <c r="G48" s="18">
        <v>4</v>
      </c>
      <c r="H48" s="18">
        <v>4</v>
      </c>
      <c r="I48" s="18">
        <v>4</v>
      </c>
      <c r="J48" s="18">
        <v>5</v>
      </c>
      <c r="K48" s="18">
        <v>5</v>
      </c>
      <c r="L48" s="18">
        <v>5</v>
      </c>
    </row>
    <row r="49" spans="1:12" x14ac:dyDescent="0.35">
      <c r="A49" s="4"/>
      <c r="C49" s="18">
        <v>5</v>
      </c>
      <c r="D49" s="18">
        <v>5</v>
      </c>
      <c r="E49" s="18">
        <v>5</v>
      </c>
      <c r="F49" s="18">
        <v>5</v>
      </c>
      <c r="G49" s="18">
        <v>6</v>
      </c>
      <c r="H49" s="18">
        <v>6</v>
      </c>
      <c r="I49" s="18">
        <v>6</v>
      </c>
      <c r="J49" s="18">
        <v>6</v>
      </c>
      <c r="K49" s="18">
        <v>7</v>
      </c>
      <c r="L49" s="18">
        <v>7</v>
      </c>
    </row>
    <row r="50" spans="1:12" x14ac:dyDescent="0.35">
      <c r="C50" s="20"/>
      <c r="D50" s="20"/>
      <c r="E50" s="20"/>
      <c r="F50" s="20"/>
      <c r="G50" s="20"/>
      <c r="H50" s="20"/>
      <c r="I50" s="20"/>
      <c r="J50" s="20"/>
      <c r="K50" s="20"/>
      <c r="L50" s="20"/>
    </row>
    <row r="51" spans="1:12" x14ac:dyDescent="0.35">
      <c r="A51" s="4" t="s">
        <v>10</v>
      </c>
    </row>
    <row r="52" spans="1:12" x14ac:dyDescent="0.35">
      <c r="A52" s="4" t="s">
        <v>97</v>
      </c>
    </row>
    <row r="53" spans="1:12" x14ac:dyDescent="0.35">
      <c r="A53" s="4" t="s">
        <v>101</v>
      </c>
    </row>
    <row r="54" spans="1:12" x14ac:dyDescent="0.35">
      <c r="A54" s="4"/>
    </row>
    <row r="55" spans="1:12" x14ac:dyDescent="0.35">
      <c r="A5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CC61C-7716-448D-A6C8-0BDE67405323}">
  <dimension ref="A1:L115"/>
  <sheetViews>
    <sheetView workbookViewId="0"/>
  </sheetViews>
  <sheetFormatPr defaultRowHeight="14.5" x14ac:dyDescent="0.35"/>
  <cols>
    <col min="1" max="1" width="92.08984375" customWidth="1"/>
    <col min="3" max="12" width="5.26953125" style="19" customWidth="1"/>
  </cols>
  <sheetData>
    <row r="1" spans="1:5" ht="188.5" x14ac:dyDescent="0.35">
      <c r="A1" s="5" t="s">
        <v>102</v>
      </c>
    </row>
    <row r="3" spans="1:5" x14ac:dyDescent="0.35">
      <c r="A3" s="4" t="s">
        <v>11</v>
      </c>
      <c r="C3" s="10" t="s">
        <v>103</v>
      </c>
      <c r="D3" s="10">
        <v>120</v>
      </c>
      <c r="E3" s="10" t="s">
        <v>104</v>
      </c>
    </row>
    <row r="4" spans="1:5" x14ac:dyDescent="0.35">
      <c r="A4" s="4" t="s">
        <v>114</v>
      </c>
      <c r="C4" s="10" t="s">
        <v>105</v>
      </c>
      <c r="D4" s="10">
        <v>110</v>
      </c>
      <c r="E4" s="10" t="s">
        <v>104</v>
      </c>
    </row>
    <row r="5" spans="1:5" x14ac:dyDescent="0.35">
      <c r="A5" s="4"/>
      <c r="C5" s="10" t="s">
        <v>106</v>
      </c>
      <c r="D5" s="10">
        <v>130</v>
      </c>
      <c r="E5" s="10" t="s">
        <v>104</v>
      </c>
    </row>
    <row r="6" spans="1:5" x14ac:dyDescent="0.35">
      <c r="A6" s="4"/>
      <c r="C6" s="10" t="s">
        <v>107</v>
      </c>
      <c r="D6" s="10">
        <v>115</v>
      </c>
      <c r="E6" s="10" t="s">
        <v>104</v>
      </c>
    </row>
    <row r="7" spans="1:5" x14ac:dyDescent="0.35">
      <c r="A7" s="4"/>
      <c r="C7" s="10" t="s">
        <v>108</v>
      </c>
      <c r="D7" s="10">
        <v>125</v>
      </c>
      <c r="E7" s="10" t="s">
        <v>104</v>
      </c>
    </row>
    <row r="8" spans="1:5" x14ac:dyDescent="0.35">
      <c r="A8" s="4" t="s">
        <v>12</v>
      </c>
      <c r="C8" s="10" t="s">
        <v>109</v>
      </c>
      <c r="D8" s="10">
        <v>105</v>
      </c>
      <c r="E8" s="10" t="s">
        <v>104</v>
      </c>
    </row>
    <row r="9" spans="1:5" x14ac:dyDescent="0.35">
      <c r="A9" s="4" t="s">
        <v>97</v>
      </c>
      <c r="C9" s="10" t="s">
        <v>110</v>
      </c>
      <c r="D9" s="10">
        <v>135</v>
      </c>
      <c r="E9" s="10" t="s">
        <v>104</v>
      </c>
    </row>
    <row r="10" spans="1:5" x14ac:dyDescent="0.35">
      <c r="A10" s="7">
        <f>VAR(D3:D12)</f>
        <v>123.33333333333333</v>
      </c>
      <c r="C10" s="10" t="s">
        <v>111</v>
      </c>
      <c r="D10" s="10">
        <v>115</v>
      </c>
      <c r="E10" s="10" t="s">
        <v>104</v>
      </c>
    </row>
    <row r="11" spans="1:5" x14ac:dyDescent="0.35">
      <c r="A11" s="4"/>
      <c r="C11" s="10" t="s">
        <v>112</v>
      </c>
      <c r="D11" s="10">
        <v>125</v>
      </c>
      <c r="E11" s="10" t="s">
        <v>104</v>
      </c>
    </row>
    <row r="12" spans="1:5" x14ac:dyDescent="0.35">
      <c r="A12" s="4"/>
      <c r="C12" s="10" t="s">
        <v>113</v>
      </c>
      <c r="D12" s="10">
        <v>140</v>
      </c>
      <c r="E12" s="10" t="s">
        <v>104</v>
      </c>
    </row>
    <row r="13" spans="1:5" x14ac:dyDescent="0.35">
      <c r="A13" s="4" t="s">
        <v>13</v>
      </c>
    </row>
    <row r="14" spans="1:5" x14ac:dyDescent="0.35">
      <c r="A14" s="4" t="s">
        <v>97</v>
      </c>
    </row>
    <row r="15" spans="1:5" x14ac:dyDescent="0.35">
      <c r="A15" s="7">
        <f>STDEV(D3:D12)</f>
        <v>11.105554165971787</v>
      </c>
    </row>
    <row r="16" spans="1:5" x14ac:dyDescent="0.35">
      <c r="A16" s="4"/>
    </row>
    <row r="17" spans="1:5" x14ac:dyDescent="0.35">
      <c r="A17" s="4"/>
    </row>
    <row r="19" spans="1:5" ht="87" x14ac:dyDescent="0.35">
      <c r="A19" s="5" t="s">
        <v>85</v>
      </c>
    </row>
    <row r="21" spans="1:5" x14ac:dyDescent="0.35">
      <c r="A21" s="4" t="s">
        <v>14</v>
      </c>
      <c r="C21" s="21">
        <v>500</v>
      </c>
      <c r="D21" s="22">
        <v>800</v>
      </c>
      <c r="E21" s="23">
        <v>700</v>
      </c>
    </row>
    <row r="22" spans="1:5" x14ac:dyDescent="0.35">
      <c r="A22" s="4" t="s">
        <v>114</v>
      </c>
      <c r="C22" s="24">
        <v>700</v>
      </c>
      <c r="D22" s="25">
        <v>450</v>
      </c>
      <c r="E22" s="26">
        <v>600</v>
      </c>
    </row>
    <row r="23" spans="1:5" x14ac:dyDescent="0.35">
      <c r="A23" s="7">
        <f>MAX(C21:E30)-MIN(C21:E30)</f>
        <v>400</v>
      </c>
      <c r="C23" s="21">
        <v>400</v>
      </c>
      <c r="D23" s="22">
        <v>700</v>
      </c>
      <c r="E23" s="23">
        <v>500</v>
      </c>
    </row>
    <row r="24" spans="1:5" x14ac:dyDescent="0.35">
      <c r="A24" s="4"/>
      <c r="C24" s="24">
        <v>600</v>
      </c>
      <c r="D24" s="25">
        <v>550</v>
      </c>
      <c r="E24" s="26">
        <v>800</v>
      </c>
    </row>
    <row r="25" spans="1:5" x14ac:dyDescent="0.35">
      <c r="A25" s="4"/>
      <c r="C25" s="21">
        <v>550</v>
      </c>
      <c r="D25" s="22">
        <v>600</v>
      </c>
      <c r="E25" s="23">
        <v>550</v>
      </c>
    </row>
    <row r="26" spans="1:5" x14ac:dyDescent="0.35">
      <c r="A26" s="4" t="s">
        <v>15</v>
      </c>
      <c r="C26" s="24">
        <v>750</v>
      </c>
      <c r="D26" s="25">
        <v>400</v>
      </c>
      <c r="E26" s="26">
        <v>650</v>
      </c>
    </row>
    <row r="27" spans="1:5" x14ac:dyDescent="0.35">
      <c r="A27" s="4" t="s">
        <v>97</v>
      </c>
      <c r="C27" s="21">
        <v>650</v>
      </c>
      <c r="D27" s="22">
        <v>650</v>
      </c>
      <c r="E27" s="23">
        <v>400</v>
      </c>
    </row>
    <row r="28" spans="1:5" x14ac:dyDescent="0.35">
      <c r="A28" s="7">
        <f>VAR(C21:E30)</f>
        <v>13163.793103448275</v>
      </c>
      <c r="C28" s="24">
        <v>500</v>
      </c>
      <c r="D28" s="25">
        <v>500</v>
      </c>
      <c r="E28" s="26">
        <v>600</v>
      </c>
    </row>
    <row r="29" spans="1:5" x14ac:dyDescent="0.35">
      <c r="A29" s="4"/>
      <c r="C29" s="21">
        <v>600</v>
      </c>
      <c r="D29" s="22">
        <v>750</v>
      </c>
      <c r="E29" s="23">
        <v>750</v>
      </c>
    </row>
    <row r="30" spans="1:5" x14ac:dyDescent="0.35">
      <c r="A30" s="4"/>
      <c r="C30" s="24">
        <v>550</v>
      </c>
      <c r="D30" s="25">
        <v>550</v>
      </c>
      <c r="E30" s="26">
        <v>550</v>
      </c>
    </row>
    <row r="31" spans="1:5" x14ac:dyDescent="0.35">
      <c r="A31" s="4" t="s">
        <v>16</v>
      </c>
    </row>
    <row r="32" spans="1:5" x14ac:dyDescent="0.35">
      <c r="A32" s="4" t="s">
        <v>97</v>
      </c>
    </row>
    <row r="33" spans="1:12" x14ac:dyDescent="0.35">
      <c r="A33" s="7">
        <f>STDEV(C21:E30)</f>
        <v>114.73357443855863</v>
      </c>
    </row>
    <row r="34" spans="1:12" x14ac:dyDescent="0.35">
      <c r="A34" s="4"/>
    </row>
    <row r="35" spans="1:12" x14ac:dyDescent="0.35">
      <c r="A35" s="4"/>
    </row>
    <row r="37" spans="1:12" ht="72.5" x14ac:dyDescent="0.35">
      <c r="A37" s="5" t="s">
        <v>86</v>
      </c>
    </row>
    <row r="39" spans="1:12" x14ac:dyDescent="0.35">
      <c r="A39" s="4" t="s">
        <v>17</v>
      </c>
      <c r="C39" s="10">
        <v>3</v>
      </c>
      <c r="D39" s="10">
        <v>5</v>
      </c>
      <c r="E39" s="10">
        <v>2</v>
      </c>
      <c r="F39" s="10">
        <v>4</v>
      </c>
      <c r="G39" s="10">
        <v>6</v>
      </c>
      <c r="H39" s="10">
        <v>2</v>
      </c>
      <c r="I39" s="10">
        <v>3</v>
      </c>
      <c r="J39" s="10">
        <v>4</v>
      </c>
      <c r="K39" s="10">
        <v>2</v>
      </c>
      <c r="L39" s="10">
        <v>5</v>
      </c>
    </row>
    <row r="40" spans="1:12" x14ac:dyDescent="0.35">
      <c r="A40" s="4" t="s">
        <v>114</v>
      </c>
      <c r="C40" s="10">
        <v>7</v>
      </c>
      <c r="D40" s="10">
        <v>2</v>
      </c>
      <c r="E40" s="10">
        <v>3</v>
      </c>
      <c r="F40" s="10">
        <v>4</v>
      </c>
      <c r="G40" s="10">
        <v>2</v>
      </c>
      <c r="H40" s="10">
        <v>4</v>
      </c>
      <c r="I40" s="10">
        <v>2</v>
      </c>
      <c r="J40" s="10">
        <v>3</v>
      </c>
      <c r="K40" s="10">
        <v>5</v>
      </c>
      <c r="L40" s="10">
        <v>6</v>
      </c>
    </row>
    <row r="41" spans="1:12" x14ac:dyDescent="0.35">
      <c r="A41" s="7">
        <f>MAX(C39:L43)-MIN(C39:L43)</f>
        <v>6</v>
      </c>
      <c r="C41" s="10">
        <v>3</v>
      </c>
      <c r="D41" s="10">
        <v>2</v>
      </c>
      <c r="E41" s="10">
        <v>1</v>
      </c>
      <c r="F41" s="10">
        <v>4</v>
      </c>
      <c r="G41" s="10">
        <v>2</v>
      </c>
      <c r="H41" s="10">
        <v>4</v>
      </c>
      <c r="I41" s="10">
        <v>5</v>
      </c>
      <c r="J41" s="10">
        <v>3</v>
      </c>
      <c r="K41" s="10">
        <v>2</v>
      </c>
      <c r="L41" s="10">
        <v>7</v>
      </c>
    </row>
    <row r="42" spans="1:12" x14ac:dyDescent="0.35">
      <c r="A42" s="4"/>
      <c r="C42" s="10">
        <v>2</v>
      </c>
      <c r="D42" s="10">
        <v>3</v>
      </c>
      <c r="E42" s="10">
        <v>4</v>
      </c>
      <c r="F42" s="10">
        <v>5</v>
      </c>
      <c r="G42" s="10">
        <v>1</v>
      </c>
      <c r="H42" s="10">
        <v>6</v>
      </c>
      <c r="I42" s="10">
        <v>2</v>
      </c>
      <c r="J42" s="10">
        <v>4</v>
      </c>
      <c r="K42" s="10">
        <v>3</v>
      </c>
      <c r="L42" s="10">
        <v>5</v>
      </c>
    </row>
    <row r="43" spans="1:12" x14ac:dyDescent="0.35">
      <c r="A43" s="4"/>
      <c r="C43" s="10">
        <v>3</v>
      </c>
      <c r="D43" s="10">
        <v>2</v>
      </c>
      <c r="E43" s="10">
        <v>4</v>
      </c>
      <c r="F43" s="10">
        <v>2</v>
      </c>
      <c r="G43" s="10">
        <v>6</v>
      </c>
      <c r="H43" s="10">
        <v>3</v>
      </c>
      <c r="I43" s="10">
        <v>2</v>
      </c>
      <c r="J43" s="10">
        <v>4</v>
      </c>
      <c r="K43" s="10">
        <v>5</v>
      </c>
      <c r="L43" s="10">
        <v>3</v>
      </c>
    </row>
    <row r="44" spans="1:12" x14ac:dyDescent="0.35">
      <c r="A44" s="4" t="s">
        <v>18</v>
      </c>
    </row>
    <row r="45" spans="1:12" x14ac:dyDescent="0.35">
      <c r="A45" s="4" t="s">
        <v>97</v>
      </c>
    </row>
    <row r="46" spans="1:12" x14ac:dyDescent="0.35">
      <c r="A46" s="7">
        <f>VAR(C39:L43)</f>
        <v>2.3363265306122454</v>
      </c>
    </row>
    <row r="47" spans="1:12" x14ac:dyDescent="0.35">
      <c r="A47" s="4"/>
    </row>
    <row r="48" spans="1:12" x14ac:dyDescent="0.35">
      <c r="A48" s="4"/>
    </row>
    <row r="49" spans="1:8" x14ac:dyDescent="0.35">
      <c r="A49" s="4" t="s">
        <v>19</v>
      </c>
    </row>
    <row r="50" spans="1:8" x14ac:dyDescent="0.35">
      <c r="A50" s="4" t="s">
        <v>97</v>
      </c>
    </row>
    <row r="51" spans="1:8" x14ac:dyDescent="0.35">
      <c r="A51" s="7">
        <f>STDEV(C39:L43)</f>
        <v>1.5285046714394579</v>
      </c>
    </row>
    <row r="52" spans="1:8" x14ac:dyDescent="0.35">
      <c r="A52" s="4"/>
    </row>
    <row r="53" spans="1:8" x14ac:dyDescent="0.35">
      <c r="A53" s="4"/>
    </row>
    <row r="55" spans="1:8" ht="58" x14ac:dyDescent="0.35">
      <c r="A55" s="5" t="s">
        <v>87</v>
      </c>
    </row>
    <row r="57" spans="1:8" x14ac:dyDescent="0.35">
      <c r="A57" s="4" t="s">
        <v>20</v>
      </c>
      <c r="C57" s="27">
        <v>120</v>
      </c>
      <c r="D57" s="27">
        <v>150</v>
      </c>
      <c r="E57" s="27">
        <v>110</v>
      </c>
      <c r="F57" s="27">
        <v>135</v>
      </c>
      <c r="G57" s="27">
        <v>125</v>
      </c>
      <c r="H57" s="27">
        <v>140</v>
      </c>
    </row>
    <row r="58" spans="1:8" x14ac:dyDescent="0.35">
      <c r="A58" s="4" t="s">
        <v>97</v>
      </c>
      <c r="C58" s="27">
        <v>130</v>
      </c>
      <c r="D58" s="27">
        <v>155</v>
      </c>
      <c r="E58" s="27">
        <v>115</v>
      </c>
      <c r="F58" s="27">
        <v>145</v>
      </c>
      <c r="G58" s="27">
        <v>135</v>
      </c>
      <c r="H58" s="27">
        <v>130</v>
      </c>
    </row>
    <row r="59" spans="1:8" x14ac:dyDescent="0.35">
      <c r="A59" s="7">
        <f>SUM(C57:H58)/12</f>
        <v>132.5</v>
      </c>
    </row>
    <row r="60" spans="1:8" x14ac:dyDescent="0.35">
      <c r="A60" s="4"/>
    </row>
    <row r="61" spans="1:8" x14ac:dyDescent="0.35">
      <c r="A61" s="4"/>
    </row>
    <row r="62" spans="1:8" x14ac:dyDescent="0.35">
      <c r="A62" s="4" t="s">
        <v>21</v>
      </c>
    </row>
    <row r="63" spans="1:8" x14ac:dyDescent="0.35">
      <c r="A63" s="4" t="s">
        <v>114</v>
      </c>
    </row>
    <row r="64" spans="1:8" x14ac:dyDescent="0.35">
      <c r="A64" s="28">
        <f>MAX(C57:H58)-MIN(C57:H58)</f>
        <v>45</v>
      </c>
    </row>
    <row r="65" spans="1:8" x14ac:dyDescent="0.35">
      <c r="A65" s="4"/>
    </row>
    <row r="66" spans="1:8" x14ac:dyDescent="0.35">
      <c r="A66" s="4"/>
    </row>
    <row r="68" spans="1:8" ht="58" x14ac:dyDescent="0.35">
      <c r="A68" s="5" t="s">
        <v>88</v>
      </c>
    </row>
    <row r="70" spans="1:8" x14ac:dyDescent="0.35">
      <c r="A70" s="4" t="s">
        <v>22</v>
      </c>
      <c r="C70" s="10">
        <v>7</v>
      </c>
      <c r="D70" s="10">
        <v>8</v>
      </c>
      <c r="E70" s="10">
        <v>9</v>
      </c>
      <c r="F70" s="10">
        <v>8</v>
      </c>
      <c r="G70" s="10">
        <v>7</v>
      </c>
      <c r="H70" s="10">
        <v>6</v>
      </c>
    </row>
    <row r="71" spans="1:8" x14ac:dyDescent="0.35">
      <c r="A71" s="4" t="s">
        <v>97</v>
      </c>
      <c r="C71" s="10">
        <v>7</v>
      </c>
      <c r="D71" s="10">
        <v>6</v>
      </c>
      <c r="E71" s="10">
        <v>8</v>
      </c>
      <c r="F71" s="10">
        <v>9</v>
      </c>
      <c r="G71" s="10">
        <v>6</v>
      </c>
      <c r="H71" s="10">
        <v>7</v>
      </c>
    </row>
    <row r="72" spans="1:8" x14ac:dyDescent="0.35">
      <c r="A72" s="7">
        <f>SUM(C70:H74)/36</f>
        <v>6.1944444444444446</v>
      </c>
      <c r="C72" s="10">
        <v>7</v>
      </c>
      <c r="D72" s="10">
        <v>8</v>
      </c>
      <c r="E72" s="10">
        <v>9</v>
      </c>
      <c r="F72" s="10">
        <v>8</v>
      </c>
      <c r="G72" s="10">
        <v>7</v>
      </c>
      <c r="H72" s="10">
        <v>6</v>
      </c>
    </row>
    <row r="73" spans="1:8" x14ac:dyDescent="0.35">
      <c r="A73" s="4"/>
      <c r="C73" s="10">
        <v>8</v>
      </c>
      <c r="D73" s="10">
        <v>9</v>
      </c>
      <c r="E73" s="10">
        <v>7</v>
      </c>
      <c r="F73" s="10">
        <v>8</v>
      </c>
      <c r="G73" s="10">
        <v>7</v>
      </c>
      <c r="H73" s="10">
        <v>6</v>
      </c>
    </row>
    <row r="74" spans="1:8" x14ac:dyDescent="0.35">
      <c r="A74" s="4"/>
      <c r="C74" s="10">
        <v>7</v>
      </c>
      <c r="D74" s="10">
        <v>8</v>
      </c>
      <c r="E74" s="10">
        <v>9</v>
      </c>
      <c r="F74" s="10">
        <v>8</v>
      </c>
      <c r="G74" s="10">
        <v>7</v>
      </c>
      <c r="H74" s="10">
        <v>6</v>
      </c>
    </row>
    <row r="75" spans="1:8" x14ac:dyDescent="0.35">
      <c r="A75" s="4" t="s">
        <v>23</v>
      </c>
    </row>
    <row r="76" spans="1:8" x14ac:dyDescent="0.35">
      <c r="A76" s="4" t="s">
        <v>97</v>
      </c>
    </row>
    <row r="77" spans="1:8" x14ac:dyDescent="0.35">
      <c r="A77" s="7">
        <f>STDEV(C70:H74)</f>
        <v>1.0063019815944496</v>
      </c>
    </row>
    <row r="78" spans="1:8" x14ac:dyDescent="0.35">
      <c r="A78" s="4"/>
    </row>
    <row r="79" spans="1:8" x14ac:dyDescent="0.35">
      <c r="A79" s="4"/>
    </row>
    <row r="81" spans="1:12" ht="101.5" x14ac:dyDescent="0.35">
      <c r="A81" s="5" t="s">
        <v>89</v>
      </c>
    </row>
    <row r="83" spans="1:12" x14ac:dyDescent="0.35">
      <c r="A83" s="4" t="s">
        <v>24</v>
      </c>
      <c r="C83" s="10">
        <v>10</v>
      </c>
      <c r="D83" s="10">
        <v>15</v>
      </c>
      <c r="E83" s="10">
        <v>12</v>
      </c>
      <c r="F83" s="10">
        <v>18</v>
      </c>
      <c r="G83" s="10">
        <v>20</v>
      </c>
      <c r="H83" s="10">
        <v>25</v>
      </c>
      <c r="I83" s="10">
        <v>8</v>
      </c>
      <c r="J83" s="10">
        <v>14</v>
      </c>
      <c r="K83" s="10">
        <v>16</v>
      </c>
      <c r="L83" s="10">
        <v>22</v>
      </c>
    </row>
    <row r="84" spans="1:12" x14ac:dyDescent="0.35">
      <c r="A84" s="4" t="s">
        <v>97</v>
      </c>
      <c r="C84" s="10">
        <v>9</v>
      </c>
      <c r="D84" s="10">
        <v>17</v>
      </c>
      <c r="E84" s="10">
        <v>11</v>
      </c>
      <c r="F84" s="10">
        <v>13</v>
      </c>
      <c r="G84" s="10">
        <v>19</v>
      </c>
      <c r="H84" s="10">
        <v>23</v>
      </c>
      <c r="I84" s="10">
        <v>21</v>
      </c>
      <c r="J84" s="10">
        <v>16</v>
      </c>
      <c r="K84" s="10">
        <v>24</v>
      </c>
      <c r="L84" s="10">
        <v>27</v>
      </c>
    </row>
    <row r="85" spans="1:12" x14ac:dyDescent="0.35">
      <c r="A85" s="7">
        <f>SUM(C83:L92)/100</f>
        <v>16.739999999999998</v>
      </c>
      <c r="C85" s="10">
        <v>13</v>
      </c>
      <c r="D85" s="10">
        <v>10</v>
      </c>
      <c r="E85" s="10">
        <v>18</v>
      </c>
      <c r="F85" s="10">
        <v>16</v>
      </c>
      <c r="G85" s="10">
        <v>12</v>
      </c>
      <c r="H85" s="10">
        <v>14</v>
      </c>
      <c r="I85" s="10">
        <v>19</v>
      </c>
      <c r="J85" s="10">
        <v>21</v>
      </c>
      <c r="K85" s="10">
        <v>11</v>
      </c>
      <c r="L85" s="10">
        <v>17</v>
      </c>
    </row>
    <row r="86" spans="1:12" x14ac:dyDescent="0.35">
      <c r="A86" s="4"/>
      <c r="C86" s="10">
        <v>15</v>
      </c>
      <c r="D86" s="10">
        <v>20</v>
      </c>
      <c r="E86" s="10">
        <v>26</v>
      </c>
      <c r="F86" s="10">
        <v>13</v>
      </c>
      <c r="G86" s="10">
        <v>12</v>
      </c>
      <c r="H86" s="10">
        <v>14</v>
      </c>
      <c r="I86" s="10">
        <v>22</v>
      </c>
      <c r="J86" s="10">
        <v>19</v>
      </c>
      <c r="K86" s="10">
        <v>16</v>
      </c>
      <c r="L86" s="10">
        <v>11</v>
      </c>
    </row>
    <row r="87" spans="1:12" x14ac:dyDescent="0.35">
      <c r="A87" s="4"/>
      <c r="C87" s="10">
        <v>25</v>
      </c>
      <c r="D87" s="10">
        <v>18</v>
      </c>
      <c r="E87" s="10">
        <v>16</v>
      </c>
      <c r="F87" s="10">
        <v>13</v>
      </c>
      <c r="G87" s="10">
        <v>21</v>
      </c>
      <c r="H87" s="10">
        <v>20</v>
      </c>
      <c r="I87" s="10">
        <v>15</v>
      </c>
      <c r="J87" s="10">
        <v>12</v>
      </c>
      <c r="K87" s="10">
        <v>19</v>
      </c>
      <c r="L87" s="10">
        <v>17</v>
      </c>
    </row>
    <row r="88" spans="1:12" x14ac:dyDescent="0.35">
      <c r="A88" s="4" t="s">
        <v>25</v>
      </c>
      <c r="C88" s="10">
        <v>14</v>
      </c>
      <c r="D88" s="10">
        <v>16</v>
      </c>
      <c r="E88" s="10">
        <v>23</v>
      </c>
      <c r="F88" s="10">
        <v>18</v>
      </c>
      <c r="G88" s="10">
        <v>15</v>
      </c>
      <c r="H88" s="10">
        <v>11</v>
      </c>
      <c r="I88" s="10">
        <v>19</v>
      </c>
      <c r="J88" s="10">
        <v>22</v>
      </c>
      <c r="K88" s="10">
        <v>17</v>
      </c>
      <c r="L88" s="10">
        <v>12</v>
      </c>
    </row>
    <row r="89" spans="1:12" x14ac:dyDescent="0.35">
      <c r="A89" s="4" t="s">
        <v>97</v>
      </c>
      <c r="C89" s="10">
        <v>16</v>
      </c>
      <c r="D89" s="10">
        <v>14</v>
      </c>
      <c r="E89" s="10">
        <v>18</v>
      </c>
      <c r="F89" s="10">
        <v>20</v>
      </c>
      <c r="G89" s="10">
        <v>25</v>
      </c>
      <c r="H89" s="10">
        <v>13</v>
      </c>
      <c r="I89" s="10">
        <v>11</v>
      </c>
      <c r="J89" s="10">
        <v>22</v>
      </c>
      <c r="K89" s="10">
        <v>19</v>
      </c>
      <c r="L89" s="10">
        <v>17</v>
      </c>
    </row>
    <row r="90" spans="1:12" x14ac:dyDescent="0.35">
      <c r="A90" s="7">
        <f>MAX(C83:L92)-MIN(C83:L92)</f>
        <v>19</v>
      </c>
      <c r="C90" s="10">
        <v>15</v>
      </c>
      <c r="D90" s="10">
        <v>16</v>
      </c>
      <c r="E90" s="10">
        <v>13</v>
      </c>
      <c r="F90" s="10">
        <v>14</v>
      </c>
      <c r="G90" s="10">
        <v>18</v>
      </c>
      <c r="H90" s="10">
        <v>20</v>
      </c>
      <c r="I90" s="10">
        <v>19</v>
      </c>
      <c r="J90" s="10">
        <v>21</v>
      </c>
      <c r="K90" s="10">
        <v>17</v>
      </c>
      <c r="L90" s="10">
        <v>12</v>
      </c>
    </row>
    <row r="91" spans="1:12" x14ac:dyDescent="0.35">
      <c r="A91" s="4"/>
      <c r="C91" s="10">
        <v>15</v>
      </c>
      <c r="D91" s="10">
        <v>13</v>
      </c>
      <c r="E91" s="10">
        <v>16</v>
      </c>
      <c r="F91" s="10">
        <v>14</v>
      </c>
      <c r="G91" s="10">
        <v>22</v>
      </c>
      <c r="H91" s="10">
        <v>21</v>
      </c>
      <c r="I91" s="10">
        <v>19</v>
      </c>
      <c r="J91" s="10">
        <v>18</v>
      </c>
      <c r="K91" s="10">
        <v>16</v>
      </c>
      <c r="L91" s="10">
        <v>11</v>
      </c>
    </row>
    <row r="92" spans="1:12" x14ac:dyDescent="0.35">
      <c r="A92" s="4"/>
      <c r="C92" s="10">
        <v>17</v>
      </c>
      <c r="D92" s="10">
        <v>14</v>
      </c>
      <c r="E92" s="10">
        <v>12</v>
      </c>
      <c r="F92" s="10">
        <v>20</v>
      </c>
      <c r="G92" s="10">
        <v>23</v>
      </c>
      <c r="H92" s="10">
        <v>19</v>
      </c>
      <c r="I92" s="10">
        <v>15</v>
      </c>
      <c r="J92" s="10">
        <v>16</v>
      </c>
      <c r="K92" s="10">
        <v>13</v>
      </c>
      <c r="L92" s="10">
        <v>18</v>
      </c>
    </row>
    <row r="93" spans="1:12" x14ac:dyDescent="0.35">
      <c r="A93" s="4" t="s">
        <v>26</v>
      </c>
    </row>
    <row r="94" spans="1:12" x14ac:dyDescent="0.35">
      <c r="A94" s="4" t="s">
        <v>97</v>
      </c>
    </row>
    <row r="95" spans="1:12" x14ac:dyDescent="0.35">
      <c r="A95" s="7">
        <f>STDEV(C83:L92)</f>
        <v>4.1429506881014673</v>
      </c>
    </row>
    <row r="96" spans="1:12" x14ac:dyDescent="0.35">
      <c r="A96" s="4"/>
    </row>
    <row r="97" spans="1:12" x14ac:dyDescent="0.35">
      <c r="A97" s="4"/>
    </row>
    <row r="99" spans="1:12" ht="116" x14ac:dyDescent="0.35">
      <c r="A99" s="5" t="s">
        <v>84</v>
      </c>
    </row>
    <row r="101" spans="1:12" x14ac:dyDescent="0.35">
      <c r="A101" s="4" t="s">
        <v>27</v>
      </c>
      <c r="C101" s="10">
        <v>30</v>
      </c>
      <c r="D101" s="10">
        <v>32</v>
      </c>
      <c r="E101" s="10">
        <v>33</v>
      </c>
      <c r="F101" s="10">
        <v>28</v>
      </c>
      <c r="G101" s="10">
        <v>31</v>
      </c>
      <c r="H101" s="10">
        <v>30</v>
      </c>
      <c r="I101" s="10">
        <v>29</v>
      </c>
      <c r="J101" s="10">
        <v>30</v>
      </c>
      <c r="K101" s="10">
        <v>32</v>
      </c>
      <c r="L101" s="10">
        <v>31</v>
      </c>
    </row>
    <row r="102" spans="1:12" x14ac:dyDescent="0.35">
      <c r="A102" s="4" t="s">
        <v>97</v>
      </c>
      <c r="C102" s="10">
        <v>25</v>
      </c>
      <c r="D102" s="10">
        <v>27</v>
      </c>
      <c r="E102" s="10">
        <v>26</v>
      </c>
      <c r="F102" s="10">
        <v>23</v>
      </c>
      <c r="G102" s="10">
        <v>28</v>
      </c>
      <c r="H102" s="10">
        <v>24</v>
      </c>
      <c r="I102" s="10">
        <v>26</v>
      </c>
      <c r="J102" s="10">
        <v>25</v>
      </c>
      <c r="K102" s="10">
        <v>27</v>
      </c>
      <c r="L102" s="10">
        <v>28</v>
      </c>
    </row>
    <row r="103" spans="1:12" x14ac:dyDescent="0.35">
      <c r="A103" s="7">
        <f>SUM(C101:L105)/COUNT(C101:L105)</f>
        <v>26.48</v>
      </c>
      <c r="C103" s="10">
        <v>22</v>
      </c>
      <c r="D103" s="10">
        <v>23</v>
      </c>
      <c r="E103" s="10">
        <v>20</v>
      </c>
      <c r="F103" s="10">
        <v>25</v>
      </c>
      <c r="G103" s="10">
        <v>21</v>
      </c>
      <c r="H103" s="10">
        <v>24</v>
      </c>
      <c r="I103" s="10">
        <v>23</v>
      </c>
      <c r="J103" s="10">
        <v>22</v>
      </c>
      <c r="K103" s="10">
        <v>25</v>
      </c>
      <c r="L103" s="10">
        <v>24</v>
      </c>
    </row>
    <row r="104" spans="1:12" x14ac:dyDescent="0.35">
      <c r="A104" s="4"/>
      <c r="C104" s="10">
        <v>18</v>
      </c>
      <c r="D104" s="10">
        <v>17</v>
      </c>
      <c r="E104" s="10">
        <v>19</v>
      </c>
      <c r="F104" s="10">
        <v>20</v>
      </c>
      <c r="G104" s="10">
        <v>21</v>
      </c>
      <c r="H104" s="10">
        <v>18</v>
      </c>
      <c r="I104" s="10">
        <v>19</v>
      </c>
      <c r="J104" s="10">
        <v>17</v>
      </c>
      <c r="K104" s="10">
        <v>20</v>
      </c>
      <c r="L104" s="10">
        <v>19</v>
      </c>
    </row>
    <row r="105" spans="1:12" x14ac:dyDescent="0.35">
      <c r="A105" s="4"/>
      <c r="C105" s="10">
        <v>35</v>
      </c>
      <c r="D105" s="10">
        <v>36</v>
      </c>
      <c r="E105" s="10">
        <v>34</v>
      </c>
      <c r="F105" s="10">
        <v>35</v>
      </c>
      <c r="G105" s="10">
        <v>33</v>
      </c>
      <c r="H105" s="10">
        <v>34</v>
      </c>
      <c r="I105" s="10">
        <v>32</v>
      </c>
      <c r="J105" s="10">
        <v>33</v>
      </c>
      <c r="K105" s="10">
        <v>36</v>
      </c>
      <c r="L105" s="10">
        <v>34</v>
      </c>
    </row>
    <row r="106" spans="1:12" x14ac:dyDescent="0.35">
      <c r="A106" s="4" t="s">
        <v>28</v>
      </c>
    </row>
    <row r="107" spans="1:12" x14ac:dyDescent="0.35">
      <c r="A107" s="4" t="s">
        <v>97</v>
      </c>
    </row>
    <row r="108" spans="1:12" x14ac:dyDescent="0.35">
      <c r="A108" s="7">
        <f>MAX(C101:L105)-MIN(C101:L105)</f>
        <v>19</v>
      </c>
    </row>
    <row r="109" spans="1:12" x14ac:dyDescent="0.35">
      <c r="A109" s="4"/>
    </row>
    <row r="110" spans="1:12" x14ac:dyDescent="0.35">
      <c r="A110" s="4"/>
    </row>
    <row r="111" spans="1:12" x14ac:dyDescent="0.35">
      <c r="A111" s="4" t="s">
        <v>29</v>
      </c>
    </row>
    <row r="112" spans="1:12" x14ac:dyDescent="0.35">
      <c r="A112" s="4" t="s">
        <v>97</v>
      </c>
    </row>
    <row r="113" spans="1:1" x14ac:dyDescent="0.35">
      <c r="A113" s="7">
        <f>VAR(C101:L105)</f>
        <v>32.417959183673531</v>
      </c>
    </row>
    <row r="114" spans="1:1" x14ac:dyDescent="0.35">
      <c r="A114" s="4"/>
    </row>
    <row r="115" spans="1:1" x14ac:dyDescent="0.35">
      <c r="A11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6E0F0-058D-40D3-AC31-D526F9EE013A}">
  <dimension ref="A1:BL302"/>
  <sheetViews>
    <sheetView workbookViewId="0"/>
  </sheetViews>
  <sheetFormatPr defaultRowHeight="14.5" x14ac:dyDescent="0.35"/>
  <cols>
    <col min="1" max="1" width="88.90625" bestFit="1" customWidth="1"/>
    <col min="2" max="2" width="11.453125" bestFit="1" customWidth="1"/>
    <col min="3" max="3" width="14" style="19" customWidth="1"/>
    <col min="4" max="12" width="5.7265625" style="19" customWidth="1"/>
  </cols>
  <sheetData>
    <row r="1" spans="1:4" ht="101.5" x14ac:dyDescent="0.35">
      <c r="A1" s="5" t="s">
        <v>90</v>
      </c>
    </row>
    <row r="3" spans="1:4" x14ac:dyDescent="0.35">
      <c r="A3" s="4" t="s">
        <v>30</v>
      </c>
      <c r="C3" t="s">
        <v>115</v>
      </c>
      <c r="D3" t="s">
        <v>116</v>
      </c>
    </row>
    <row r="4" spans="1:4" x14ac:dyDescent="0.35">
      <c r="A4" s="4" t="s">
        <v>97</v>
      </c>
      <c r="C4" s="30" t="s">
        <v>117</v>
      </c>
      <c r="D4" s="30" t="s">
        <v>118</v>
      </c>
    </row>
    <row r="5" spans="1:4" x14ac:dyDescent="0.35">
      <c r="A5" s="7"/>
      <c r="C5" s="31">
        <v>27</v>
      </c>
      <c r="D5" s="32">
        <f>COUNTIF($C$27:$L$36,C5)</f>
        <v>3</v>
      </c>
    </row>
    <row r="6" spans="1:4" x14ac:dyDescent="0.35">
      <c r="A6" s="4"/>
      <c r="C6" s="31">
        <v>28</v>
      </c>
      <c r="D6" s="32">
        <f t="shared" ref="D6:D23" si="0">COUNTIF($C$27:$L$36,C6)</f>
        <v>5</v>
      </c>
    </row>
    <row r="7" spans="1:4" x14ac:dyDescent="0.35">
      <c r="A7" s="4"/>
      <c r="C7" s="31">
        <v>29</v>
      </c>
      <c r="D7" s="32">
        <f t="shared" si="0"/>
        <v>7</v>
      </c>
    </row>
    <row r="8" spans="1:4" x14ac:dyDescent="0.35">
      <c r="A8" s="4"/>
      <c r="C8" s="31">
        <v>30</v>
      </c>
      <c r="D8" s="32">
        <f t="shared" si="0"/>
        <v>6</v>
      </c>
    </row>
    <row r="9" spans="1:4" x14ac:dyDescent="0.35">
      <c r="A9" s="4"/>
      <c r="C9" s="31">
        <v>31</v>
      </c>
      <c r="D9" s="32">
        <f t="shared" si="0"/>
        <v>10</v>
      </c>
    </row>
    <row r="10" spans="1:4" x14ac:dyDescent="0.35">
      <c r="A10" s="4"/>
      <c r="C10" s="31">
        <v>32</v>
      </c>
      <c r="D10" s="32">
        <f t="shared" si="0"/>
        <v>5</v>
      </c>
    </row>
    <row r="11" spans="1:4" x14ac:dyDescent="0.35">
      <c r="A11" s="4"/>
      <c r="C11" s="31">
        <v>33</v>
      </c>
      <c r="D11" s="32">
        <f t="shared" si="0"/>
        <v>7</v>
      </c>
    </row>
    <row r="12" spans="1:4" x14ac:dyDescent="0.35">
      <c r="A12" s="4"/>
      <c r="C12" s="31">
        <v>34</v>
      </c>
      <c r="D12" s="32">
        <f t="shared" si="0"/>
        <v>3</v>
      </c>
    </row>
    <row r="13" spans="1:4" x14ac:dyDescent="0.35">
      <c r="A13" s="4"/>
      <c r="C13" s="31">
        <v>35</v>
      </c>
      <c r="D13" s="32">
        <f t="shared" si="0"/>
        <v>9</v>
      </c>
    </row>
    <row r="14" spans="1:4" x14ac:dyDescent="0.35">
      <c r="A14" s="4"/>
      <c r="C14" s="31">
        <v>36</v>
      </c>
      <c r="D14" s="32">
        <f t="shared" si="0"/>
        <v>7</v>
      </c>
    </row>
    <row r="15" spans="1:4" x14ac:dyDescent="0.35">
      <c r="A15" s="4"/>
      <c r="C15" s="31">
        <v>37</v>
      </c>
      <c r="D15" s="32">
        <f t="shared" si="0"/>
        <v>5</v>
      </c>
    </row>
    <row r="16" spans="1:4" x14ac:dyDescent="0.35">
      <c r="A16" s="4"/>
      <c r="C16" s="31">
        <v>38</v>
      </c>
      <c r="D16" s="32">
        <f t="shared" si="0"/>
        <v>6</v>
      </c>
    </row>
    <row r="17" spans="1:12" x14ac:dyDescent="0.35">
      <c r="A17" s="4"/>
      <c r="C17" s="31">
        <v>39</v>
      </c>
      <c r="D17" s="32">
        <f t="shared" si="0"/>
        <v>7</v>
      </c>
    </row>
    <row r="18" spans="1:12" x14ac:dyDescent="0.35">
      <c r="A18" s="4"/>
      <c r="C18" s="31">
        <v>40</v>
      </c>
      <c r="D18" s="32">
        <f t="shared" si="0"/>
        <v>6</v>
      </c>
    </row>
    <row r="19" spans="1:12" x14ac:dyDescent="0.35">
      <c r="A19" s="4"/>
      <c r="C19" s="31">
        <v>41</v>
      </c>
      <c r="D19" s="32">
        <f t="shared" si="0"/>
        <v>4</v>
      </c>
    </row>
    <row r="20" spans="1:12" x14ac:dyDescent="0.35">
      <c r="A20" s="4"/>
      <c r="C20" s="31">
        <v>42</v>
      </c>
      <c r="D20" s="32">
        <f t="shared" si="0"/>
        <v>2</v>
      </c>
    </row>
    <row r="21" spans="1:12" x14ac:dyDescent="0.35">
      <c r="A21" s="4"/>
      <c r="C21" s="31">
        <v>43</v>
      </c>
      <c r="D21" s="32">
        <f t="shared" si="0"/>
        <v>3</v>
      </c>
    </row>
    <row r="22" spans="1:12" x14ac:dyDescent="0.35">
      <c r="A22" s="4"/>
      <c r="C22" s="31">
        <v>44</v>
      </c>
      <c r="D22" s="32">
        <f t="shared" si="0"/>
        <v>3</v>
      </c>
    </row>
    <row r="23" spans="1:12" x14ac:dyDescent="0.35">
      <c r="A23" s="4"/>
      <c r="C23" s="31">
        <v>45</v>
      </c>
      <c r="D23" s="32">
        <f t="shared" si="0"/>
        <v>2</v>
      </c>
    </row>
    <row r="24" spans="1:12" x14ac:dyDescent="0.35">
      <c r="A24" s="4"/>
    </row>
    <row r="25" spans="1:12" x14ac:dyDescent="0.35">
      <c r="A25" s="4"/>
    </row>
    <row r="26" spans="1:12" x14ac:dyDescent="0.35">
      <c r="A26" s="4"/>
    </row>
    <row r="27" spans="1:12" x14ac:dyDescent="0.35">
      <c r="A27" s="4" t="s">
        <v>31</v>
      </c>
      <c r="C27" s="10">
        <v>28</v>
      </c>
      <c r="D27" s="10">
        <v>32</v>
      </c>
      <c r="E27" s="10">
        <v>35</v>
      </c>
      <c r="F27" s="10">
        <v>40</v>
      </c>
      <c r="G27" s="10">
        <v>42</v>
      </c>
      <c r="H27" s="10">
        <v>28</v>
      </c>
      <c r="I27" s="10">
        <v>33</v>
      </c>
      <c r="J27" s="10">
        <v>38</v>
      </c>
      <c r="K27" s="10">
        <v>30</v>
      </c>
      <c r="L27" s="10">
        <v>41</v>
      </c>
    </row>
    <row r="28" spans="1:12" x14ac:dyDescent="0.35">
      <c r="A28" s="4" t="s">
        <v>97</v>
      </c>
      <c r="C28" s="10">
        <v>37</v>
      </c>
      <c r="D28" s="10">
        <v>31</v>
      </c>
      <c r="E28" s="10">
        <v>34</v>
      </c>
      <c r="F28" s="10">
        <v>29</v>
      </c>
      <c r="G28" s="10">
        <v>36</v>
      </c>
      <c r="H28" s="10">
        <v>43</v>
      </c>
      <c r="I28" s="10">
        <v>39</v>
      </c>
      <c r="J28" s="10">
        <v>27</v>
      </c>
      <c r="K28" s="10">
        <v>35</v>
      </c>
      <c r="L28" s="10">
        <v>31</v>
      </c>
    </row>
    <row r="29" spans="1:12" x14ac:dyDescent="0.35">
      <c r="A29" s="7">
        <f>MODE(C27:L36)</f>
        <v>31</v>
      </c>
      <c r="C29" s="10">
        <v>39</v>
      </c>
      <c r="D29" s="10">
        <v>45</v>
      </c>
      <c r="E29" s="10">
        <v>29</v>
      </c>
      <c r="F29" s="10">
        <v>33</v>
      </c>
      <c r="G29" s="10">
        <v>37</v>
      </c>
      <c r="H29" s="10">
        <v>40</v>
      </c>
      <c r="I29" s="10">
        <v>36</v>
      </c>
      <c r="J29" s="10">
        <v>29</v>
      </c>
      <c r="K29" s="10">
        <v>31</v>
      </c>
      <c r="L29" s="10">
        <v>38</v>
      </c>
    </row>
    <row r="30" spans="1:12" x14ac:dyDescent="0.35">
      <c r="A30" s="7"/>
      <c r="C30" s="10">
        <v>35</v>
      </c>
      <c r="D30" s="10">
        <v>44</v>
      </c>
      <c r="E30" s="10">
        <v>32</v>
      </c>
      <c r="F30" s="10">
        <v>39</v>
      </c>
      <c r="G30" s="10">
        <v>36</v>
      </c>
      <c r="H30" s="10">
        <v>30</v>
      </c>
      <c r="I30" s="10">
        <v>33</v>
      </c>
      <c r="J30" s="10">
        <v>28</v>
      </c>
      <c r="K30" s="10">
        <v>41</v>
      </c>
      <c r="L30" s="10">
        <v>35</v>
      </c>
    </row>
    <row r="31" spans="1:12" x14ac:dyDescent="0.35">
      <c r="A31" s="4"/>
      <c r="C31" s="10">
        <v>31</v>
      </c>
      <c r="D31" s="10">
        <v>37</v>
      </c>
      <c r="E31" s="10">
        <v>42</v>
      </c>
      <c r="F31" s="10">
        <v>29</v>
      </c>
      <c r="G31" s="10">
        <v>34</v>
      </c>
      <c r="H31" s="10">
        <v>40</v>
      </c>
      <c r="I31" s="10">
        <v>31</v>
      </c>
      <c r="J31" s="10">
        <v>33</v>
      </c>
      <c r="K31" s="10">
        <v>38</v>
      </c>
      <c r="L31" s="10">
        <v>36</v>
      </c>
    </row>
    <row r="32" spans="1:12" x14ac:dyDescent="0.35">
      <c r="A32" s="4" t="s">
        <v>32</v>
      </c>
      <c r="C32" s="10">
        <v>39</v>
      </c>
      <c r="D32" s="10">
        <v>27</v>
      </c>
      <c r="E32" s="10">
        <v>35</v>
      </c>
      <c r="F32" s="10">
        <v>30</v>
      </c>
      <c r="G32" s="10">
        <v>43</v>
      </c>
      <c r="H32" s="10">
        <v>29</v>
      </c>
      <c r="I32" s="10">
        <v>32</v>
      </c>
      <c r="J32" s="10">
        <v>36</v>
      </c>
      <c r="K32" s="10">
        <v>31</v>
      </c>
      <c r="L32" s="10">
        <v>40</v>
      </c>
    </row>
    <row r="33" spans="1:12" x14ac:dyDescent="0.35">
      <c r="A33" s="29" t="s">
        <v>97</v>
      </c>
      <c r="C33" s="10">
        <v>38</v>
      </c>
      <c r="D33" s="10">
        <v>44</v>
      </c>
      <c r="E33" s="10">
        <v>37</v>
      </c>
      <c r="F33" s="10">
        <v>33</v>
      </c>
      <c r="G33" s="10">
        <v>35</v>
      </c>
      <c r="H33" s="10">
        <v>41</v>
      </c>
      <c r="I33" s="10">
        <v>30</v>
      </c>
      <c r="J33" s="10">
        <v>31</v>
      </c>
      <c r="K33" s="10">
        <v>39</v>
      </c>
      <c r="L33" s="10">
        <v>28</v>
      </c>
    </row>
    <row r="34" spans="1:12" x14ac:dyDescent="0.35">
      <c r="A34" s="7">
        <f>MEDIAN(C27:L36)</f>
        <v>35</v>
      </c>
      <c r="C34" s="10">
        <v>45</v>
      </c>
      <c r="D34" s="10">
        <v>29</v>
      </c>
      <c r="E34" s="10">
        <v>33</v>
      </c>
      <c r="F34" s="10">
        <v>38</v>
      </c>
      <c r="G34" s="10">
        <v>34</v>
      </c>
      <c r="H34" s="10">
        <v>32</v>
      </c>
      <c r="I34" s="10">
        <v>35</v>
      </c>
      <c r="J34" s="10">
        <v>31</v>
      </c>
      <c r="K34" s="10">
        <v>40</v>
      </c>
      <c r="L34" s="10">
        <v>36</v>
      </c>
    </row>
    <row r="35" spans="1:12" x14ac:dyDescent="0.35">
      <c r="A35" s="4"/>
      <c r="C35" s="10">
        <v>39</v>
      </c>
      <c r="D35" s="10">
        <v>27</v>
      </c>
      <c r="E35" s="10">
        <v>35</v>
      </c>
      <c r="F35" s="10">
        <v>30</v>
      </c>
      <c r="G35" s="10">
        <v>43</v>
      </c>
      <c r="H35" s="10">
        <v>29</v>
      </c>
      <c r="I35" s="10">
        <v>32</v>
      </c>
      <c r="J35" s="10">
        <v>36</v>
      </c>
      <c r="K35" s="10">
        <v>31</v>
      </c>
      <c r="L35" s="10">
        <v>40</v>
      </c>
    </row>
    <row r="36" spans="1:12" x14ac:dyDescent="0.35">
      <c r="A36" s="4"/>
      <c r="C36" s="10">
        <v>38</v>
      </c>
      <c r="D36" s="10">
        <v>44</v>
      </c>
      <c r="E36" s="10">
        <v>37</v>
      </c>
      <c r="F36" s="10">
        <v>33</v>
      </c>
      <c r="G36" s="10">
        <v>35</v>
      </c>
      <c r="H36" s="10">
        <v>41</v>
      </c>
      <c r="I36" s="10">
        <v>30</v>
      </c>
      <c r="J36" s="10">
        <v>31</v>
      </c>
      <c r="K36" s="10">
        <v>39</v>
      </c>
      <c r="L36" s="10">
        <v>28</v>
      </c>
    </row>
    <row r="37" spans="1:12" x14ac:dyDescent="0.35">
      <c r="A37" s="4" t="s">
        <v>33</v>
      </c>
    </row>
    <row r="38" spans="1:12" x14ac:dyDescent="0.35">
      <c r="A38" s="4" t="s">
        <v>97</v>
      </c>
    </row>
    <row r="39" spans="1:12" x14ac:dyDescent="0.35">
      <c r="A39" s="7">
        <f>MAX(C27:L36)-MIN(C27:L36)</f>
        <v>18</v>
      </c>
    </row>
    <row r="40" spans="1:12" x14ac:dyDescent="0.35">
      <c r="A40" s="4"/>
    </row>
    <row r="41" spans="1:12" x14ac:dyDescent="0.35">
      <c r="A41" s="4"/>
    </row>
    <row r="43" spans="1:12" ht="72.5" x14ac:dyDescent="0.35">
      <c r="A43" s="5" t="s">
        <v>91</v>
      </c>
    </row>
    <row r="45" spans="1:12" x14ac:dyDescent="0.35">
      <c r="A45" s="4" t="s">
        <v>34</v>
      </c>
      <c r="C45" t="s">
        <v>119</v>
      </c>
      <c r="D45" t="s">
        <v>120</v>
      </c>
    </row>
    <row r="46" spans="1:12" x14ac:dyDescent="0.35">
      <c r="A46" s="4"/>
      <c r="C46" s="33">
        <v>28</v>
      </c>
      <c r="D46" s="34">
        <f>COUNTIF($C$75:$L$79,Table4[[#This Row],[Customers]])</f>
        <v>1</v>
      </c>
    </row>
    <row r="47" spans="1:12" x14ac:dyDescent="0.35">
      <c r="A47" s="4"/>
      <c r="C47" s="33">
        <v>35</v>
      </c>
      <c r="D47" s="34">
        <f>COUNTIF($C$75:$L$79,Table4[[#This Row],[Customers]])</f>
        <v>1</v>
      </c>
    </row>
    <row r="48" spans="1:12" x14ac:dyDescent="0.35">
      <c r="A48" s="4"/>
      <c r="C48" s="33">
        <v>36</v>
      </c>
      <c r="D48" s="34">
        <f>COUNTIF($C$75:$L$79,Table4[[#This Row],[Customers]])</f>
        <v>1</v>
      </c>
    </row>
    <row r="49" spans="1:4" x14ac:dyDescent="0.35">
      <c r="A49" s="4"/>
      <c r="C49" s="33">
        <v>38</v>
      </c>
      <c r="D49" s="34">
        <f>COUNTIF($C$75:$L$79,Table4[[#This Row],[Customers]])</f>
        <v>1</v>
      </c>
    </row>
    <row r="50" spans="1:4" x14ac:dyDescent="0.35">
      <c r="A50" s="4"/>
      <c r="C50" s="33">
        <v>39</v>
      </c>
      <c r="D50" s="34">
        <f>COUNTIF($C$75:$L$79,Table4[[#This Row],[Customers]])</f>
        <v>2</v>
      </c>
    </row>
    <row r="51" spans="1:4" x14ac:dyDescent="0.35">
      <c r="A51" s="4"/>
      <c r="C51" s="33">
        <v>40</v>
      </c>
      <c r="D51" s="34">
        <f>COUNTIF($C$75:$L$79,Table4[[#This Row],[Customers]])</f>
        <v>3</v>
      </c>
    </row>
    <row r="52" spans="1:4" x14ac:dyDescent="0.35">
      <c r="A52" s="4"/>
      <c r="C52" s="33">
        <v>41</v>
      </c>
      <c r="D52" s="34">
        <f>COUNTIF($C$75:$L$79,Table4[[#This Row],[Customers]])</f>
        <v>2</v>
      </c>
    </row>
    <row r="53" spans="1:4" x14ac:dyDescent="0.35">
      <c r="A53" s="4"/>
      <c r="C53" s="33">
        <v>42</v>
      </c>
      <c r="D53" s="34">
        <f>COUNTIF($C$75:$L$79,Table4[[#This Row],[Customers]])</f>
        <v>2</v>
      </c>
    </row>
    <row r="54" spans="1:4" x14ac:dyDescent="0.35">
      <c r="A54" s="4"/>
      <c r="C54" s="33">
        <v>43</v>
      </c>
      <c r="D54" s="34">
        <f>COUNTIF($C$75:$L$79,Table4[[#This Row],[Customers]])</f>
        <v>1</v>
      </c>
    </row>
    <row r="55" spans="1:4" x14ac:dyDescent="0.35">
      <c r="A55" s="4"/>
      <c r="C55" s="33">
        <v>44</v>
      </c>
      <c r="D55" s="34">
        <f>COUNTIF($C$75:$L$79,Table4[[#This Row],[Customers]])</f>
        <v>1</v>
      </c>
    </row>
    <row r="56" spans="1:4" x14ac:dyDescent="0.35">
      <c r="A56" s="4"/>
      <c r="C56" s="33">
        <v>45</v>
      </c>
      <c r="D56" s="34">
        <f>COUNTIF($C$75:$L$79,Table4[[#This Row],[Customers]])</f>
        <v>2</v>
      </c>
    </row>
    <row r="57" spans="1:4" x14ac:dyDescent="0.35">
      <c r="A57" s="4"/>
      <c r="C57" s="33">
        <v>47</v>
      </c>
      <c r="D57" s="34">
        <f>COUNTIF($C$75:$L$79,Table4[[#This Row],[Customers]])</f>
        <v>3</v>
      </c>
    </row>
    <row r="58" spans="1:4" x14ac:dyDescent="0.35">
      <c r="A58" s="4"/>
      <c r="C58" s="33">
        <v>48</v>
      </c>
      <c r="D58" s="34">
        <f>COUNTIF($C$75:$L$79,Table4[[#This Row],[Customers]])</f>
        <v>2</v>
      </c>
    </row>
    <row r="59" spans="1:4" x14ac:dyDescent="0.35">
      <c r="A59" s="4"/>
      <c r="C59" s="33">
        <v>49</v>
      </c>
      <c r="D59" s="34">
        <f>COUNTIF($C$75:$L$79,Table4[[#This Row],[Customers]])</f>
        <v>3</v>
      </c>
    </row>
    <row r="60" spans="1:4" x14ac:dyDescent="0.35">
      <c r="A60" s="4"/>
      <c r="C60" s="33">
        <v>51</v>
      </c>
      <c r="D60" s="34">
        <f>COUNTIF($C$75:$L$79,Table4[[#This Row],[Customers]])</f>
        <v>2</v>
      </c>
    </row>
    <row r="61" spans="1:4" x14ac:dyDescent="0.35">
      <c r="A61" s="4"/>
      <c r="C61" s="33">
        <v>52</v>
      </c>
      <c r="D61" s="34">
        <f>COUNTIF($C$75:$L$79,Table4[[#This Row],[Customers]])</f>
        <v>3</v>
      </c>
    </row>
    <row r="62" spans="1:4" x14ac:dyDescent="0.35">
      <c r="A62" s="4"/>
      <c r="C62" s="33">
        <v>55</v>
      </c>
      <c r="D62" s="34">
        <f>COUNTIF($C$75:$L$79,Table4[[#This Row],[Customers]])</f>
        <v>2</v>
      </c>
    </row>
    <row r="63" spans="1:4" x14ac:dyDescent="0.35">
      <c r="A63" s="4"/>
      <c r="C63" s="33">
        <v>56</v>
      </c>
      <c r="D63" s="34">
        <f>COUNTIF($C$75:$L$79,Table4[[#This Row],[Customers]])</f>
        <v>2</v>
      </c>
    </row>
    <row r="64" spans="1:4" x14ac:dyDescent="0.35">
      <c r="A64" s="4"/>
      <c r="C64" s="33">
        <v>57</v>
      </c>
      <c r="D64" s="34">
        <f>COUNTIF($C$75:$L$79,Table4[[#This Row],[Customers]])</f>
        <v>1</v>
      </c>
    </row>
    <row r="65" spans="1:12" x14ac:dyDescent="0.35">
      <c r="A65" s="4"/>
      <c r="C65" s="33">
        <v>58</v>
      </c>
      <c r="D65" s="34">
        <f>COUNTIF($C$75:$L$79,Table4[[#This Row],[Customers]])</f>
        <v>3</v>
      </c>
    </row>
    <row r="66" spans="1:12" x14ac:dyDescent="0.35">
      <c r="A66" s="4"/>
      <c r="C66" s="33">
        <v>59</v>
      </c>
      <c r="D66" s="34">
        <f>COUNTIF($C$75:$L$79,Table4[[#This Row],[Customers]])</f>
        <v>2</v>
      </c>
    </row>
    <row r="67" spans="1:12" x14ac:dyDescent="0.35">
      <c r="A67" s="4"/>
      <c r="C67" s="33">
        <v>60</v>
      </c>
      <c r="D67" s="34">
        <f>COUNTIF($C$75:$L$79,Table4[[#This Row],[Customers]])</f>
        <v>1</v>
      </c>
    </row>
    <row r="68" spans="1:12" x14ac:dyDescent="0.35">
      <c r="A68" s="4"/>
      <c r="C68" s="33">
        <v>61</v>
      </c>
      <c r="D68" s="34">
        <f>COUNTIF($C$75:$L$79,Table4[[#This Row],[Customers]])</f>
        <v>1</v>
      </c>
    </row>
    <row r="69" spans="1:12" x14ac:dyDescent="0.35">
      <c r="A69" s="4"/>
      <c r="C69" s="33">
        <v>62</v>
      </c>
      <c r="D69" s="34">
        <f>COUNTIF($C$75:$L$79,Table4[[#This Row],[Customers]])</f>
        <v>2</v>
      </c>
    </row>
    <row r="70" spans="1:12" x14ac:dyDescent="0.35">
      <c r="A70" s="4"/>
      <c r="C70" s="33">
        <v>63</v>
      </c>
      <c r="D70" s="34">
        <f>COUNTIF($C$75:$L$79,Table4[[#This Row],[Customers]])</f>
        <v>1</v>
      </c>
    </row>
    <row r="71" spans="1:12" x14ac:dyDescent="0.35">
      <c r="A71" s="4"/>
      <c r="C71" s="33">
        <v>65</v>
      </c>
      <c r="D71" s="34">
        <f>COUNTIF($C$75:$L$79,Table4[[#This Row],[Customers]])</f>
        <v>3</v>
      </c>
    </row>
    <row r="72" spans="1:12" x14ac:dyDescent="0.35">
      <c r="A72" s="4"/>
      <c r="C72" s="33">
        <v>68</v>
      </c>
      <c r="D72" s="34">
        <f>COUNTIF($C$75:$L$79,Table4[[#This Row],[Customers]])</f>
        <v>1</v>
      </c>
    </row>
    <row r="73" spans="1:12" x14ac:dyDescent="0.35">
      <c r="A73" s="4"/>
      <c r="C73" s="33">
        <v>73</v>
      </c>
      <c r="D73" s="34">
        <f>COUNTIF($C$75:$L$79,Table4[[#This Row],[Customers]])</f>
        <v>1</v>
      </c>
    </row>
    <row r="74" spans="1:12" x14ac:dyDescent="0.35">
      <c r="A74" s="4"/>
    </row>
    <row r="75" spans="1:12" x14ac:dyDescent="0.35">
      <c r="A75" s="4" t="s">
        <v>35</v>
      </c>
      <c r="C75" s="9">
        <v>56</v>
      </c>
      <c r="D75" s="9">
        <v>40</v>
      </c>
      <c r="E75" s="9">
        <v>28</v>
      </c>
      <c r="F75" s="9">
        <v>73</v>
      </c>
      <c r="G75" s="9">
        <v>52</v>
      </c>
      <c r="H75" s="9">
        <v>61</v>
      </c>
      <c r="I75" s="9">
        <v>35</v>
      </c>
      <c r="J75" s="9">
        <v>40</v>
      </c>
      <c r="K75" s="9">
        <v>47</v>
      </c>
      <c r="L75" s="9">
        <v>65</v>
      </c>
    </row>
    <row r="76" spans="1:12" x14ac:dyDescent="0.35">
      <c r="A76" s="4" t="s">
        <v>97</v>
      </c>
      <c r="C76" s="9">
        <v>52</v>
      </c>
      <c r="D76" s="9">
        <v>44</v>
      </c>
      <c r="E76" s="9">
        <v>38</v>
      </c>
      <c r="F76" s="9">
        <v>60</v>
      </c>
      <c r="G76" s="9">
        <v>56</v>
      </c>
      <c r="H76" s="9">
        <v>40</v>
      </c>
      <c r="I76" s="9">
        <v>36</v>
      </c>
      <c r="J76" s="9">
        <v>49</v>
      </c>
      <c r="K76" s="9">
        <v>68</v>
      </c>
      <c r="L76" s="9">
        <v>57</v>
      </c>
    </row>
    <row r="77" spans="1:12" x14ac:dyDescent="0.35">
      <c r="A77" s="4" t="s">
        <v>121</v>
      </c>
      <c r="C77" s="9">
        <v>52</v>
      </c>
      <c r="D77" s="9">
        <v>63</v>
      </c>
      <c r="E77" s="9">
        <v>41</v>
      </c>
      <c r="F77" s="9">
        <v>48</v>
      </c>
      <c r="G77" s="9">
        <v>55</v>
      </c>
      <c r="H77" s="9">
        <v>42</v>
      </c>
      <c r="I77" s="9">
        <v>39</v>
      </c>
      <c r="J77" s="9">
        <v>58</v>
      </c>
      <c r="K77" s="9">
        <v>62</v>
      </c>
      <c r="L77" s="9">
        <v>49</v>
      </c>
    </row>
    <row r="78" spans="1:12" x14ac:dyDescent="0.35">
      <c r="A78" s="4"/>
      <c r="C78" s="9">
        <v>59</v>
      </c>
      <c r="D78" s="9">
        <v>45</v>
      </c>
      <c r="E78" s="9">
        <v>47</v>
      </c>
      <c r="F78" s="9">
        <v>51</v>
      </c>
      <c r="G78" s="9">
        <v>65</v>
      </c>
      <c r="H78" s="9">
        <v>41</v>
      </c>
      <c r="I78" s="9">
        <v>48</v>
      </c>
      <c r="J78" s="9">
        <v>55</v>
      </c>
      <c r="K78" s="9">
        <v>42</v>
      </c>
      <c r="L78" s="9">
        <v>39</v>
      </c>
    </row>
    <row r="79" spans="1:12" x14ac:dyDescent="0.35">
      <c r="A79" s="4"/>
      <c r="C79" s="9">
        <v>58</v>
      </c>
      <c r="D79" s="9">
        <v>62</v>
      </c>
      <c r="E79" s="9">
        <v>49</v>
      </c>
      <c r="F79" s="9">
        <v>59</v>
      </c>
      <c r="G79" s="9">
        <v>45</v>
      </c>
      <c r="H79" s="9">
        <v>47</v>
      </c>
      <c r="I79" s="9">
        <v>51</v>
      </c>
      <c r="J79" s="9">
        <v>65</v>
      </c>
      <c r="K79" s="9">
        <v>43</v>
      </c>
      <c r="L79" s="9">
        <v>58</v>
      </c>
    </row>
    <row r="80" spans="1:12" x14ac:dyDescent="0.35">
      <c r="A80" s="4" t="s">
        <v>36</v>
      </c>
    </row>
    <row r="81" spans="1:2" x14ac:dyDescent="0.35">
      <c r="A81" s="4" t="s">
        <v>97</v>
      </c>
    </row>
    <row r="82" spans="1:2" x14ac:dyDescent="0.35">
      <c r="A82" s="7">
        <f>MEDIAN(C75:L79)</f>
        <v>50</v>
      </c>
    </row>
    <row r="83" spans="1:2" x14ac:dyDescent="0.35">
      <c r="A83" s="4"/>
    </row>
    <row r="84" spans="1:2" x14ac:dyDescent="0.35">
      <c r="A84" s="4"/>
    </row>
    <row r="85" spans="1:2" x14ac:dyDescent="0.35">
      <c r="A85" s="4" t="s">
        <v>37</v>
      </c>
    </row>
    <row r="86" spans="1:2" x14ac:dyDescent="0.35">
      <c r="A86" s="4" t="s">
        <v>97</v>
      </c>
    </row>
    <row r="87" spans="1:2" x14ac:dyDescent="0.35">
      <c r="A87" s="4" t="s">
        <v>122</v>
      </c>
    </row>
    <row r="88" spans="1:2" x14ac:dyDescent="0.35">
      <c r="A88" s="4" t="s">
        <v>123</v>
      </c>
    </row>
    <row r="89" spans="1:2" x14ac:dyDescent="0.35">
      <c r="A89" s="4"/>
    </row>
    <row r="91" spans="1:2" ht="58" x14ac:dyDescent="0.35">
      <c r="A91" s="5" t="s">
        <v>38</v>
      </c>
    </row>
    <row r="93" spans="1:2" x14ac:dyDescent="0.35">
      <c r="A93" s="4" t="s">
        <v>39</v>
      </c>
    </row>
    <row r="94" spans="1:2" x14ac:dyDescent="0.35">
      <c r="A94" s="4" t="s">
        <v>97</v>
      </c>
    </row>
    <row r="95" spans="1:2" x14ac:dyDescent="0.35">
      <c r="A95" s="19" t="s">
        <v>124</v>
      </c>
      <c r="B95" s="35"/>
    </row>
    <row r="96" spans="1:2" ht="15" thickBot="1" x14ac:dyDescent="0.4">
      <c r="A96" s="36" t="s">
        <v>125</v>
      </c>
      <c r="B96" s="37" t="s">
        <v>126</v>
      </c>
    </row>
    <row r="97" spans="1:2" ht="15" thickBot="1" x14ac:dyDescent="0.4">
      <c r="A97" s="36" t="s">
        <v>133</v>
      </c>
      <c r="B97" s="38">
        <v>30</v>
      </c>
    </row>
    <row r="98" spans="1:2" ht="15" thickBot="1" x14ac:dyDescent="0.4">
      <c r="A98" s="36" t="s">
        <v>127</v>
      </c>
      <c r="B98" s="38">
        <v>40</v>
      </c>
    </row>
    <row r="99" spans="1:2" ht="15" thickBot="1" x14ac:dyDescent="0.4">
      <c r="A99" s="36" t="s">
        <v>128</v>
      </c>
      <c r="B99" s="38">
        <v>20</v>
      </c>
    </row>
    <row r="100" spans="1:2" ht="15" thickBot="1" x14ac:dyDescent="0.4">
      <c r="A100" s="36" t="s">
        <v>129</v>
      </c>
      <c r="B100" s="38">
        <v>10</v>
      </c>
    </row>
    <row r="101" spans="1:2" ht="15" thickBot="1" x14ac:dyDescent="0.4">
      <c r="A101" s="36" t="s">
        <v>130</v>
      </c>
      <c r="B101" s="38">
        <v>45</v>
      </c>
    </row>
    <row r="102" spans="1:2" ht="15" thickBot="1" x14ac:dyDescent="0.4">
      <c r="A102" s="36" t="s">
        <v>131</v>
      </c>
      <c r="B102" s="38">
        <v>25</v>
      </c>
    </row>
    <row r="103" spans="1:2" x14ac:dyDescent="0.35">
      <c r="A103" s="39" t="s">
        <v>132</v>
      </c>
      <c r="B103" s="40">
        <v>30</v>
      </c>
    </row>
    <row r="104" spans="1:2" x14ac:dyDescent="0.35">
      <c r="A104" s="4"/>
    </row>
    <row r="105" spans="1:2" x14ac:dyDescent="0.35">
      <c r="A105" s="4" t="s">
        <v>40</v>
      </c>
    </row>
    <row r="106" spans="1:2" x14ac:dyDescent="0.35">
      <c r="A106" s="4" t="s">
        <v>97</v>
      </c>
    </row>
    <row r="107" spans="1:2" x14ac:dyDescent="0.35">
      <c r="A107" s="8" t="s">
        <v>134</v>
      </c>
    </row>
    <row r="108" spans="1:2" x14ac:dyDescent="0.35">
      <c r="A108" s="4"/>
    </row>
    <row r="109" spans="1:2" x14ac:dyDescent="0.35">
      <c r="A109" s="4"/>
    </row>
    <row r="110" spans="1:2" x14ac:dyDescent="0.35">
      <c r="A110" s="4" t="s">
        <v>41</v>
      </c>
    </row>
    <row r="111" spans="1:2" x14ac:dyDescent="0.35">
      <c r="A111" s="4" t="s">
        <v>97</v>
      </c>
    </row>
    <row r="112" spans="1:2"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8" spans="1:1" ht="87" x14ac:dyDescent="0.35">
      <c r="A128" s="5" t="s">
        <v>92</v>
      </c>
    </row>
    <row r="130" spans="1:11" x14ac:dyDescent="0.35">
      <c r="A130" s="4" t="s">
        <v>42</v>
      </c>
    </row>
    <row r="131" spans="1:11" x14ac:dyDescent="0.35">
      <c r="A131" s="4" t="s">
        <v>97</v>
      </c>
    </row>
    <row r="132" spans="1:11" x14ac:dyDescent="0.35">
      <c r="A132" s="4"/>
      <c r="B132" s="9">
        <v>4</v>
      </c>
      <c r="C132" s="9">
        <v>5</v>
      </c>
      <c r="D132" s="9">
        <v>3</v>
      </c>
      <c r="E132" s="9">
        <v>4</v>
      </c>
      <c r="F132" s="9">
        <v>4</v>
      </c>
      <c r="G132" s="9">
        <v>3</v>
      </c>
      <c r="H132" s="9">
        <v>2</v>
      </c>
      <c r="I132" s="9">
        <v>5</v>
      </c>
      <c r="J132" s="9">
        <v>4</v>
      </c>
      <c r="K132" s="9">
        <v>3</v>
      </c>
    </row>
    <row r="133" spans="1:11" x14ac:dyDescent="0.35">
      <c r="A133" s="4"/>
      <c r="B133" s="9">
        <v>5</v>
      </c>
      <c r="C133" s="9">
        <v>4</v>
      </c>
      <c r="D133" s="9">
        <v>2</v>
      </c>
      <c r="E133" s="9">
        <v>3</v>
      </c>
      <c r="F133" s="9">
        <v>4</v>
      </c>
      <c r="G133" s="9">
        <v>5</v>
      </c>
      <c r="H133" s="9">
        <v>3</v>
      </c>
      <c r="I133" s="9">
        <v>4</v>
      </c>
      <c r="J133" s="9">
        <v>5</v>
      </c>
      <c r="K133" s="9">
        <v>3</v>
      </c>
    </row>
    <row r="134" spans="1:11" x14ac:dyDescent="0.35">
      <c r="A134" s="4"/>
      <c r="B134" s="9">
        <v>4</v>
      </c>
      <c r="C134" s="9">
        <v>3</v>
      </c>
      <c r="D134" s="9">
        <v>2</v>
      </c>
      <c r="E134" s="9">
        <v>4</v>
      </c>
      <c r="F134" s="9">
        <v>5</v>
      </c>
      <c r="G134" s="9">
        <v>3</v>
      </c>
      <c r="H134" s="9">
        <v>4</v>
      </c>
      <c r="I134" s="9">
        <v>5</v>
      </c>
      <c r="J134" s="9">
        <v>4</v>
      </c>
      <c r="K134" s="9">
        <v>3</v>
      </c>
    </row>
    <row r="135" spans="1:11" x14ac:dyDescent="0.35">
      <c r="A135" s="4"/>
      <c r="B135" s="9">
        <v>3</v>
      </c>
      <c r="C135" s="9">
        <v>4</v>
      </c>
      <c r="D135" s="9">
        <v>5</v>
      </c>
      <c r="E135" s="9">
        <v>2</v>
      </c>
      <c r="F135" s="9">
        <v>3</v>
      </c>
      <c r="G135" s="9">
        <v>4</v>
      </c>
      <c r="H135" s="9">
        <v>4</v>
      </c>
      <c r="I135" s="9">
        <v>3</v>
      </c>
      <c r="J135" s="9">
        <v>5</v>
      </c>
      <c r="K135" s="9">
        <v>4</v>
      </c>
    </row>
    <row r="136" spans="1:11" x14ac:dyDescent="0.35">
      <c r="A136" s="4"/>
      <c r="B136" s="9">
        <v>3</v>
      </c>
      <c r="C136" s="9">
        <v>4</v>
      </c>
      <c r="D136" s="9">
        <v>5</v>
      </c>
      <c r="E136" s="9">
        <v>4</v>
      </c>
      <c r="F136" s="9">
        <v>2</v>
      </c>
      <c r="G136" s="9">
        <v>3</v>
      </c>
      <c r="H136" s="9">
        <v>4</v>
      </c>
      <c r="I136" s="9">
        <v>5</v>
      </c>
      <c r="J136" s="9">
        <v>3</v>
      </c>
      <c r="K136" s="9">
        <v>4</v>
      </c>
    </row>
    <row r="137" spans="1:11" x14ac:dyDescent="0.35">
      <c r="A137" s="4"/>
      <c r="B137" s="9">
        <v>5</v>
      </c>
      <c r="C137" s="9">
        <v>4</v>
      </c>
      <c r="D137" s="9">
        <v>3</v>
      </c>
      <c r="E137" s="9">
        <v>4</v>
      </c>
      <c r="F137" s="9">
        <v>5</v>
      </c>
      <c r="G137" s="9">
        <v>3</v>
      </c>
      <c r="H137" s="9">
        <v>4</v>
      </c>
      <c r="I137" s="9">
        <v>5</v>
      </c>
      <c r="J137" s="9">
        <v>4</v>
      </c>
      <c r="K137" s="9">
        <v>3</v>
      </c>
    </row>
    <row r="138" spans="1:11" x14ac:dyDescent="0.35">
      <c r="A138" s="4"/>
      <c r="B138" s="9">
        <v>3</v>
      </c>
      <c r="C138" s="9">
        <v>4</v>
      </c>
      <c r="D138" s="9">
        <v>5</v>
      </c>
      <c r="E138" s="9">
        <v>2</v>
      </c>
      <c r="F138" s="9">
        <v>3</v>
      </c>
      <c r="G138" s="9">
        <v>4</v>
      </c>
      <c r="H138" s="9">
        <v>4</v>
      </c>
      <c r="I138" s="9">
        <v>3</v>
      </c>
      <c r="J138" s="9">
        <v>5</v>
      </c>
      <c r="K138" s="9">
        <v>4</v>
      </c>
    </row>
    <row r="139" spans="1:11" x14ac:dyDescent="0.35">
      <c r="A139" s="4"/>
      <c r="B139" s="9">
        <v>3</v>
      </c>
      <c r="C139" s="9">
        <v>4</v>
      </c>
      <c r="D139" s="9">
        <v>5</v>
      </c>
      <c r="E139" s="9">
        <v>4</v>
      </c>
      <c r="F139" s="9">
        <v>2</v>
      </c>
      <c r="G139" s="9">
        <v>3</v>
      </c>
      <c r="H139" s="9">
        <v>4</v>
      </c>
      <c r="I139" s="9">
        <v>5</v>
      </c>
      <c r="J139" s="9">
        <v>3</v>
      </c>
      <c r="K139" s="9">
        <v>4</v>
      </c>
    </row>
    <row r="140" spans="1:11" x14ac:dyDescent="0.35">
      <c r="A140" s="4"/>
      <c r="B140" s="9">
        <v>5</v>
      </c>
      <c r="C140" s="9">
        <v>4</v>
      </c>
      <c r="D140" s="9">
        <v>3</v>
      </c>
      <c r="E140" s="9">
        <v>4</v>
      </c>
      <c r="F140" s="9">
        <v>5</v>
      </c>
      <c r="G140" s="9">
        <v>3</v>
      </c>
      <c r="H140" s="9">
        <v>4</v>
      </c>
      <c r="I140" s="9">
        <v>5</v>
      </c>
      <c r="J140" s="9">
        <v>4</v>
      </c>
      <c r="K140" s="9">
        <v>3</v>
      </c>
    </row>
    <row r="141" spans="1:11" x14ac:dyDescent="0.35">
      <c r="A141" s="4"/>
      <c r="B141" s="9">
        <v>3</v>
      </c>
      <c r="C141" s="9">
        <v>4</v>
      </c>
      <c r="D141" s="9">
        <v>5</v>
      </c>
      <c r="E141" s="9">
        <v>2</v>
      </c>
      <c r="F141" s="9">
        <v>3</v>
      </c>
      <c r="G141" s="9">
        <v>4</v>
      </c>
      <c r="H141" s="9">
        <v>4</v>
      </c>
      <c r="I141" s="9">
        <v>3</v>
      </c>
      <c r="J141" s="9">
        <v>5</v>
      </c>
      <c r="K141" s="9">
        <v>4</v>
      </c>
    </row>
    <row r="142" spans="1:11" x14ac:dyDescent="0.35">
      <c r="A142" s="4"/>
    </row>
    <row r="143" spans="1:11" x14ac:dyDescent="0.35">
      <c r="A143" s="4"/>
    </row>
    <row r="144" spans="1:11" x14ac:dyDescent="0.35">
      <c r="A144" s="4"/>
    </row>
    <row r="145" spans="1:3" x14ac:dyDescent="0.35">
      <c r="A145" s="4"/>
    </row>
    <row r="146" spans="1:3" x14ac:dyDescent="0.35">
      <c r="A146" s="4"/>
    </row>
    <row r="147" spans="1:3" x14ac:dyDescent="0.35">
      <c r="A147" s="4" t="s">
        <v>43</v>
      </c>
    </row>
    <row r="148" spans="1:3" x14ac:dyDescent="0.35">
      <c r="A148" s="4" t="s">
        <v>135</v>
      </c>
    </row>
    <row r="149" spans="1:3" x14ac:dyDescent="0.35">
      <c r="A149" s="4"/>
    </row>
    <row r="150" spans="1:3" x14ac:dyDescent="0.35">
      <c r="A150" s="4"/>
    </row>
    <row r="151" spans="1:3" x14ac:dyDescent="0.35">
      <c r="A151" s="4"/>
    </row>
    <row r="152" spans="1:3" x14ac:dyDescent="0.35">
      <c r="A152" s="4" t="s">
        <v>44</v>
      </c>
    </row>
    <row r="153" spans="1:3" x14ac:dyDescent="0.35">
      <c r="A153" s="4" t="s">
        <v>97</v>
      </c>
      <c r="B153" s="9" t="s">
        <v>136</v>
      </c>
      <c r="C153" s="9" t="s">
        <v>137</v>
      </c>
    </row>
    <row r="154" spans="1:3" x14ac:dyDescent="0.35">
      <c r="A154" s="4"/>
      <c r="B154" s="9">
        <v>2</v>
      </c>
      <c r="C154" s="9">
        <v>8</v>
      </c>
    </row>
    <row r="155" spans="1:3" x14ac:dyDescent="0.35">
      <c r="A155" s="4"/>
      <c r="B155" s="9">
        <v>3</v>
      </c>
      <c r="C155" s="9">
        <v>30</v>
      </c>
    </row>
    <row r="156" spans="1:3" x14ac:dyDescent="0.35">
      <c r="A156" s="4"/>
      <c r="B156" s="9">
        <v>4</v>
      </c>
      <c r="C156" s="9">
        <v>39</v>
      </c>
    </row>
    <row r="157" spans="1:3" x14ac:dyDescent="0.35">
      <c r="A157" s="4"/>
      <c r="B157" s="9">
        <v>5</v>
      </c>
      <c r="C157" s="9">
        <v>23</v>
      </c>
    </row>
    <row r="158" spans="1:3" x14ac:dyDescent="0.35">
      <c r="A158" s="4"/>
    </row>
    <row r="159" spans="1:3" x14ac:dyDescent="0.35">
      <c r="A159" s="4"/>
    </row>
    <row r="160" spans="1:3" x14ac:dyDescent="0.35">
      <c r="A160" s="4"/>
    </row>
    <row r="161" spans="1:11" x14ac:dyDescent="0.35">
      <c r="A161" s="4"/>
    </row>
    <row r="162" spans="1:11" x14ac:dyDescent="0.35">
      <c r="A162" s="4"/>
    </row>
    <row r="163" spans="1:11" x14ac:dyDescent="0.35">
      <c r="A163" s="4"/>
    </row>
    <row r="164" spans="1:11" x14ac:dyDescent="0.35">
      <c r="A164" s="4"/>
    </row>
    <row r="165" spans="1:11" x14ac:dyDescent="0.35">
      <c r="A165" s="4"/>
    </row>
    <row r="166" spans="1:11" x14ac:dyDescent="0.35">
      <c r="A166" s="4"/>
    </row>
    <row r="168" spans="1:11" ht="72.5" x14ac:dyDescent="0.35">
      <c r="A168" s="5" t="s">
        <v>45</v>
      </c>
    </row>
    <row r="170" spans="1:11" x14ac:dyDescent="0.35">
      <c r="A170" s="4" t="s">
        <v>46</v>
      </c>
      <c r="B170" s="9">
        <v>35</v>
      </c>
      <c r="C170" s="9">
        <v>28</v>
      </c>
      <c r="D170" s="9">
        <v>32</v>
      </c>
      <c r="E170" s="9">
        <v>45</v>
      </c>
      <c r="F170" s="9">
        <v>38</v>
      </c>
      <c r="G170" s="9">
        <v>29</v>
      </c>
      <c r="H170" s="9">
        <v>42</v>
      </c>
      <c r="I170" s="9">
        <v>30</v>
      </c>
      <c r="J170" s="9">
        <v>36</v>
      </c>
      <c r="K170" s="9">
        <v>41</v>
      </c>
    </row>
    <row r="171" spans="1:11" x14ac:dyDescent="0.35">
      <c r="A171" s="4" t="s">
        <v>97</v>
      </c>
      <c r="B171" s="9">
        <v>47</v>
      </c>
      <c r="C171" s="9">
        <v>31</v>
      </c>
      <c r="D171" s="9">
        <v>39</v>
      </c>
      <c r="E171" s="9">
        <v>43</v>
      </c>
      <c r="F171" s="9">
        <v>37</v>
      </c>
      <c r="G171" s="9">
        <v>30</v>
      </c>
      <c r="H171" s="9">
        <v>34</v>
      </c>
      <c r="I171" s="9">
        <v>39</v>
      </c>
      <c r="J171" s="9">
        <v>28</v>
      </c>
      <c r="K171" s="9">
        <v>33</v>
      </c>
    </row>
    <row r="172" spans="1:11" x14ac:dyDescent="0.35">
      <c r="A172" s="4"/>
      <c r="B172" s="9">
        <v>36</v>
      </c>
      <c r="C172" s="9">
        <v>40</v>
      </c>
      <c r="D172" s="9">
        <v>42</v>
      </c>
      <c r="E172" s="9">
        <v>29</v>
      </c>
      <c r="F172" s="9">
        <v>31</v>
      </c>
      <c r="G172" s="9">
        <v>45</v>
      </c>
      <c r="H172" s="9">
        <v>38</v>
      </c>
      <c r="I172" s="9">
        <v>33</v>
      </c>
      <c r="J172" s="9">
        <v>41</v>
      </c>
      <c r="K172" s="9">
        <v>35</v>
      </c>
    </row>
    <row r="173" spans="1:11" x14ac:dyDescent="0.35">
      <c r="A173" s="4"/>
      <c r="B173" s="9">
        <v>37</v>
      </c>
      <c r="C173" s="9">
        <v>34</v>
      </c>
      <c r="D173" s="9">
        <v>46</v>
      </c>
      <c r="E173" s="9">
        <v>30</v>
      </c>
      <c r="F173" s="9">
        <v>39</v>
      </c>
      <c r="G173" s="9">
        <v>43</v>
      </c>
      <c r="H173" s="9">
        <v>28</v>
      </c>
      <c r="I173" s="9">
        <v>32</v>
      </c>
      <c r="J173" s="9">
        <v>36</v>
      </c>
      <c r="K173" s="9">
        <v>29</v>
      </c>
    </row>
    <row r="174" spans="1:11" x14ac:dyDescent="0.35">
      <c r="A174" s="4"/>
      <c r="B174" s="9">
        <v>31</v>
      </c>
      <c r="C174" s="9">
        <v>37</v>
      </c>
      <c r="D174" s="9">
        <v>40</v>
      </c>
      <c r="E174" s="9">
        <v>42</v>
      </c>
      <c r="F174" s="9">
        <v>33</v>
      </c>
      <c r="G174" s="9">
        <v>39</v>
      </c>
      <c r="H174" s="9">
        <v>28</v>
      </c>
      <c r="I174" s="9">
        <v>35</v>
      </c>
      <c r="J174" s="9">
        <v>38</v>
      </c>
      <c r="K174" s="9">
        <v>43</v>
      </c>
    </row>
    <row r="175" spans="1:11" x14ac:dyDescent="0.35">
      <c r="A175" s="4"/>
    </row>
    <row r="176" spans="1:11" x14ac:dyDescent="0.35">
      <c r="A176" s="4"/>
    </row>
    <row r="177" spans="1:64" x14ac:dyDescent="0.35">
      <c r="A177" s="4"/>
    </row>
    <row r="178" spans="1:64" x14ac:dyDescent="0.35">
      <c r="A178" s="4"/>
    </row>
    <row r="179" spans="1:64" x14ac:dyDescent="0.35">
      <c r="A179" s="4"/>
    </row>
    <row r="180" spans="1:64" x14ac:dyDescent="0.35">
      <c r="A180" s="4"/>
    </row>
    <row r="181" spans="1:64" x14ac:dyDescent="0.35">
      <c r="A181" s="4"/>
    </row>
    <row r="182" spans="1:64" x14ac:dyDescent="0.35">
      <c r="A182" s="4"/>
    </row>
    <row r="183" spans="1:64" x14ac:dyDescent="0.35">
      <c r="A183" s="4"/>
    </row>
    <row r="184" spans="1:64" x14ac:dyDescent="0.35">
      <c r="A184" s="4"/>
    </row>
    <row r="185" spans="1:64" x14ac:dyDescent="0.35">
      <c r="A185" s="4"/>
    </row>
    <row r="186" spans="1:64" x14ac:dyDescent="0.35">
      <c r="A186" s="4"/>
    </row>
    <row r="187" spans="1:64" x14ac:dyDescent="0.35">
      <c r="A187" s="4" t="s">
        <v>47</v>
      </c>
    </row>
    <row r="188" spans="1:64" x14ac:dyDescent="0.35">
      <c r="A188" s="4" t="s">
        <v>97</v>
      </c>
      <c r="B188">
        <v>28</v>
      </c>
      <c r="C188">
        <v>28</v>
      </c>
      <c r="D188">
        <v>28</v>
      </c>
      <c r="E188">
        <v>28</v>
      </c>
      <c r="F188">
        <v>29</v>
      </c>
      <c r="G188">
        <v>29</v>
      </c>
      <c r="H188">
        <v>29</v>
      </c>
      <c r="I188">
        <v>29</v>
      </c>
      <c r="J188">
        <v>30</v>
      </c>
      <c r="K188">
        <v>30</v>
      </c>
      <c r="L188">
        <v>30</v>
      </c>
      <c r="M188">
        <v>30</v>
      </c>
      <c r="N188">
        <v>31</v>
      </c>
      <c r="O188">
        <v>31</v>
      </c>
      <c r="P188">
        <v>31</v>
      </c>
      <c r="Q188">
        <v>32</v>
      </c>
      <c r="R188">
        <v>32</v>
      </c>
      <c r="S188">
        <v>32</v>
      </c>
      <c r="T188">
        <v>33</v>
      </c>
      <c r="U188">
        <v>33</v>
      </c>
      <c r="V188">
        <v>34</v>
      </c>
      <c r="W188">
        <v>34</v>
      </c>
      <c r="X188">
        <v>35</v>
      </c>
      <c r="Y188">
        <v>35</v>
      </c>
      <c r="Z188">
        <v>35</v>
      </c>
      <c r="AA188">
        <v>36</v>
      </c>
      <c r="AB188">
        <v>36</v>
      </c>
      <c r="AC188">
        <v>36</v>
      </c>
      <c r="AD188">
        <v>36</v>
      </c>
      <c r="AE188">
        <v>37</v>
      </c>
      <c r="AF188">
        <v>37</v>
      </c>
      <c r="AG188">
        <v>37</v>
      </c>
      <c r="AH188">
        <v>38</v>
      </c>
      <c r="AI188">
        <v>38</v>
      </c>
      <c r="AJ188">
        <v>38</v>
      </c>
      <c r="AK188">
        <v>38</v>
      </c>
      <c r="AL188">
        <v>39</v>
      </c>
      <c r="AM188">
        <v>39</v>
      </c>
      <c r="AN188">
        <v>39</v>
      </c>
      <c r="AO188">
        <v>39</v>
      </c>
      <c r="AP188">
        <v>39</v>
      </c>
      <c r="AQ188">
        <v>39</v>
      </c>
      <c r="AR188">
        <v>40</v>
      </c>
      <c r="AS188">
        <v>40</v>
      </c>
      <c r="AT188">
        <v>40</v>
      </c>
      <c r="AU188">
        <v>41</v>
      </c>
      <c r="AV188">
        <v>41</v>
      </c>
      <c r="AW188">
        <v>41</v>
      </c>
      <c r="AX188">
        <v>42</v>
      </c>
      <c r="AY188">
        <v>42</v>
      </c>
      <c r="AZ188">
        <v>42</v>
      </c>
      <c r="BA188">
        <v>42</v>
      </c>
      <c r="BB188">
        <v>43</v>
      </c>
      <c r="BC188">
        <v>43</v>
      </c>
      <c r="BD188">
        <v>43</v>
      </c>
      <c r="BE188">
        <v>43</v>
      </c>
      <c r="BF188">
        <v>43</v>
      </c>
      <c r="BG188">
        <v>45</v>
      </c>
      <c r="BH188">
        <v>45</v>
      </c>
      <c r="BI188">
        <v>45</v>
      </c>
      <c r="BJ188">
        <v>45</v>
      </c>
      <c r="BK188">
        <v>46</v>
      </c>
      <c r="BL188">
        <v>47</v>
      </c>
    </row>
    <row r="189" spans="1:64" x14ac:dyDescent="0.35">
      <c r="A189" s="8" t="s">
        <v>138</v>
      </c>
    </row>
    <row r="190" spans="1:64" x14ac:dyDescent="0.35">
      <c r="A190" s="7">
        <f>SUM(B188:BL188)/50</f>
        <v>46.32</v>
      </c>
    </row>
    <row r="191" spans="1:64" x14ac:dyDescent="0.35">
      <c r="A191" s="4"/>
    </row>
    <row r="192" spans="1:64" x14ac:dyDescent="0.35">
      <c r="A192" s="41" t="s">
        <v>139</v>
      </c>
    </row>
    <row r="193" spans="1:3" x14ac:dyDescent="0.35">
      <c r="A193" s="7">
        <f>MEDIAN(Z188,AA188)</f>
        <v>35.5</v>
      </c>
    </row>
    <row r="194" spans="1:3" x14ac:dyDescent="0.35">
      <c r="A194" s="4"/>
    </row>
    <row r="195" spans="1:3" x14ac:dyDescent="0.35">
      <c r="A195" s="41" t="s">
        <v>140</v>
      </c>
    </row>
    <row r="196" spans="1:3" x14ac:dyDescent="0.35">
      <c r="A196" s="7" t="s">
        <v>141</v>
      </c>
    </row>
    <row r="197" spans="1:3" x14ac:dyDescent="0.35">
      <c r="A197" s="4"/>
    </row>
    <row r="198" spans="1:3" x14ac:dyDescent="0.35">
      <c r="A198" s="4"/>
    </row>
    <row r="199" spans="1:3" x14ac:dyDescent="0.35">
      <c r="A199" s="4" t="s">
        <v>48</v>
      </c>
    </row>
    <row r="200" spans="1:3" x14ac:dyDescent="0.35">
      <c r="A200" s="4" t="s">
        <v>97</v>
      </c>
      <c r="B200" s="42" t="s">
        <v>142</v>
      </c>
      <c r="C200" s="42" t="s">
        <v>143</v>
      </c>
    </row>
    <row r="201" spans="1:3" x14ac:dyDescent="0.35">
      <c r="A201" s="4"/>
      <c r="B201" s="9">
        <v>28</v>
      </c>
      <c r="C201" s="9">
        <f>COUNTIF(B172:K176,28)</f>
        <v>2</v>
      </c>
    </row>
    <row r="202" spans="1:3" x14ac:dyDescent="0.35">
      <c r="A202" s="4"/>
      <c r="B202" s="9">
        <v>29</v>
      </c>
      <c r="C202" s="9">
        <f>COUNTIF(B172:K176,29)</f>
        <v>2</v>
      </c>
    </row>
    <row r="203" spans="1:3" x14ac:dyDescent="0.35">
      <c r="A203" s="4"/>
      <c r="B203" s="9">
        <v>30</v>
      </c>
      <c r="C203" s="9">
        <f>COUNTIF(B172:K176,30)</f>
        <v>1</v>
      </c>
    </row>
    <row r="204" spans="1:3" x14ac:dyDescent="0.35">
      <c r="A204" s="4"/>
      <c r="B204" s="9">
        <v>31</v>
      </c>
      <c r="C204" s="9">
        <f>COUNTIF(B172:K176,31)</f>
        <v>2</v>
      </c>
    </row>
    <row r="205" spans="1:3" x14ac:dyDescent="0.35">
      <c r="A205" s="4"/>
      <c r="B205" s="9">
        <v>32</v>
      </c>
      <c r="C205" s="9">
        <f>COUNTIF(B172:K176,32)</f>
        <v>1</v>
      </c>
    </row>
    <row r="206" spans="1:3" x14ac:dyDescent="0.35">
      <c r="A206" s="4"/>
      <c r="B206" s="9">
        <v>33</v>
      </c>
      <c r="C206" s="9">
        <f>COUNTIF(B172:K176,33)</f>
        <v>2</v>
      </c>
    </row>
    <row r="207" spans="1:3" x14ac:dyDescent="0.35">
      <c r="A207" s="4"/>
      <c r="B207" s="9">
        <v>34</v>
      </c>
      <c r="C207" s="9">
        <f>COUNTIF(B172:K176,34)</f>
        <v>1</v>
      </c>
    </row>
    <row r="208" spans="1:3" x14ac:dyDescent="0.35">
      <c r="A208" s="4"/>
      <c r="B208" s="9">
        <v>35</v>
      </c>
      <c r="C208" s="9">
        <f>COUNTIF(B172:K176,35)</f>
        <v>2</v>
      </c>
    </row>
    <row r="209" spans="1:11" x14ac:dyDescent="0.35">
      <c r="A209" s="4"/>
      <c r="B209" s="9">
        <v>36</v>
      </c>
      <c r="C209" s="9">
        <f>COUNTIF(B172:K176,36)</f>
        <v>2</v>
      </c>
    </row>
    <row r="210" spans="1:11" x14ac:dyDescent="0.35">
      <c r="A210" s="4"/>
      <c r="B210" s="9">
        <v>37</v>
      </c>
      <c r="C210" s="9">
        <f>COUNTIF(B172:K176,37)</f>
        <v>2</v>
      </c>
    </row>
    <row r="211" spans="1:11" x14ac:dyDescent="0.35">
      <c r="A211" s="4"/>
      <c r="B211" s="9">
        <v>38</v>
      </c>
      <c r="C211" s="9">
        <f>COUNTIF(B172:K176,38)</f>
        <v>2</v>
      </c>
    </row>
    <row r="212" spans="1:11" x14ac:dyDescent="0.35">
      <c r="A212" s="4"/>
      <c r="B212" s="9">
        <v>39</v>
      </c>
      <c r="C212" s="9">
        <f>COUNTIF(B172:K176,39)</f>
        <v>2</v>
      </c>
    </row>
    <row r="213" spans="1:11" x14ac:dyDescent="0.35">
      <c r="A213" s="4"/>
      <c r="B213" s="9">
        <v>40</v>
      </c>
      <c r="C213" s="9">
        <f>COUNTIF(B172:K176,40)</f>
        <v>2</v>
      </c>
    </row>
    <row r="214" spans="1:11" x14ac:dyDescent="0.35">
      <c r="A214" s="4"/>
      <c r="B214" s="9">
        <v>41</v>
      </c>
      <c r="C214" s="9">
        <f>COUNTIF(B172:K176,41)</f>
        <v>1</v>
      </c>
    </row>
    <row r="215" spans="1:11" x14ac:dyDescent="0.35">
      <c r="A215" s="4"/>
      <c r="B215" s="9">
        <v>42</v>
      </c>
      <c r="C215" s="9">
        <f>COUNTIF(B172:K176,42)</f>
        <v>2</v>
      </c>
    </row>
    <row r="216" spans="1:11" x14ac:dyDescent="0.35">
      <c r="A216" s="4"/>
      <c r="B216" s="9">
        <v>43</v>
      </c>
      <c r="C216" s="9">
        <f>COUNTIF(B172:K176,43)</f>
        <v>2</v>
      </c>
    </row>
    <row r="217" spans="1:11" x14ac:dyDescent="0.35">
      <c r="A217" s="4"/>
      <c r="B217" s="9">
        <v>45</v>
      </c>
      <c r="C217" s="9">
        <f>COUNTIF(B172:K176,45)</f>
        <v>1</v>
      </c>
    </row>
    <row r="218" spans="1:11" x14ac:dyDescent="0.35">
      <c r="A218" s="4"/>
      <c r="B218" s="9">
        <v>46</v>
      </c>
      <c r="C218" s="9">
        <f>COUNTIF(B172:K176,46)</f>
        <v>1</v>
      </c>
    </row>
    <row r="219" spans="1:11" x14ac:dyDescent="0.35">
      <c r="A219" s="4"/>
      <c r="B219" s="9">
        <v>47</v>
      </c>
      <c r="C219" s="9">
        <f>COUNTIF(B172:K176,47)</f>
        <v>0</v>
      </c>
    </row>
    <row r="220" spans="1:11" x14ac:dyDescent="0.35">
      <c r="A220" s="4"/>
    </row>
    <row r="222" spans="1:11" ht="101.5" x14ac:dyDescent="0.35">
      <c r="A222" s="5" t="s">
        <v>49</v>
      </c>
    </row>
    <row r="224" spans="1:11" x14ac:dyDescent="0.35">
      <c r="A224" s="4" t="s">
        <v>50</v>
      </c>
      <c r="B224" s="9">
        <v>125</v>
      </c>
      <c r="C224" s="9">
        <v>148</v>
      </c>
      <c r="D224" s="9">
        <v>137</v>
      </c>
      <c r="E224" s="9">
        <v>120</v>
      </c>
      <c r="F224" s="9">
        <v>135</v>
      </c>
      <c r="G224" s="9">
        <v>132</v>
      </c>
      <c r="H224" s="9">
        <v>145</v>
      </c>
      <c r="I224" s="9">
        <v>122</v>
      </c>
      <c r="J224" s="9">
        <v>130</v>
      </c>
      <c r="K224" s="9">
        <v>141</v>
      </c>
    </row>
    <row r="225" spans="1:11" x14ac:dyDescent="0.35">
      <c r="A225" s="4" t="s">
        <v>97</v>
      </c>
      <c r="B225" s="9">
        <v>118</v>
      </c>
      <c r="C225" s="9">
        <v>125</v>
      </c>
      <c r="D225" s="9">
        <v>132</v>
      </c>
      <c r="E225" s="9">
        <v>136</v>
      </c>
      <c r="F225" s="9">
        <v>128</v>
      </c>
      <c r="G225" s="9">
        <v>123</v>
      </c>
      <c r="H225" s="9">
        <v>132</v>
      </c>
      <c r="I225" s="9">
        <v>138</v>
      </c>
      <c r="J225" s="9">
        <v>126</v>
      </c>
      <c r="K225" s="9">
        <v>129</v>
      </c>
    </row>
    <row r="226" spans="1:11" x14ac:dyDescent="0.35">
      <c r="A226" s="4"/>
      <c r="B226" s="9">
        <v>136</v>
      </c>
      <c r="C226" s="9">
        <v>127</v>
      </c>
      <c r="D226" s="9">
        <v>130</v>
      </c>
      <c r="E226" s="9">
        <v>122</v>
      </c>
      <c r="F226" s="9">
        <v>125</v>
      </c>
      <c r="G226" s="9">
        <v>133</v>
      </c>
      <c r="H226" s="9">
        <v>140</v>
      </c>
      <c r="I226" s="9">
        <v>126</v>
      </c>
      <c r="J226" s="9">
        <v>133</v>
      </c>
      <c r="K226" s="9">
        <v>135</v>
      </c>
    </row>
    <row r="227" spans="1:11" x14ac:dyDescent="0.35">
      <c r="A227" s="4"/>
      <c r="B227" s="9">
        <v>130</v>
      </c>
      <c r="C227" s="9">
        <v>134</v>
      </c>
      <c r="D227" s="9">
        <v>141</v>
      </c>
      <c r="E227" s="9">
        <v>119</v>
      </c>
      <c r="F227" s="9">
        <v>125</v>
      </c>
      <c r="G227" s="9">
        <v>131</v>
      </c>
      <c r="H227" s="9">
        <v>136</v>
      </c>
      <c r="I227" s="9">
        <v>128</v>
      </c>
      <c r="J227" s="9">
        <v>124</v>
      </c>
      <c r="K227" s="9">
        <v>132</v>
      </c>
    </row>
    <row r="228" spans="1:11" x14ac:dyDescent="0.35">
      <c r="A228" s="4"/>
      <c r="B228" s="9">
        <v>136</v>
      </c>
      <c r="C228" s="9">
        <v>127</v>
      </c>
      <c r="D228" s="9">
        <v>130</v>
      </c>
      <c r="E228" s="9">
        <v>122</v>
      </c>
      <c r="F228" s="9">
        <v>125</v>
      </c>
      <c r="G228" s="9">
        <v>133</v>
      </c>
      <c r="H228" s="9">
        <v>140</v>
      </c>
      <c r="I228" s="9">
        <v>126</v>
      </c>
      <c r="J228" s="9">
        <v>133</v>
      </c>
      <c r="K228" s="9">
        <v>135</v>
      </c>
    </row>
    <row r="229" spans="1:11" x14ac:dyDescent="0.35">
      <c r="A229" s="4"/>
      <c r="B229" s="9">
        <v>130</v>
      </c>
      <c r="C229" s="9">
        <v>134</v>
      </c>
      <c r="D229" s="9">
        <v>141</v>
      </c>
      <c r="E229" s="9">
        <v>119</v>
      </c>
      <c r="F229" s="9">
        <v>125</v>
      </c>
      <c r="G229" s="9">
        <v>131</v>
      </c>
      <c r="H229" s="9">
        <v>136</v>
      </c>
      <c r="I229" s="9">
        <v>128</v>
      </c>
      <c r="J229" s="9">
        <v>124</v>
      </c>
      <c r="K229" s="9">
        <v>132</v>
      </c>
    </row>
    <row r="230" spans="1:11" x14ac:dyDescent="0.35">
      <c r="A230" s="4"/>
      <c r="B230" s="9">
        <v>136</v>
      </c>
      <c r="C230" s="9">
        <v>127</v>
      </c>
      <c r="D230" s="9">
        <v>130</v>
      </c>
      <c r="E230" s="9">
        <v>122</v>
      </c>
      <c r="F230" s="9">
        <v>125</v>
      </c>
      <c r="G230" s="9">
        <v>133</v>
      </c>
      <c r="H230" s="9">
        <v>140</v>
      </c>
      <c r="I230" s="9">
        <v>126</v>
      </c>
      <c r="J230" s="9">
        <v>133</v>
      </c>
      <c r="K230" s="9">
        <v>135</v>
      </c>
    </row>
    <row r="231" spans="1:11" x14ac:dyDescent="0.35">
      <c r="A231" s="4"/>
      <c r="B231" s="9">
        <v>130</v>
      </c>
      <c r="C231" s="9">
        <v>134</v>
      </c>
      <c r="D231" s="9">
        <v>141</v>
      </c>
      <c r="E231" s="9">
        <v>119</v>
      </c>
      <c r="F231" s="9">
        <v>125</v>
      </c>
      <c r="G231" s="9">
        <v>131</v>
      </c>
      <c r="H231" s="9">
        <v>136</v>
      </c>
      <c r="I231" s="9">
        <v>128</v>
      </c>
      <c r="J231" s="9">
        <v>124</v>
      </c>
      <c r="K231" s="9">
        <v>132</v>
      </c>
    </row>
    <row r="232" spans="1:11" x14ac:dyDescent="0.35">
      <c r="A232" s="4"/>
      <c r="B232" s="9">
        <v>136</v>
      </c>
      <c r="C232" s="9">
        <v>127</v>
      </c>
      <c r="D232" s="9">
        <v>130</v>
      </c>
      <c r="E232" s="9">
        <v>122</v>
      </c>
      <c r="F232" s="9">
        <v>125</v>
      </c>
      <c r="G232" s="9">
        <v>133</v>
      </c>
      <c r="H232" s="9">
        <v>140</v>
      </c>
      <c r="I232" s="9">
        <v>126</v>
      </c>
      <c r="J232" s="9">
        <v>133</v>
      </c>
      <c r="K232" s="9">
        <v>135</v>
      </c>
    </row>
    <row r="233" spans="1:11" x14ac:dyDescent="0.35">
      <c r="A233" s="4"/>
      <c r="B233" s="9">
        <v>130</v>
      </c>
      <c r="C233" s="9">
        <v>134</v>
      </c>
      <c r="D233" s="9">
        <v>141</v>
      </c>
      <c r="E233" s="9">
        <v>119</v>
      </c>
      <c r="F233" s="9">
        <v>125</v>
      </c>
      <c r="G233" s="9">
        <v>131</v>
      </c>
      <c r="H233" s="9">
        <v>136</v>
      </c>
      <c r="I233" s="9">
        <v>128</v>
      </c>
      <c r="J233" s="9">
        <v>124</v>
      </c>
      <c r="K233" s="9">
        <v>132</v>
      </c>
    </row>
    <row r="234" spans="1:11" x14ac:dyDescent="0.35">
      <c r="A234" s="4"/>
    </row>
    <row r="235" spans="1:11" x14ac:dyDescent="0.35">
      <c r="A235" s="4"/>
    </row>
    <row r="236" spans="1:11" x14ac:dyDescent="0.35">
      <c r="A236" s="4"/>
    </row>
    <row r="237" spans="1:11" x14ac:dyDescent="0.35">
      <c r="A237" s="4"/>
    </row>
    <row r="238" spans="1:11" x14ac:dyDescent="0.35">
      <c r="A238" s="4"/>
    </row>
    <row r="239" spans="1:11" x14ac:dyDescent="0.35">
      <c r="A239" s="4"/>
    </row>
    <row r="240" spans="1:11" x14ac:dyDescent="0.35">
      <c r="A240" s="4" t="s">
        <v>51</v>
      </c>
      <c r="B240" s="9" t="s">
        <v>145</v>
      </c>
      <c r="C240" s="9" t="s">
        <v>120</v>
      </c>
    </row>
    <row r="241" spans="1:3" x14ac:dyDescent="0.35">
      <c r="A241" s="4" t="s">
        <v>97</v>
      </c>
      <c r="B241" s="9">
        <v>118</v>
      </c>
      <c r="C241" s="9">
        <f>COUNTIF(B220:K229,118)</f>
        <v>1</v>
      </c>
    </row>
    <row r="242" spans="1:3" x14ac:dyDescent="0.35">
      <c r="A242" s="8" t="s">
        <v>144</v>
      </c>
      <c r="B242" s="9">
        <v>119</v>
      </c>
      <c r="C242" s="9">
        <f>COUNTIF(B220:K229,119)</f>
        <v>2</v>
      </c>
    </row>
    <row r="243" spans="1:3" x14ac:dyDescent="0.35">
      <c r="A243" s="7">
        <f>MEDIAN(B252,B253)</f>
        <v>130.5</v>
      </c>
      <c r="B243" s="9">
        <v>120</v>
      </c>
      <c r="C243" s="9">
        <f>COUNTIF(B220:K229,120)</f>
        <v>1</v>
      </c>
    </row>
    <row r="244" spans="1:3" x14ac:dyDescent="0.35">
      <c r="A244" s="4"/>
      <c r="B244" s="9">
        <v>122</v>
      </c>
      <c r="C244" s="9">
        <f>COUNTIF(B220:K229,122)</f>
        <v>3</v>
      </c>
    </row>
    <row r="245" spans="1:3" x14ac:dyDescent="0.35">
      <c r="A245" s="4" t="s">
        <v>52</v>
      </c>
      <c r="B245" s="9">
        <v>123</v>
      </c>
      <c r="C245" s="9">
        <f>COUNTIF(B220:K229,123)</f>
        <v>1</v>
      </c>
    </row>
    <row r="246" spans="1:3" x14ac:dyDescent="0.35">
      <c r="A246" s="4" t="s">
        <v>97</v>
      </c>
      <c r="B246" s="9">
        <v>124</v>
      </c>
      <c r="C246" s="9">
        <f>COUNTIF(B220:K229,124)</f>
        <v>2</v>
      </c>
    </row>
    <row r="247" spans="1:3" x14ac:dyDescent="0.35">
      <c r="A247" s="4"/>
      <c r="B247" s="9">
        <v>125</v>
      </c>
      <c r="C247" s="9">
        <f>COUNTIF(B220:K229,125)</f>
        <v>6</v>
      </c>
    </row>
    <row r="248" spans="1:3" x14ac:dyDescent="0.35">
      <c r="A248" s="4"/>
      <c r="B248" s="9">
        <v>126</v>
      </c>
      <c r="C248" s="9">
        <f>COUNTIF(B220:K229,126)</f>
        <v>3</v>
      </c>
    </row>
    <row r="249" spans="1:3" x14ac:dyDescent="0.35">
      <c r="A249" s="4"/>
      <c r="B249" s="9">
        <v>127</v>
      </c>
      <c r="C249" s="9">
        <f>COUNTIF(B220:K229,127)</f>
        <v>2</v>
      </c>
    </row>
    <row r="250" spans="1:3" x14ac:dyDescent="0.35">
      <c r="A250" s="4"/>
      <c r="B250" s="9">
        <v>128</v>
      </c>
      <c r="C250" s="9">
        <f>COUNTIF(B220:K229,128)</f>
        <v>3</v>
      </c>
    </row>
    <row r="251" spans="1:3" x14ac:dyDescent="0.35">
      <c r="A251" s="4"/>
      <c r="B251" s="9">
        <v>129</v>
      </c>
      <c r="C251" s="9">
        <f>COUNTIF(B220:K229,129)</f>
        <v>1</v>
      </c>
    </row>
    <row r="252" spans="1:3" x14ac:dyDescent="0.35">
      <c r="A252" s="4"/>
      <c r="B252" s="9">
        <v>130</v>
      </c>
      <c r="C252" s="9">
        <f>COUNTIF(B220:K229,130)</f>
        <v>5</v>
      </c>
    </row>
    <row r="253" spans="1:3" x14ac:dyDescent="0.35">
      <c r="A253" s="4"/>
      <c r="B253" s="9">
        <v>131</v>
      </c>
      <c r="C253" s="9">
        <f>COUNTIF(B220:K229,131)</f>
        <v>2</v>
      </c>
    </row>
    <row r="254" spans="1:3" x14ac:dyDescent="0.35">
      <c r="A254" s="4"/>
      <c r="B254" s="9">
        <v>132</v>
      </c>
      <c r="C254" s="9">
        <f>COUNTIF(B220:K229,132)</f>
        <v>5</v>
      </c>
    </row>
    <row r="255" spans="1:3" x14ac:dyDescent="0.35">
      <c r="A255" s="4"/>
      <c r="B255" s="9">
        <v>133</v>
      </c>
      <c r="C255" s="9">
        <f>COUNTIF(B220:K229,133)</f>
        <v>4</v>
      </c>
    </row>
    <row r="256" spans="1:3" x14ac:dyDescent="0.35">
      <c r="A256" s="4"/>
      <c r="B256" s="9">
        <v>134</v>
      </c>
      <c r="C256" s="9">
        <f>COUNTIF(B220:K229,134)</f>
        <v>2</v>
      </c>
    </row>
    <row r="257" spans="1:12" x14ac:dyDescent="0.35">
      <c r="A257" s="4"/>
      <c r="B257" s="9">
        <v>135</v>
      </c>
      <c r="C257" s="9">
        <f>COUNTIF(B220:K229,135)</f>
        <v>3</v>
      </c>
    </row>
    <row r="258" spans="1:12" x14ac:dyDescent="0.35">
      <c r="A258" s="4"/>
      <c r="B258" s="9">
        <v>136</v>
      </c>
      <c r="C258" s="9">
        <f>COUNTIF(B220:K229,136)</f>
        <v>5</v>
      </c>
    </row>
    <row r="259" spans="1:12" x14ac:dyDescent="0.35">
      <c r="A259" s="4"/>
      <c r="B259" s="9">
        <v>137</v>
      </c>
      <c r="C259" s="9">
        <f>COUNTIF(B220:K229,137)</f>
        <v>1</v>
      </c>
    </row>
    <row r="260" spans="1:12" x14ac:dyDescent="0.35">
      <c r="A260" s="4"/>
      <c r="B260" s="9">
        <v>138</v>
      </c>
      <c r="C260" s="9">
        <f>COUNTIF(B220:K229,138)</f>
        <v>1</v>
      </c>
    </row>
    <row r="261" spans="1:12" x14ac:dyDescent="0.35">
      <c r="A261" s="4"/>
      <c r="B261" s="9">
        <v>140</v>
      </c>
      <c r="C261" s="9">
        <f>COUNTIF(B220:K229,140)</f>
        <v>2</v>
      </c>
    </row>
    <row r="262" spans="1:12" x14ac:dyDescent="0.35">
      <c r="A262" s="4"/>
      <c r="B262" s="9">
        <v>141</v>
      </c>
      <c r="C262" s="9">
        <f>COUNTIF(B220:K229,141)</f>
        <v>3</v>
      </c>
    </row>
    <row r="263" spans="1:12" x14ac:dyDescent="0.35">
      <c r="A263" s="4"/>
      <c r="B263" s="9">
        <v>145</v>
      </c>
      <c r="C263" s="9">
        <f>COUNTIF(B220:K229,145)</f>
        <v>1</v>
      </c>
    </row>
    <row r="264" spans="1:12" x14ac:dyDescent="0.35">
      <c r="A264" s="4"/>
      <c r="B264" s="9">
        <v>148</v>
      </c>
      <c r="C264" s="9">
        <f>COUNTIF(B220:K229,148)</f>
        <v>1</v>
      </c>
    </row>
    <row r="266" spans="1:12" ht="58" x14ac:dyDescent="0.35">
      <c r="A266" s="5" t="s">
        <v>53</v>
      </c>
    </row>
    <row r="268" spans="1:12" x14ac:dyDescent="0.35">
      <c r="A268" s="4" t="s">
        <v>54</v>
      </c>
      <c r="B268" s="9" t="s">
        <v>146</v>
      </c>
      <c r="C268" s="9">
        <v>45</v>
      </c>
      <c r="D268" s="9">
        <v>35</v>
      </c>
      <c r="E268" s="9">
        <v>40</v>
      </c>
      <c r="F268" s="9">
        <v>38</v>
      </c>
      <c r="G268" s="9">
        <v>42</v>
      </c>
      <c r="H268" s="9">
        <v>37</v>
      </c>
      <c r="I268" s="9">
        <v>39</v>
      </c>
      <c r="J268" s="9">
        <v>43</v>
      </c>
      <c r="K268" s="9">
        <v>44</v>
      </c>
      <c r="L268" s="9">
        <v>41</v>
      </c>
    </row>
    <row r="269" spans="1:12" x14ac:dyDescent="0.35">
      <c r="A269" s="4" t="s">
        <v>97</v>
      </c>
      <c r="B269" s="9" t="s">
        <v>147</v>
      </c>
      <c r="C269" s="9">
        <v>32</v>
      </c>
      <c r="D269" s="9">
        <v>28</v>
      </c>
      <c r="E269" s="9">
        <v>30</v>
      </c>
      <c r="F269" s="9">
        <v>34</v>
      </c>
      <c r="G269" s="9">
        <v>33</v>
      </c>
      <c r="H269" s="9">
        <v>35</v>
      </c>
      <c r="I269" s="9">
        <v>31</v>
      </c>
      <c r="J269" s="9">
        <v>29</v>
      </c>
      <c r="K269" s="9">
        <v>36</v>
      </c>
      <c r="L269" s="9">
        <v>37</v>
      </c>
    </row>
    <row r="270" spans="1:12" x14ac:dyDescent="0.35">
      <c r="A270" s="4"/>
      <c r="B270" s="9" t="s">
        <v>148</v>
      </c>
      <c r="C270" s="9">
        <v>40</v>
      </c>
      <c r="D270" s="9">
        <v>39</v>
      </c>
      <c r="E270" s="9">
        <v>42</v>
      </c>
      <c r="F270" s="9">
        <v>41</v>
      </c>
      <c r="G270" s="9">
        <v>38</v>
      </c>
      <c r="H270" s="9">
        <v>43</v>
      </c>
      <c r="I270" s="9">
        <v>45</v>
      </c>
      <c r="J270" s="9">
        <v>44</v>
      </c>
      <c r="K270" s="9">
        <v>41</v>
      </c>
      <c r="L270" s="9">
        <v>37</v>
      </c>
    </row>
    <row r="271" spans="1:12" x14ac:dyDescent="0.35">
      <c r="A271" s="4"/>
    </row>
    <row r="272" spans="1:12" x14ac:dyDescent="0.35">
      <c r="A272" s="4"/>
    </row>
    <row r="273" spans="1:12" x14ac:dyDescent="0.35">
      <c r="A273" s="4"/>
    </row>
    <row r="274" spans="1:12" x14ac:dyDescent="0.35">
      <c r="A274" s="4"/>
    </row>
    <row r="275" spans="1:12" x14ac:dyDescent="0.35">
      <c r="A275" s="4"/>
    </row>
    <row r="276" spans="1:12" x14ac:dyDescent="0.35">
      <c r="A276" s="4"/>
    </row>
    <row r="277" spans="1:12" x14ac:dyDescent="0.35">
      <c r="A277" s="4"/>
    </row>
    <row r="278" spans="1:12" x14ac:dyDescent="0.35">
      <c r="A278" s="4"/>
    </row>
    <row r="279" spans="1:12" x14ac:dyDescent="0.35">
      <c r="A279" s="4"/>
    </row>
    <row r="280" spans="1:12" x14ac:dyDescent="0.35">
      <c r="A280" s="4"/>
    </row>
    <row r="281" spans="1:12" x14ac:dyDescent="0.35">
      <c r="A281" s="4"/>
    </row>
    <row r="282" spans="1:12" x14ac:dyDescent="0.35">
      <c r="A282" s="4"/>
    </row>
    <row r="283" spans="1:12" x14ac:dyDescent="0.35">
      <c r="A283" s="4"/>
    </row>
    <row r="284" spans="1:12" x14ac:dyDescent="0.35">
      <c r="A284" s="4"/>
    </row>
    <row r="285" spans="1:12" x14ac:dyDescent="0.35">
      <c r="A285" s="4" t="s">
        <v>55</v>
      </c>
      <c r="B285" s="9" t="s">
        <v>146</v>
      </c>
      <c r="C285" s="9">
        <v>45</v>
      </c>
      <c r="D285" s="9">
        <v>35</v>
      </c>
      <c r="E285" s="9">
        <v>40</v>
      </c>
      <c r="F285" s="9">
        <v>38</v>
      </c>
      <c r="G285" s="9">
        <v>42</v>
      </c>
      <c r="H285" s="9">
        <v>37</v>
      </c>
      <c r="I285" s="9">
        <v>39</v>
      </c>
      <c r="J285" s="9">
        <v>43</v>
      </c>
      <c r="K285" s="9">
        <v>44</v>
      </c>
      <c r="L285" s="9">
        <v>41</v>
      </c>
    </row>
    <row r="286" spans="1:12" x14ac:dyDescent="0.35">
      <c r="A286" s="4" t="s">
        <v>97</v>
      </c>
      <c r="B286" s="9" t="s">
        <v>147</v>
      </c>
      <c r="C286" s="9">
        <v>32</v>
      </c>
      <c r="D286" s="9">
        <v>28</v>
      </c>
      <c r="E286" s="9">
        <v>30</v>
      </c>
      <c r="F286" s="9">
        <v>34</v>
      </c>
      <c r="G286" s="9">
        <v>33</v>
      </c>
      <c r="H286" s="9">
        <v>35</v>
      </c>
      <c r="I286" s="9">
        <v>31</v>
      </c>
      <c r="J286" s="9">
        <v>29</v>
      </c>
      <c r="K286" s="9">
        <v>36</v>
      </c>
      <c r="L286" s="9">
        <v>37</v>
      </c>
    </row>
    <row r="287" spans="1:12" x14ac:dyDescent="0.35">
      <c r="A287" s="43" t="s">
        <v>149</v>
      </c>
      <c r="B287" s="9" t="s">
        <v>148</v>
      </c>
      <c r="C287" s="9">
        <v>40</v>
      </c>
      <c r="D287" s="9">
        <v>39</v>
      </c>
      <c r="E287" s="9">
        <v>42</v>
      </c>
      <c r="F287" s="9">
        <v>41</v>
      </c>
      <c r="G287" s="9">
        <v>38</v>
      </c>
      <c r="H287" s="9">
        <v>43</v>
      </c>
      <c r="I287" s="9">
        <v>45</v>
      </c>
      <c r="J287" s="9">
        <v>44</v>
      </c>
      <c r="K287" s="9">
        <v>41</v>
      </c>
      <c r="L287" s="9">
        <v>37</v>
      </c>
    </row>
    <row r="288" spans="1:12" x14ac:dyDescent="0.35">
      <c r="A288" s="7">
        <f>AVERAGE(C285:L285)</f>
        <v>40.4</v>
      </c>
    </row>
    <row r="289" spans="1:1" x14ac:dyDescent="0.35">
      <c r="A289" s="43" t="s">
        <v>150</v>
      </c>
    </row>
    <row r="290" spans="1:1" x14ac:dyDescent="0.35">
      <c r="A290" s="7">
        <f>AVERAGE(C286:L286)</f>
        <v>32.5</v>
      </c>
    </row>
    <row r="291" spans="1:1" x14ac:dyDescent="0.35">
      <c r="A291" s="43" t="s">
        <v>151</v>
      </c>
    </row>
    <row r="292" spans="1:1" x14ac:dyDescent="0.35">
      <c r="A292" s="7">
        <f>AVERAGE(C287:L287)</f>
        <v>41</v>
      </c>
    </row>
    <row r="293" spans="1:1" x14ac:dyDescent="0.35">
      <c r="A293" s="4"/>
    </row>
    <row r="294" spans="1:1" x14ac:dyDescent="0.35">
      <c r="A294" s="4"/>
    </row>
    <row r="295" spans="1:1" x14ac:dyDescent="0.35">
      <c r="A295" s="4" t="s">
        <v>56</v>
      </c>
    </row>
    <row r="296" spans="1:1" x14ac:dyDescent="0.35">
      <c r="A296" s="4" t="s">
        <v>97</v>
      </c>
    </row>
    <row r="297" spans="1:1" x14ac:dyDescent="0.35">
      <c r="A297" s="8" t="s">
        <v>152</v>
      </c>
    </row>
    <row r="298" spans="1:1" x14ac:dyDescent="0.35">
      <c r="A298" s="7">
        <f>MAX(C285:L285)-MIN(C285:L285)</f>
        <v>10</v>
      </c>
    </row>
    <row r="299" spans="1:1" x14ac:dyDescent="0.35">
      <c r="A299" s="8" t="s">
        <v>153</v>
      </c>
    </row>
    <row r="300" spans="1:1" x14ac:dyDescent="0.35">
      <c r="A300" s="7">
        <f>MAX(C286:L286)-MIN(C286:L286)</f>
        <v>9</v>
      </c>
    </row>
    <row r="301" spans="1:1" x14ac:dyDescent="0.35">
      <c r="A301" s="8" t="s">
        <v>154</v>
      </c>
    </row>
    <row r="302" spans="1:1" x14ac:dyDescent="0.35">
      <c r="A302" s="7">
        <f>MAX(C287:L287)-MIN(C287:L287)</f>
        <v>8</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2B99-1B71-4C3A-8388-BD91F5400E33}">
  <dimension ref="A1:L40"/>
  <sheetViews>
    <sheetView workbookViewId="0"/>
  </sheetViews>
  <sheetFormatPr defaultRowHeight="14.5" x14ac:dyDescent="0.35"/>
  <cols>
    <col min="1" max="1" width="107" bestFit="1" customWidth="1"/>
  </cols>
  <sheetData>
    <row r="1" spans="1:12" ht="87" x14ac:dyDescent="0.35">
      <c r="A1" s="5" t="s">
        <v>93</v>
      </c>
    </row>
    <row r="3" spans="1:12" x14ac:dyDescent="0.35">
      <c r="A3" s="4" t="s">
        <v>57</v>
      </c>
      <c r="C3" s="9">
        <v>-2.5</v>
      </c>
      <c r="D3" s="9">
        <v>1.3</v>
      </c>
      <c r="E3" s="9">
        <v>-0.8</v>
      </c>
      <c r="F3" s="9">
        <v>-1.9</v>
      </c>
      <c r="G3" s="9">
        <v>2.1</v>
      </c>
      <c r="H3" s="9">
        <v>0.5</v>
      </c>
      <c r="I3" s="9">
        <v>-1.2</v>
      </c>
      <c r="J3" s="9">
        <v>1.8</v>
      </c>
      <c r="K3" s="9">
        <v>-0.5</v>
      </c>
      <c r="L3" s="9">
        <v>2.2999999999999998</v>
      </c>
    </row>
    <row r="4" spans="1:12" x14ac:dyDescent="0.35">
      <c r="A4" s="4" t="s">
        <v>97</v>
      </c>
      <c r="C4" s="9">
        <v>-0.7</v>
      </c>
      <c r="D4" s="9">
        <v>1.2</v>
      </c>
      <c r="E4" s="9">
        <v>-1.5</v>
      </c>
      <c r="F4" s="9">
        <v>-0.3</v>
      </c>
      <c r="G4" s="9">
        <v>2.6</v>
      </c>
      <c r="H4" s="9">
        <v>1.1000000000000001</v>
      </c>
      <c r="I4" s="9">
        <v>-1.7</v>
      </c>
      <c r="J4" s="9">
        <v>0.9</v>
      </c>
      <c r="K4" s="9">
        <v>-1.4</v>
      </c>
      <c r="L4" s="9">
        <v>0.3</v>
      </c>
    </row>
    <row r="5" spans="1:12" x14ac:dyDescent="0.35">
      <c r="A5" s="7">
        <f>SKEW(C3:L7)</f>
        <v>5.4546017084340551E-2</v>
      </c>
      <c r="C5" s="9">
        <v>1.9</v>
      </c>
      <c r="D5" s="9">
        <v>-1.1000000000000001</v>
      </c>
      <c r="E5" s="9">
        <v>-0.4</v>
      </c>
      <c r="F5" s="9">
        <v>2.2000000000000002</v>
      </c>
      <c r="G5" s="9">
        <v>-0.9</v>
      </c>
      <c r="H5" s="9">
        <v>1.6</v>
      </c>
      <c r="I5" s="9">
        <v>-0.6</v>
      </c>
      <c r="J5" s="9">
        <v>-1.3</v>
      </c>
      <c r="K5" s="9">
        <v>2.4</v>
      </c>
      <c r="L5" s="9">
        <v>0.7</v>
      </c>
    </row>
    <row r="6" spans="1:12" x14ac:dyDescent="0.35">
      <c r="A6" s="4"/>
      <c r="C6" s="9">
        <v>-1.8</v>
      </c>
      <c r="D6" s="9">
        <v>1.5</v>
      </c>
      <c r="E6" s="9">
        <v>-0.2</v>
      </c>
      <c r="F6" s="9">
        <v>-2.1</v>
      </c>
      <c r="G6" s="9">
        <v>2.8</v>
      </c>
      <c r="H6" s="9">
        <v>0.8</v>
      </c>
      <c r="I6" s="9">
        <v>-1.6</v>
      </c>
      <c r="J6" s="9">
        <v>1.4</v>
      </c>
      <c r="K6" s="9">
        <v>-0.1</v>
      </c>
      <c r="L6" s="9">
        <v>2.5</v>
      </c>
    </row>
    <row r="7" spans="1:12" x14ac:dyDescent="0.35">
      <c r="A7" s="4"/>
      <c r="C7" s="9">
        <v>-1</v>
      </c>
      <c r="D7" s="9">
        <v>1.7</v>
      </c>
      <c r="E7" s="9">
        <v>-0.9</v>
      </c>
      <c r="F7" s="9">
        <v>-2</v>
      </c>
      <c r="G7" s="9">
        <v>2.7</v>
      </c>
      <c r="H7" s="9">
        <v>0.6</v>
      </c>
      <c r="I7" s="9">
        <v>-1.4</v>
      </c>
      <c r="J7" s="9">
        <v>1.1000000000000001</v>
      </c>
      <c r="K7" s="9">
        <v>-0.3</v>
      </c>
      <c r="L7" s="9">
        <v>2</v>
      </c>
    </row>
    <row r="8" spans="1:12" x14ac:dyDescent="0.35">
      <c r="A8" s="4" t="s">
        <v>58</v>
      </c>
    </row>
    <row r="9" spans="1:12" x14ac:dyDescent="0.35">
      <c r="A9" s="4" t="s">
        <v>97</v>
      </c>
    </row>
    <row r="10" spans="1:12" x14ac:dyDescent="0.35">
      <c r="A10" s="7">
        <f>KURT(C3:L7)</f>
        <v>-1.3042496425917365</v>
      </c>
    </row>
    <row r="11" spans="1:12" x14ac:dyDescent="0.35">
      <c r="A11" s="4"/>
    </row>
    <row r="12" spans="1:12" x14ac:dyDescent="0.35">
      <c r="A12" s="4"/>
    </row>
    <row r="14" spans="1:12" ht="101.5" x14ac:dyDescent="0.35">
      <c r="A14" s="5" t="s">
        <v>94</v>
      </c>
    </row>
    <row r="16" spans="1:12" x14ac:dyDescent="0.35">
      <c r="A16" s="4" t="s">
        <v>59</v>
      </c>
      <c r="C16" s="9">
        <v>2.5</v>
      </c>
      <c r="D16" s="9">
        <v>4.8</v>
      </c>
      <c r="E16" s="9">
        <v>3.2</v>
      </c>
      <c r="F16" s="9">
        <v>2.1</v>
      </c>
      <c r="G16" s="9">
        <v>4.5</v>
      </c>
      <c r="H16" s="9">
        <v>2.9</v>
      </c>
      <c r="I16" s="9">
        <v>2.2999999999999998</v>
      </c>
      <c r="J16" s="9">
        <v>3.1</v>
      </c>
      <c r="K16" s="9">
        <v>4.2</v>
      </c>
      <c r="L16" s="9">
        <v>3.9</v>
      </c>
    </row>
    <row r="17" spans="1:12" x14ac:dyDescent="0.35">
      <c r="A17" s="4" t="s">
        <v>97</v>
      </c>
      <c r="C17" s="9">
        <v>2.8</v>
      </c>
      <c r="D17" s="9">
        <v>4.0999999999999996</v>
      </c>
      <c r="E17" s="9">
        <v>2.6</v>
      </c>
      <c r="F17" s="9">
        <v>2.4</v>
      </c>
      <c r="G17" s="9">
        <v>4.7</v>
      </c>
      <c r="H17" s="9">
        <v>3.3</v>
      </c>
      <c r="I17" s="9">
        <v>2.7</v>
      </c>
      <c r="J17" s="9">
        <v>3</v>
      </c>
      <c r="K17" s="9">
        <v>4.3</v>
      </c>
      <c r="L17" s="9">
        <v>3.7</v>
      </c>
    </row>
    <row r="18" spans="1:12" x14ac:dyDescent="0.35">
      <c r="A18" s="7">
        <f>SKEW(C16:L25)</f>
        <v>0.22402536454542335</v>
      </c>
      <c r="C18" s="9">
        <v>2.2000000000000002</v>
      </c>
      <c r="D18" s="9">
        <v>3.6</v>
      </c>
      <c r="E18" s="9">
        <v>4</v>
      </c>
      <c r="F18" s="9">
        <v>2.7</v>
      </c>
      <c r="G18" s="9">
        <v>3.8</v>
      </c>
      <c r="H18" s="9">
        <v>3.5</v>
      </c>
      <c r="I18" s="9">
        <v>3.2</v>
      </c>
      <c r="J18" s="9">
        <v>4.4000000000000004</v>
      </c>
      <c r="K18" s="9">
        <v>2</v>
      </c>
      <c r="L18" s="9">
        <v>3.4</v>
      </c>
    </row>
    <row r="19" spans="1:12" x14ac:dyDescent="0.35">
      <c r="A19" s="4"/>
      <c r="C19" s="9">
        <v>3.1</v>
      </c>
      <c r="D19" s="9">
        <v>2.9</v>
      </c>
      <c r="E19" s="9">
        <v>4.5999999999999996</v>
      </c>
      <c r="F19" s="9">
        <v>3.3</v>
      </c>
      <c r="G19" s="9">
        <v>2.5</v>
      </c>
      <c r="H19" s="9">
        <v>4.9000000000000004</v>
      </c>
      <c r="I19" s="9">
        <v>2.8</v>
      </c>
      <c r="J19" s="9">
        <v>3</v>
      </c>
      <c r="K19" s="9">
        <v>4.2</v>
      </c>
      <c r="L19" s="9">
        <v>3.9</v>
      </c>
    </row>
    <row r="20" spans="1:12" x14ac:dyDescent="0.35">
      <c r="A20" s="4"/>
      <c r="C20" s="9">
        <v>2.8</v>
      </c>
      <c r="D20" s="9">
        <v>4.0999999999999996</v>
      </c>
      <c r="E20" s="9">
        <v>2.6</v>
      </c>
      <c r="F20" s="9">
        <v>2.4</v>
      </c>
      <c r="G20" s="9">
        <v>4.7</v>
      </c>
      <c r="H20" s="9">
        <v>3.3</v>
      </c>
      <c r="I20" s="9">
        <v>2.7</v>
      </c>
      <c r="J20" s="9">
        <v>3</v>
      </c>
      <c r="K20" s="9">
        <v>4.3</v>
      </c>
      <c r="L20" s="9">
        <v>3.7</v>
      </c>
    </row>
    <row r="21" spans="1:12" x14ac:dyDescent="0.35">
      <c r="A21" s="4" t="s">
        <v>60</v>
      </c>
      <c r="C21" s="9">
        <v>2.2000000000000002</v>
      </c>
      <c r="D21" s="9">
        <v>3.6</v>
      </c>
      <c r="E21" s="9">
        <v>4</v>
      </c>
      <c r="F21" s="9">
        <v>2.7</v>
      </c>
      <c r="G21" s="9">
        <v>3.8</v>
      </c>
      <c r="H21" s="9">
        <v>3.5</v>
      </c>
      <c r="I21" s="9">
        <v>3.2</v>
      </c>
      <c r="J21" s="9">
        <v>4.4000000000000004</v>
      </c>
      <c r="K21" s="9">
        <v>2</v>
      </c>
      <c r="L21" s="9">
        <v>3.4</v>
      </c>
    </row>
    <row r="22" spans="1:12" x14ac:dyDescent="0.35">
      <c r="A22" s="4" t="s">
        <v>97</v>
      </c>
      <c r="C22" s="9">
        <v>3.1</v>
      </c>
      <c r="D22" s="9">
        <v>2.9</v>
      </c>
      <c r="E22" s="9">
        <v>4.5999999999999996</v>
      </c>
      <c r="F22" s="9">
        <v>3.3</v>
      </c>
      <c r="G22" s="9">
        <v>2.5</v>
      </c>
      <c r="H22" s="9">
        <v>4.9000000000000004</v>
      </c>
      <c r="I22" s="9">
        <v>2.8</v>
      </c>
      <c r="J22" s="9">
        <v>3</v>
      </c>
      <c r="K22" s="9">
        <v>4.2</v>
      </c>
      <c r="L22" s="9">
        <v>3.9</v>
      </c>
    </row>
    <row r="23" spans="1:12" x14ac:dyDescent="0.35">
      <c r="A23" s="7">
        <f>KURT(C16:L25)</f>
        <v>-0.93120912452529181</v>
      </c>
      <c r="C23" s="9">
        <v>2.8</v>
      </c>
      <c r="D23" s="9">
        <v>4.0999999999999996</v>
      </c>
      <c r="E23" s="9">
        <v>2.6</v>
      </c>
      <c r="F23" s="9">
        <v>2.4</v>
      </c>
      <c r="G23" s="9">
        <v>4.7</v>
      </c>
      <c r="H23" s="9">
        <v>3.3</v>
      </c>
      <c r="I23" s="9">
        <v>2.7</v>
      </c>
      <c r="J23" s="9">
        <v>3</v>
      </c>
      <c r="K23" s="9">
        <v>4.3</v>
      </c>
      <c r="L23" s="9">
        <v>3.7</v>
      </c>
    </row>
    <row r="24" spans="1:12" x14ac:dyDescent="0.35">
      <c r="A24" s="4"/>
      <c r="C24" s="9">
        <v>2.2000000000000002</v>
      </c>
      <c r="D24" s="9">
        <v>3.6</v>
      </c>
      <c r="E24" s="9">
        <v>4</v>
      </c>
      <c r="F24" s="9">
        <v>2.7</v>
      </c>
      <c r="G24" s="9">
        <v>3.8</v>
      </c>
      <c r="H24" s="9">
        <v>3.5</v>
      </c>
      <c r="I24" s="9">
        <v>3.2</v>
      </c>
      <c r="J24" s="9">
        <v>4.4000000000000004</v>
      </c>
      <c r="K24" s="9">
        <v>2</v>
      </c>
      <c r="L24" s="9">
        <v>3.4</v>
      </c>
    </row>
    <row r="25" spans="1:12" x14ac:dyDescent="0.35">
      <c r="A25" s="4"/>
      <c r="C25" s="9">
        <v>3.1</v>
      </c>
      <c r="D25" s="9">
        <v>2.9</v>
      </c>
      <c r="E25" s="9">
        <v>4.5999999999999996</v>
      </c>
      <c r="F25" s="9">
        <v>3.3</v>
      </c>
      <c r="G25" s="9">
        <v>2.5</v>
      </c>
      <c r="H25" s="9">
        <v>4.9000000000000004</v>
      </c>
      <c r="I25" s="9"/>
      <c r="J25" s="9"/>
      <c r="K25" s="9"/>
      <c r="L25" s="9"/>
    </row>
    <row r="26" spans="1:12" x14ac:dyDescent="0.35">
      <c r="A26" s="4"/>
    </row>
    <row r="28" spans="1:12" ht="58" x14ac:dyDescent="0.35">
      <c r="A28" s="5" t="s">
        <v>95</v>
      </c>
    </row>
    <row r="30" spans="1:12" x14ac:dyDescent="0.35">
      <c r="A30" s="4" t="s">
        <v>61</v>
      </c>
      <c r="C30" s="9">
        <v>4</v>
      </c>
      <c r="D30" s="9">
        <v>5</v>
      </c>
      <c r="E30" s="9">
        <v>3</v>
      </c>
      <c r="F30" s="9">
        <v>4</v>
      </c>
      <c r="G30" s="9">
        <v>4</v>
      </c>
      <c r="H30" s="9">
        <v>3</v>
      </c>
      <c r="I30" s="9">
        <v>2</v>
      </c>
      <c r="J30" s="9">
        <v>5</v>
      </c>
      <c r="K30" s="9">
        <v>4</v>
      </c>
      <c r="L30" s="9">
        <v>3</v>
      </c>
    </row>
    <row r="31" spans="1:12" x14ac:dyDescent="0.35">
      <c r="A31" s="4" t="s">
        <v>97</v>
      </c>
      <c r="C31" s="9">
        <v>5</v>
      </c>
      <c r="D31" s="9">
        <v>4</v>
      </c>
      <c r="E31" s="9">
        <v>2</v>
      </c>
      <c r="F31" s="9">
        <v>3</v>
      </c>
      <c r="G31" s="9">
        <v>4</v>
      </c>
      <c r="H31" s="9">
        <v>5</v>
      </c>
      <c r="I31" s="9">
        <v>3</v>
      </c>
      <c r="J31" s="9">
        <v>4</v>
      </c>
      <c r="K31" s="9">
        <v>5</v>
      </c>
      <c r="L31" s="9">
        <v>3</v>
      </c>
    </row>
    <row r="32" spans="1:12" x14ac:dyDescent="0.35">
      <c r="A32" s="7">
        <f>SKEW(C30:L39)</f>
        <v>-0.21090973977304461</v>
      </c>
      <c r="C32" s="9">
        <v>4</v>
      </c>
      <c r="D32" s="9">
        <v>3</v>
      </c>
      <c r="E32" s="9">
        <v>2</v>
      </c>
      <c r="F32" s="9">
        <v>4</v>
      </c>
      <c r="G32" s="9">
        <v>5</v>
      </c>
      <c r="H32" s="9">
        <v>3</v>
      </c>
      <c r="I32" s="9">
        <v>4</v>
      </c>
      <c r="J32" s="9">
        <v>5</v>
      </c>
      <c r="K32" s="9">
        <v>4</v>
      </c>
      <c r="L32" s="9">
        <v>3</v>
      </c>
    </row>
    <row r="33" spans="1:12" x14ac:dyDescent="0.35">
      <c r="A33" s="4"/>
      <c r="C33" s="9">
        <v>3</v>
      </c>
      <c r="D33" s="9">
        <v>4</v>
      </c>
      <c r="E33" s="9">
        <v>5</v>
      </c>
      <c r="F33" s="9">
        <v>2</v>
      </c>
      <c r="G33" s="9">
        <v>3</v>
      </c>
      <c r="H33" s="9">
        <v>4</v>
      </c>
      <c r="I33" s="9">
        <v>4</v>
      </c>
      <c r="J33" s="9">
        <v>3</v>
      </c>
      <c r="K33" s="9">
        <v>5</v>
      </c>
      <c r="L33" s="9">
        <v>4</v>
      </c>
    </row>
    <row r="34" spans="1:12" x14ac:dyDescent="0.35">
      <c r="A34" s="4"/>
      <c r="C34" s="9">
        <v>3</v>
      </c>
      <c r="D34" s="9">
        <v>4</v>
      </c>
      <c r="E34" s="9">
        <v>5</v>
      </c>
      <c r="F34" s="9">
        <v>4</v>
      </c>
      <c r="G34" s="9">
        <v>2</v>
      </c>
      <c r="H34" s="9">
        <v>3</v>
      </c>
      <c r="I34" s="9">
        <v>4</v>
      </c>
      <c r="J34" s="9">
        <v>5</v>
      </c>
      <c r="K34" s="9">
        <v>3</v>
      </c>
      <c r="L34" s="9">
        <v>4</v>
      </c>
    </row>
    <row r="35" spans="1:12" x14ac:dyDescent="0.35">
      <c r="A35" s="4" t="s">
        <v>62</v>
      </c>
      <c r="C35" s="9">
        <v>5</v>
      </c>
      <c r="D35" s="9">
        <v>4</v>
      </c>
      <c r="E35" s="9">
        <v>3</v>
      </c>
      <c r="F35" s="9">
        <v>4</v>
      </c>
      <c r="G35" s="9">
        <v>5</v>
      </c>
      <c r="H35" s="9">
        <v>3</v>
      </c>
      <c r="I35" s="9">
        <v>4</v>
      </c>
      <c r="J35" s="9">
        <v>5</v>
      </c>
      <c r="K35" s="9">
        <v>4</v>
      </c>
      <c r="L35" s="9">
        <v>3</v>
      </c>
    </row>
    <row r="36" spans="1:12" x14ac:dyDescent="0.35">
      <c r="A36" s="4" t="s">
        <v>97</v>
      </c>
      <c r="C36" s="9">
        <v>3</v>
      </c>
      <c r="D36" s="9">
        <v>4</v>
      </c>
      <c r="E36" s="9">
        <v>5</v>
      </c>
      <c r="F36" s="9">
        <v>2</v>
      </c>
      <c r="G36" s="9">
        <v>3</v>
      </c>
      <c r="H36" s="9">
        <v>4</v>
      </c>
      <c r="I36" s="9">
        <v>4</v>
      </c>
      <c r="J36" s="9">
        <v>3</v>
      </c>
      <c r="K36" s="9">
        <v>5</v>
      </c>
      <c r="L36" s="9">
        <v>4</v>
      </c>
    </row>
    <row r="37" spans="1:12" x14ac:dyDescent="0.35">
      <c r="A37" s="7">
        <f>KURT(C30:L39)</f>
        <v>-0.74525627211662515</v>
      </c>
      <c r="C37" s="9">
        <v>3</v>
      </c>
      <c r="D37" s="9">
        <v>4</v>
      </c>
      <c r="E37" s="9">
        <v>5</v>
      </c>
      <c r="F37" s="9">
        <v>4</v>
      </c>
      <c r="G37" s="9">
        <v>2</v>
      </c>
      <c r="H37" s="9">
        <v>3</v>
      </c>
      <c r="I37" s="9">
        <v>4</v>
      </c>
      <c r="J37" s="9">
        <v>5</v>
      </c>
      <c r="K37" s="9">
        <v>3</v>
      </c>
      <c r="L37" s="9">
        <v>4</v>
      </c>
    </row>
    <row r="38" spans="1:12" x14ac:dyDescent="0.35">
      <c r="A38" s="4"/>
      <c r="C38" s="9">
        <v>5</v>
      </c>
      <c r="D38" s="9">
        <v>4</v>
      </c>
      <c r="E38" s="9">
        <v>3</v>
      </c>
      <c r="F38" s="9">
        <v>4</v>
      </c>
      <c r="G38" s="9">
        <v>5</v>
      </c>
      <c r="H38" s="9">
        <v>3</v>
      </c>
      <c r="I38" s="9">
        <v>4</v>
      </c>
      <c r="J38" s="9">
        <v>5</v>
      </c>
      <c r="K38" s="9">
        <v>4</v>
      </c>
      <c r="L38" s="9">
        <v>3</v>
      </c>
    </row>
    <row r="39" spans="1:12" x14ac:dyDescent="0.35">
      <c r="A39" s="4"/>
      <c r="C39" s="9">
        <v>3</v>
      </c>
      <c r="D39" s="9">
        <v>4</v>
      </c>
      <c r="E39" s="9">
        <v>5</v>
      </c>
      <c r="F39" s="9">
        <v>2</v>
      </c>
      <c r="G39" s="9">
        <v>3</v>
      </c>
      <c r="H39" s="9">
        <v>4</v>
      </c>
      <c r="I39" s="9">
        <v>4</v>
      </c>
      <c r="J39" s="9">
        <v>3</v>
      </c>
      <c r="K39" s="9">
        <v>5</v>
      </c>
      <c r="L39" s="9">
        <v>4</v>
      </c>
    </row>
    <row r="40" spans="1:12" x14ac:dyDescent="0.35">
      <c r="A4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D37E-3467-41A9-BAC7-DB22BD939C6F}">
  <dimension ref="A1:AF23"/>
  <sheetViews>
    <sheetView workbookViewId="0"/>
  </sheetViews>
  <sheetFormatPr defaultRowHeight="14.5" x14ac:dyDescent="0.35"/>
  <cols>
    <col min="1" max="1" width="95.453125" customWidth="1"/>
  </cols>
  <sheetData>
    <row r="1" spans="1:22" ht="72.5" x14ac:dyDescent="0.35">
      <c r="A1" s="5" t="s">
        <v>96</v>
      </c>
    </row>
    <row r="3" spans="1:22" ht="43.5" x14ac:dyDescent="0.35">
      <c r="A3" s="6" t="s">
        <v>63</v>
      </c>
    </row>
    <row r="4" spans="1:22" x14ac:dyDescent="0.35">
      <c r="A4" s="6"/>
      <c r="B4" s="9" t="s">
        <v>155</v>
      </c>
      <c r="C4" s="9">
        <v>10</v>
      </c>
      <c r="D4" s="9">
        <v>12</v>
      </c>
      <c r="E4" s="9">
        <v>15</v>
      </c>
      <c r="F4" s="9">
        <v>18</v>
      </c>
      <c r="G4" s="9">
        <v>20</v>
      </c>
      <c r="H4" s="9">
        <v>22</v>
      </c>
      <c r="I4" s="9">
        <v>25</v>
      </c>
      <c r="J4" s="9">
        <v>28</v>
      </c>
      <c r="K4" s="9">
        <v>30</v>
      </c>
      <c r="L4" s="9">
        <v>32</v>
      </c>
      <c r="M4" s="9">
        <v>35</v>
      </c>
      <c r="N4" s="9">
        <v>38</v>
      </c>
    </row>
    <row r="5" spans="1:22" x14ac:dyDescent="0.35">
      <c r="A5" s="6" t="s">
        <v>97</v>
      </c>
      <c r="B5" s="9" t="s">
        <v>156</v>
      </c>
      <c r="C5" s="9">
        <v>50</v>
      </c>
      <c r="D5" s="9">
        <v>55</v>
      </c>
      <c r="E5" s="9">
        <v>60</v>
      </c>
      <c r="F5" s="9">
        <v>65</v>
      </c>
      <c r="G5" s="9">
        <v>70</v>
      </c>
      <c r="H5" s="9">
        <v>75</v>
      </c>
      <c r="I5" s="9">
        <v>80</v>
      </c>
      <c r="J5" s="9">
        <v>85</v>
      </c>
      <c r="K5" s="9">
        <v>90</v>
      </c>
      <c r="L5" s="9">
        <v>95</v>
      </c>
      <c r="M5" s="9">
        <v>100</v>
      </c>
      <c r="N5" s="9">
        <v>105</v>
      </c>
    </row>
    <row r="6" spans="1:22" x14ac:dyDescent="0.35">
      <c r="A6" s="45">
        <f>CORREL(B4:N4,B5:N5)</f>
        <v>0.99921031003664817</v>
      </c>
    </row>
    <row r="7" spans="1:22" x14ac:dyDescent="0.35">
      <c r="A7" s="6"/>
    </row>
    <row r="9" spans="1:22" ht="72.5" x14ac:dyDescent="0.35">
      <c r="A9" s="5" t="s">
        <v>64</v>
      </c>
    </row>
    <row r="11" spans="1:22" ht="29" x14ac:dyDescent="0.35">
      <c r="A11" s="6" t="s">
        <v>65</v>
      </c>
    </row>
    <row r="12" spans="1:22" x14ac:dyDescent="0.35">
      <c r="A12" s="6"/>
      <c r="B12" s="9" t="s">
        <v>157</v>
      </c>
      <c r="C12" s="9">
        <v>45</v>
      </c>
      <c r="D12" s="9">
        <v>47</v>
      </c>
      <c r="E12" s="9">
        <v>48</v>
      </c>
      <c r="F12" s="9">
        <v>50</v>
      </c>
      <c r="G12" s="9">
        <v>52</v>
      </c>
      <c r="H12" s="9">
        <v>53</v>
      </c>
      <c r="I12" s="9">
        <v>55</v>
      </c>
      <c r="J12" s="9">
        <v>56</v>
      </c>
      <c r="K12" s="9">
        <v>58</v>
      </c>
      <c r="L12" s="9">
        <v>60</v>
      </c>
      <c r="M12" s="9">
        <v>62</v>
      </c>
      <c r="N12" s="9">
        <v>64</v>
      </c>
      <c r="O12" s="9">
        <v>65</v>
      </c>
      <c r="P12" s="9">
        <v>67</v>
      </c>
      <c r="Q12" s="9">
        <v>69</v>
      </c>
      <c r="R12" s="9">
        <v>70</v>
      </c>
      <c r="S12" s="9">
        <v>72</v>
      </c>
      <c r="T12" s="9">
        <v>74</v>
      </c>
      <c r="U12" s="9">
        <v>76</v>
      </c>
      <c r="V12" s="9">
        <v>77</v>
      </c>
    </row>
    <row r="13" spans="1:22" x14ac:dyDescent="0.35">
      <c r="A13" s="6" t="s">
        <v>97</v>
      </c>
      <c r="B13" s="9" t="s">
        <v>158</v>
      </c>
      <c r="C13" s="9">
        <v>52</v>
      </c>
      <c r="D13" s="9">
        <v>54</v>
      </c>
      <c r="E13" s="9">
        <v>55</v>
      </c>
      <c r="F13" s="9">
        <v>57</v>
      </c>
      <c r="G13" s="9">
        <v>59</v>
      </c>
      <c r="H13" s="9">
        <v>60</v>
      </c>
      <c r="I13" s="9">
        <v>61</v>
      </c>
      <c r="J13" s="9">
        <v>62</v>
      </c>
      <c r="K13" s="9">
        <v>64</v>
      </c>
      <c r="L13" s="9">
        <v>66</v>
      </c>
      <c r="M13" s="9">
        <v>67</v>
      </c>
      <c r="N13" s="9">
        <v>69</v>
      </c>
      <c r="O13" s="9">
        <v>71</v>
      </c>
      <c r="P13" s="9">
        <v>73</v>
      </c>
      <c r="Q13" s="9">
        <v>74</v>
      </c>
      <c r="R13" s="9">
        <v>76</v>
      </c>
      <c r="S13" s="9">
        <v>78</v>
      </c>
      <c r="T13" s="9">
        <v>80</v>
      </c>
      <c r="U13" s="9">
        <v>82</v>
      </c>
      <c r="V13" s="9">
        <v>83</v>
      </c>
    </row>
    <row r="14" spans="1:22" x14ac:dyDescent="0.35">
      <c r="A14" s="45">
        <f>_xlfn.COVARIANCE.P(B12:V12,B13:V13)</f>
        <v>92.65</v>
      </c>
    </row>
    <row r="15" spans="1:22" x14ac:dyDescent="0.35">
      <c r="A15" s="6"/>
    </row>
    <row r="17" spans="1:32" ht="72.5" x14ac:dyDescent="0.35">
      <c r="A17" s="5" t="s">
        <v>66</v>
      </c>
    </row>
    <row r="19" spans="1:32" ht="36" customHeight="1" x14ac:dyDescent="0.35">
      <c r="A19" s="6" t="s">
        <v>67</v>
      </c>
    </row>
    <row r="20" spans="1:32" x14ac:dyDescent="0.35">
      <c r="A20" s="6"/>
      <c r="B20" s="9" t="s">
        <v>159</v>
      </c>
      <c r="C20" s="9">
        <v>10</v>
      </c>
      <c r="D20" s="9">
        <v>12</v>
      </c>
      <c r="E20" s="9">
        <v>15</v>
      </c>
      <c r="F20" s="9">
        <v>18</v>
      </c>
      <c r="G20" s="9">
        <v>20</v>
      </c>
      <c r="H20" s="9">
        <v>22</v>
      </c>
      <c r="I20" s="9">
        <v>25</v>
      </c>
      <c r="J20" s="9">
        <v>28</v>
      </c>
      <c r="K20" s="9">
        <v>30</v>
      </c>
      <c r="L20" s="9">
        <v>32</v>
      </c>
      <c r="M20" s="9">
        <v>35</v>
      </c>
      <c r="N20" s="9">
        <v>38</v>
      </c>
      <c r="O20" s="9">
        <v>40</v>
      </c>
      <c r="P20" s="9">
        <v>42</v>
      </c>
      <c r="Q20" s="9">
        <v>45</v>
      </c>
      <c r="R20" s="9">
        <v>48</v>
      </c>
      <c r="S20" s="9">
        <v>50</v>
      </c>
      <c r="T20" s="9">
        <v>52</v>
      </c>
      <c r="U20" s="9">
        <v>55</v>
      </c>
      <c r="V20" s="9">
        <v>58</v>
      </c>
      <c r="W20" s="9">
        <v>60</v>
      </c>
      <c r="X20" s="9">
        <v>62</v>
      </c>
      <c r="Y20" s="9">
        <v>65</v>
      </c>
      <c r="Z20" s="9">
        <v>68</v>
      </c>
      <c r="AA20" s="9">
        <v>70</v>
      </c>
      <c r="AB20" s="9">
        <v>72</v>
      </c>
      <c r="AC20" s="9">
        <v>75</v>
      </c>
      <c r="AD20" s="9">
        <v>78</v>
      </c>
      <c r="AE20" s="9">
        <v>80</v>
      </c>
      <c r="AF20" s="9">
        <v>82</v>
      </c>
    </row>
    <row r="21" spans="1:32" x14ac:dyDescent="0.35">
      <c r="A21" s="6" t="s">
        <v>97</v>
      </c>
      <c r="B21" s="9" t="s">
        <v>160</v>
      </c>
      <c r="C21" s="9">
        <v>60</v>
      </c>
      <c r="D21" s="9">
        <v>65</v>
      </c>
      <c r="E21" s="9">
        <v>70</v>
      </c>
      <c r="F21" s="9">
        <v>75</v>
      </c>
      <c r="G21" s="9">
        <v>80</v>
      </c>
      <c r="H21" s="9">
        <v>82</v>
      </c>
      <c r="I21" s="9">
        <v>85</v>
      </c>
      <c r="J21" s="9">
        <v>88</v>
      </c>
      <c r="K21" s="9">
        <v>90</v>
      </c>
      <c r="L21" s="9">
        <v>92</v>
      </c>
      <c r="M21" s="9">
        <v>93</v>
      </c>
      <c r="N21" s="9">
        <v>95</v>
      </c>
      <c r="O21" s="9">
        <v>96</v>
      </c>
      <c r="P21" s="9">
        <v>97</v>
      </c>
      <c r="Q21" s="9">
        <v>98</v>
      </c>
      <c r="R21" s="9">
        <v>99</v>
      </c>
      <c r="S21" s="9">
        <v>100</v>
      </c>
      <c r="T21" s="9">
        <v>102</v>
      </c>
      <c r="U21" s="9">
        <v>105</v>
      </c>
      <c r="V21" s="9">
        <v>106</v>
      </c>
      <c r="W21" s="9">
        <v>107</v>
      </c>
      <c r="X21" s="9">
        <v>108</v>
      </c>
      <c r="Y21" s="9">
        <v>110</v>
      </c>
      <c r="Z21" s="9">
        <v>112</v>
      </c>
      <c r="AA21" s="9">
        <v>114</v>
      </c>
      <c r="AB21" s="9">
        <v>115</v>
      </c>
      <c r="AC21" s="9">
        <v>116</v>
      </c>
      <c r="AD21" s="9">
        <v>118</v>
      </c>
      <c r="AE21" s="9">
        <v>120</v>
      </c>
      <c r="AF21" s="9">
        <v>122</v>
      </c>
    </row>
    <row r="22" spans="1:32" x14ac:dyDescent="0.35">
      <c r="A22" s="45">
        <f>CORREL(B20:AF20,B21:AF21)</f>
        <v>0.97729508301867352</v>
      </c>
    </row>
    <row r="23" spans="1:32" x14ac:dyDescent="0.35">
      <c r="A23"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786B-20C2-4E0A-9BE4-67AA2C8981FB}">
  <dimension ref="A1:A42"/>
  <sheetViews>
    <sheetView workbookViewId="0"/>
  </sheetViews>
  <sheetFormatPr defaultRowHeight="14.5" x14ac:dyDescent="0.35"/>
  <cols>
    <col min="1" max="1" width="96.1796875" customWidth="1"/>
  </cols>
  <sheetData>
    <row r="1" spans="1:1" x14ac:dyDescent="0.35">
      <c r="A1" s="2" t="s">
        <v>68</v>
      </c>
    </row>
    <row r="3" spans="1:1" ht="29" x14ac:dyDescent="0.35">
      <c r="A3" s="5" t="s">
        <v>69</v>
      </c>
    </row>
    <row r="5" spans="1:1" x14ac:dyDescent="0.35">
      <c r="A5" t="s">
        <v>97</v>
      </c>
    </row>
    <row r="6" spans="1:1" x14ac:dyDescent="0.35">
      <c r="A6" s="19">
        <f>_xlfn.BINOM.DIST(5,100,1/6,FALSE)</f>
        <v>2.9090311057530159E-4</v>
      </c>
    </row>
    <row r="8" spans="1:1" ht="29" x14ac:dyDescent="0.35">
      <c r="A8" s="5" t="s">
        <v>70</v>
      </c>
    </row>
    <row r="10" spans="1:1" x14ac:dyDescent="0.35">
      <c r="A10" t="s">
        <v>97</v>
      </c>
    </row>
    <row r="11" spans="1:1" x14ac:dyDescent="0.35">
      <c r="A11" s="19">
        <f>_xlfn.HYPGEOM.DIST(2,5,13,52,FALSE)</f>
        <v>0.27427971188475386</v>
      </c>
    </row>
    <row r="13" spans="1:1" ht="43.5" x14ac:dyDescent="0.35">
      <c r="A13" s="5" t="s">
        <v>71</v>
      </c>
    </row>
    <row r="15" spans="1:1" x14ac:dyDescent="0.35">
      <c r="A15" t="s">
        <v>97</v>
      </c>
    </row>
    <row r="16" spans="1:1" x14ac:dyDescent="0.35">
      <c r="A16" s="19">
        <f>_xlfn.BINOM.DIST(8,10,1/4,TRUE)</f>
        <v>0.99997043609619141</v>
      </c>
    </row>
    <row r="19" spans="1:1" x14ac:dyDescent="0.35">
      <c r="A19" s="2" t="s">
        <v>72</v>
      </c>
    </row>
    <row r="21" spans="1:1" ht="43.5" x14ac:dyDescent="0.35">
      <c r="A21" s="5" t="s">
        <v>73</v>
      </c>
    </row>
    <row r="23" spans="1:1" x14ac:dyDescent="0.35">
      <c r="A23" t="s">
        <v>97</v>
      </c>
    </row>
    <row r="24" spans="1:1" x14ac:dyDescent="0.35">
      <c r="A24" s="19" t="s">
        <v>161</v>
      </c>
    </row>
    <row r="25" spans="1:1" x14ac:dyDescent="0.35">
      <c r="A25" s="19">
        <f>(180-165)/10</f>
        <v>1.5</v>
      </c>
    </row>
    <row r="27" spans="1:1" x14ac:dyDescent="0.35">
      <c r="A27" s="19" t="s">
        <v>162</v>
      </c>
    </row>
    <row r="29" spans="1:1" x14ac:dyDescent="0.35">
      <c r="A29" s="19">
        <f>1-0.9332</f>
        <v>6.6799999999999971E-2</v>
      </c>
    </row>
    <row r="30" spans="1:1" x14ac:dyDescent="0.35">
      <c r="A30" s="46">
        <f>1-0.9332</f>
        <v>6.6799999999999971E-2</v>
      </c>
    </row>
    <row r="33" spans="1:1" ht="43.5" x14ac:dyDescent="0.35">
      <c r="A33" s="5" t="s">
        <v>74</v>
      </c>
    </row>
    <row r="35" spans="1:1" x14ac:dyDescent="0.35">
      <c r="A35" t="s">
        <v>97</v>
      </c>
    </row>
    <row r="36" spans="1:1" x14ac:dyDescent="0.35">
      <c r="A36" s="19" t="s">
        <v>163</v>
      </c>
    </row>
    <row r="37" spans="1:1" x14ac:dyDescent="0.35">
      <c r="A37" s="19">
        <f>(900-1000)/1000</f>
        <v>-0.1</v>
      </c>
    </row>
    <row r="38" spans="1:1" x14ac:dyDescent="0.35">
      <c r="A38" s="46">
        <v>0.15870000000000001</v>
      </c>
    </row>
    <row r="40" spans="1:1" x14ac:dyDescent="0.35">
      <c r="A40" s="19" t="s">
        <v>164</v>
      </c>
    </row>
    <row r="41" spans="1:1" x14ac:dyDescent="0.35">
      <c r="A41" s="19">
        <f>(1100-1000)/100</f>
        <v>1</v>
      </c>
    </row>
    <row r="42" spans="1:1" x14ac:dyDescent="0.35">
      <c r="A42" s="46">
        <v>0.84130000000000005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DEE4-BF49-4567-8441-AEC00A2F695D}">
  <dimension ref="A1:A31"/>
  <sheetViews>
    <sheetView workbookViewId="0"/>
  </sheetViews>
  <sheetFormatPr defaultRowHeight="14.5" x14ac:dyDescent="0.35"/>
  <cols>
    <col min="1" max="1" width="96.7265625" customWidth="1"/>
  </cols>
  <sheetData>
    <row r="1" spans="1:1" x14ac:dyDescent="0.35">
      <c r="A1" s="2" t="s">
        <v>75</v>
      </c>
    </row>
    <row r="3" spans="1:1" ht="43.5" x14ac:dyDescent="0.35">
      <c r="A3" s="5" t="s">
        <v>76</v>
      </c>
    </row>
    <row r="5" spans="1:1" x14ac:dyDescent="0.35">
      <c r="A5" t="s">
        <v>97</v>
      </c>
    </row>
    <row r="6" spans="1:1" x14ac:dyDescent="0.35">
      <c r="A6" s="44">
        <f>_xlfn.POISSON.DIST(3,2,FALSE)</f>
        <v>0.18044704431548364</v>
      </c>
    </row>
    <row r="8" spans="1:1" ht="43.5" x14ac:dyDescent="0.35">
      <c r="A8" s="5" t="s">
        <v>77</v>
      </c>
    </row>
    <row r="10" spans="1:1" x14ac:dyDescent="0.35">
      <c r="A10" t="s">
        <v>97</v>
      </c>
    </row>
    <row r="11" spans="1:1" x14ac:dyDescent="0.35">
      <c r="A11" s="44">
        <f>_xlfn.BINOM.DIST(3,10,0.3,FALSE)</f>
        <v>0.26682793200000005</v>
      </c>
    </row>
    <row r="14" spans="1:1" x14ac:dyDescent="0.35">
      <c r="A14" s="2" t="s">
        <v>78</v>
      </c>
    </row>
    <row r="16" spans="1:1" ht="58" x14ac:dyDescent="0.35">
      <c r="A16" s="5" t="s">
        <v>79</v>
      </c>
    </row>
    <row r="18" spans="1:1" x14ac:dyDescent="0.35">
      <c r="A18" t="s">
        <v>97</v>
      </c>
    </row>
    <row r="19" spans="1:1" x14ac:dyDescent="0.35">
      <c r="A19" s="19" t="s">
        <v>165</v>
      </c>
    </row>
    <row r="20" spans="1:1" x14ac:dyDescent="0.35">
      <c r="A20" s="19">
        <f>_xlfn.NORM.DIST(140,150,10,TRUE)</f>
        <v>0.15865525393145699</v>
      </c>
    </row>
    <row r="21" spans="1:1" x14ac:dyDescent="0.35">
      <c r="A21" s="19"/>
    </row>
    <row r="22" spans="1:1" x14ac:dyDescent="0.35">
      <c r="A22" s="19" t="s">
        <v>166</v>
      </c>
    </row>
    <row r="23" spans="1:1" x14ac:dyDescent="0.35">
      <c r="A23" s="19">
        <f>_xlfn.NORM.DIST(160,150,10,TRUE)</f>
        <v>0.84134474606854304</v>
      </c>
    </row>
    <row r="25" spans="1:1" x14ac:dyDescent="0.35">
      <c r="A25" s="44" t="s">
        <v>167</v>
      </c>
    </row>
    <row r="26" spans="1:1" x14ac:dyDescent="0.35">
      <c r="A26" s="19">
        <f>(A23-A20)</f>
        <v>0.68268949213708607</v>
      </c>
    </row>
    <row r="28" spans="1:1" ht="43.5" x14ac:dyDescent="0.35">
      <c r="A28" s="5" t="s">
        <v>80</v>
      </c>
    </row>
    <row r="30" spans="1:1" x14ac:dyDescent="0.35">
      <c r="A30" t="s">
        <v>97</v>
      </c>
    </row>
    <row r="31" spans="1:1" x14ac:dyDescent="0.35">
      <c r="A31" s="44">
        <f>_xlfn.POISSON.DIST(900,1000,FALSE)</f>
        <v>7.516954352126002E-5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E502-2E29-41E5-91D9-04F241C5D238}">
  <dimension ref="A1:A6"/>
  <sheetViews>
    <sheetView workbookViewId="0"/>
  </sheetViews>
  <sheetFormatPr defaultRowHeight="14.5" x14ac:dyDescent="0.35"/>
  <cols>
    <col min="1" max="1" width="100.36328125" customWidth="1"/>
  </cols>
  <sheetData>
    <row r="1" spans="1:1" x14ac:dyDescent="0.35">
      <c r="A1" s="2" t="s">
        <v>81</v>
      </c>
    </row>
    <row r="3" spans="1:1" ht="58" x14ac:dyDescent="0.35">
      <c r="A3" s="5" t="s">
        <v>82</v>
      </c>
    </row>
    <row r="5" spans="1:1" x14ac:dyDescent="0.35">
      <c r="A5" t="s">
        <v>97</v>
      </c>
    </row>
    <row r="6" spans="1:1" x14ac:dyDescent="0.35">
      <c r="A6" s="19">
        <f>_xlfn.CONFIDENCE.NORM(0.05,8,100)</f>
        <v>1.567971187632043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Measure of Central Tendency</vt:lpstr>
      <vt:lpstr>Measure of Dispersion</vt:lpstr>
      <vt:lpstr>More Statistics Questions</vt:lpstr>
      <vt:lpstr>Measure of Skewness and Kurtosi</vt:lpstr>
      <vt:lpstr>Correlation and Covariance</vt:lpstr>
      <vt:lpstr>Discrete and Continuous Random </vt:lpstr>
      <vt:lpstr>Discrete Distribution and Conti</vt:lpstr>
      <vt:lpstr> Confidence Interval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dc:creator>
  <cp:lastModifiedBy>mis</cp:lastModifiedBy>
  <dcterms:created xsi:type="dcterms:W3CDTF">2023-09-30T12:58:01Z</dcterms:created>
  <dcterms:modified xsi:type="dcterms:W3CDTF">2023-10-24T16:54:00Z</dcterms:modified>
</cp:coreProperties>
</file>