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usku\Desktop\"/>
    </mc:Choice>
  </mc:AlternateContent>
  <bookViews>
    <workbookView xWindow="0" yWindow="30" windowWidth="22980" windowHeight="9000" activeTab="1"/>
  </bookViews>
  <sheets>
    <sheet name="Revision History" sheetId="6" r:id="rId1"/>
    <sheet name="Metrics" sheetId="2" r:id="rId2"/>
    <sheet name="Analysis" sheetId="4" r:id="rId3"/>
    <sheet name="Inferences and actions" sheetId="5" r:id="rId4"/>
  </sheets>
  <calcPr calcId="171027"/>
</workbook>
</file>

<file path=xl/calcChain.xml><?xml version="1.0" encoding="utf-8"?>
<calcChain xmlns="http://schemas.openxmlformats.org/spreadsheetml/2006/main">
  <c r="I36" i="2" l="1"/>
  <c r="I35" i="2"/>
  <c r="I34" i="2"/>
  <c r="I33" i="2"/>
  <c r="I32" i="2"/>
  <c r="I31" i="2"/>
  <c r="I28" i="2"/>
  <c r="I27" i="2"/>
  <c r="J27" i="2" s="1"/>
  <c r="I26" i="2"/>
  <c r="I25" i="2"/>
  <c r="J25" i="2" s="1"/>
  <c r="I24" i="2"/>
  <c r="I23" i="2"/>
  <c r="I22" i="2"/>
  <c r="I21" i="2"/>
  <c r="J21" i="2" s="1"/>
  <c r="H36" i="2"/>
  <c r="H35" i="2"/>
  <c r="H34" i="2"/>
  <c r="H33" i="2"/>
  <c r="H32" i="2"/>
  <c r="H28" i="2"/>
  <c r="H27" i="2"/>
  <c r="H26" i="2"/>
  <c r="H25" i="2"/>
  <c r="H24" i="2"/>
  <c r="H21" i="2"/>
  <c r="H22" i="2"/>
  <c r="J22" i="2" s="1"/>
  <c r="J36" i="2"/>
  <c r="J35" i="2"/>
  <c r="J34" i="2"/>
  <c r="J33" i="2"/>
  <c r="J32" i="2"/>
  <c r="J28" i="2"/>
  <c r="J26" i="2"/>
  <c r="J24" i="2"/>
  <c r="E32" i="2"/>
  <c r="G28" i="2"/>
  <c r="F28" i="2"/>
  <c r="E28" i="2"/>
  <c r="D28" i="2"/>
  <c r="C28" i="2"/>
  <c r="G24" i="2"/>
  <c r="F24" i="2"/>
  <c r="E24" i="2"/>
  <c r="D24" i="2"/>
  <c r="C24" i="2"/>
  <c r="B28" i="2"/>
  <c r="B24" i="2"/>
  <c r="H23" i="2" l="1"/>
  <c r="J23" i="2" s="1"/>
  <c r="H31" i="2"/>
  <c r="J31" i="2" s="1"/>
  <c r="C27" i="2"/>
  <c r="D27" i="2"/>
  <c r="E27" i="2"/>
  <c r="F27" i="2"/>
  <c r="G27" i="2"/>
  <c r="C26" i="2"/>
  <c r="D26" i="2"/>
  <c r="E26" i="2"/>
  <c r="G26" i="2"/>
  <c r="B26" i="2"/>
  <c r="C25" i="2"/>
  <c r="D25" i="2"/>
  <c r="E25" i="2"/>
  <c r="F25" i="2"/>
  <c r="G25" i="2"/>
  <c r="B25" i="2"/>
  <c r="C21" i="2"/>
  <c r="D21" i="2"/>
  <c r="E21" i="2"/>
  <c r="F21" i="2"/>
  <c r="G21" i="2"/>
  <c r="B21" i="2"/>
  <c r="G7" i="2"/>
  <c r="F7" i="2"/>
  <c r="E7" i="2"/>
  <c r="D7" i="2"/>
  <c r="C7" i="2"/>
  <c r="B7" i="2"/>
  <c r="D33" i="2" l="1"/>
  <c r="D35" i="2"/>
  <c r="D32" i="2"/>
  <c r="D34" i="2"/>
  <c r="D36" i="2"/>
  <c r="D31" i="2"/>
  <c r="F22" i="2"/>
  <c r="F33" i="2"/>
  <c r="F35" i="2"/>
  <c r="F31" i="2"/>
  <c r="F32" i="2"/>
  <c r="F34" i="2"/>
  <c r="F36" i="2"/>
  <c r="C32" i="2"/>
  <c r="C34" i="2"/>
  <c r="C36" i="2"/>
  <c r="C33" i="2"/>
  <c r="C35" i="2"/>
  <c r="C31" i="2"/>
  <c r="E22" i="2"/>
  <c r="E34" i="2"/>
  <c r="E36" i="2"/>
  <c r="E31" i="2"/>
  <c r="E33" i="2"/>
  <c r="E35" i="2"/>
  <c r="G22" i="2"/>
  <c r="G32" i="2"/>
  <c r="G34" i="2"/>
  <c r="G36" i="2"/>
  <c r="G33" i="2"/>
  <c r="G35" i="2"/>
  <c r="G31" i="2"/>
  <c r="C23" i="2"/>
  <c r="B23" i="2"/>
  <c r="B34" i="2"/>
  <c r="B35" i="2"/>
  <c r="B36" i="2"/>
  <c r="G23" i="2"/>
  <c r="F23" i="2"/>
  <c r="E23" i="2"/>
  <c r="D23" i="2"/>
  <c r="D22" i="2"/>
  <c r="C22" i="2"/>
  <c r="B31" i="2"/>
  <c r="B27" i="2"/>
  <c r="B22" i="2"/>
  <c r="B33" i="2"/>
  <c r="B32" i="2"/>
</calcChain>
</file>

<file path=xl/sharedStrings.xml><?xml version="1.0" encoding="utf-8"?>
<sst xmlns="http://schemas.openxmlformats.org/spreadsheetml/2006/main" count="87" uniqueCount="68">
  <si>
    <t>Sprint Planned Start Date</t>
  </si>
  <si>
    <t>Sprint Planned End Date</t>
  </si>
  <si>
    <t>Sprint Actual Start Date</t>
  </si>
  <si>
    <t>Sprint Actual End Date</t>
  </si>
  <si>
    <t>Estimated Efforts</t>
  </si>
  <si>
    <t>Actual Efforts</t>
  </si>
  <si>
    <t>Velocity</t>
  </si>
  <si>
    <t>Review Defects</t>
  </si>
  <si>
    <t>Testing Defects</t>
  </si>
  <si>
    <t>Schedule Deviation</t>
  </si>
  <si>
    <t>Effort Deviation</t>
  </si>
  <si>
    <t>Productivity</t>
  </si>
  <si>
    <t>Defect Density</t>
  </si>
  <si>
    <t>Defect Removal Efficiency</t>
  </si>
  <si>
    <t>Metrics</t>
  </si>
  <si>
    <t>Sprint 1</t>
  </si>
  <si>
    <t>Sprint 2</t>
  </si>
  <si>
    <t>Sprint 3</t>
  </si>
  <si>
    <t>Sprint 4</t>
  </si>
  <si>
    <t>Sprint 5</t>
  </si>
  <si>
    <t>Sprint 6</t>
  </si>
  <si>
    <t>Number of User Stories Delivered</t>
  </si>
  <si>
    <t>Number of User Stories Rejected</t>
  </si>
  <si>
    <t>User Story Rejection</t>
  </si>
  <si>
    <t>User Story Grooming</t>
  </si>
  <si>
    <t>Design</t>
  </si>
  <si>
    <t>Coding</t>
  </si>
  <si>
    <t>Average</t>
  </si>
  <si>
    <t>% Effort Distribution</t>
  </si>
  <si>
    <t xml:space="preserve">Inferences &amp; Actions </t>
  </si>
  <si>
    <t>Date</t>
  </si>
  <si>
    <t>Revision History</t>
  </si>
  <si>
    <t>Revision Number</t>
  </si>
  <si>
    <t>Changes</t>
  </si>
  <si>
    <t>Author</t>
  </si>
  <si>
    <t>Project / Sprint Management</t>
  </si>
  <si>
    <t>Reviews</t>
  </si>
  <si>
    <t>Testing</t>
  </si>
  <si>
    <t>Customer Reported Defects</t>
  </si>
  <si>
    <t>Project/ Sprint Management</t>
  </si>
  <si>
    <t>Production Defect Density</t>
  </si>
  <si>
    <t>Actuals</t>
  </si>
  <si>
    <t>Schedule Deviation
Effort Deviation
Productivity
Defect Density
User Story Rejection
Velocity
Defect Removal Efficiency
Production Defect Density</t>
  </si>
  <si>
    <t xml:space="preserve"> - As this is the first sprint the team got an idea about their performance no actions planned</t>
  </si>
  <si>
    <t>Inferneces / Remarks</t>
  </si>
  <si>
    <t xml:space="preserve"> - the team was able to complete the sprint on time
 - efforts the team spend 6.80% more efforts than planned
 - Overal team productivity is 11.58 hours per story point
 - All the 5 user stories are accepted by the produt owner
 - Defect density is 0.11 defects / story point
 - There are no defects observed in production V1.01 release related to these user stories
 - the velocity of the team is 19 story points</t>
  </si>
  <si>
    <t xml:space="preserve"> - the team was able to complete the sprint on time
 - efforts the team spend 25.14% more efforts than planned
 - Overal team productivity is 11.45 hours per story point
 - All the 6 user stories are accepted by the produt owner
 - Defect density is 0.10 defects / story point
 - There are no defects observed in production V1.01 release related to these user stories
 - the velocity of the team is 20 story points</t>
  </si>
  <si>
    <t xml:space="preserve"> - The team spend more time because the tasks were not planned for deployment as there is a release planned after this sprint
 - There was a change in the deployment environment which took more time
 - Considering the trend the metrics are almost same as first sprint there is no signficant change observed</t>
  </si>
  <si>
    <t xml:space="preserve"> - the team was able to complete the sprint on time
 - efforts the team spend 11.88% more efforts than planned
 - Overal team productivity is 8.95 hours per story point
 - All the 6 user stories are accepted by the produt owner
 - defect density is 0.10 defects / story point
 - There are no defects observed in production V1.02 release related to these user stories
 - the velocity of the team is 20 story points</t>
  </si>
  <si>
    <t xml:space="preserve"> - The team spend more time because of the issue observed related to database loading 
 - Considering the trend the metrics are almost same as previous sprint there is no signficant change observed except for productivity</t>
  </si>
  <si>
    <t xml:space="preserve"> - the team was able to complete the sprint on time
 - efforts the team spend 5.24% more efforts than planned
 - Overal team productivity is 11.48 hours per story point
 - All the 6 user stories are accepted by the produt owner
 - defect density is 0.10 defects / story point
 - There are no defects observed in production V1.02 release related to these user stories
 - the velocity of the team is 21 story points</t>
  </si>
  <si>
    <t xml:space="preserve"> - There are no significant differences observes in the sprint
 - The sprint went well
 - This sprint is actually planned for 3 weeks considering the resources availability and the user stories planned to complete the modules it was agreed with the product owner to make this as 3 weeks</t>
  </si>
  <si>
    <t xml:space="preserve"> - the team was able to complete the sprint on time
 - efforts the team spend 3.06% more efforts than planned
 - Overal team productivity is 11.88 hours per story point
 - All the 8 user stories are accepted by the produt owner
 - defect density is 0.29 defects / story point
 - There are no defects observed in production V1.03 release related to these user stories
 - the velocity of the team is 23 story points</t>
  </si>
  <si>
    <t xml:space="preserve"> - the team was able to complete the sprint on time
 - efforts the team spend -1.83% more efforts than planned
 - Overal team productivity is 7.93 hours per story point
 - All the 8 user stories are accepted by the produt owner
 - defect density is 0.22 defects / story point
 - There are no defects observed in production V1.03 release related to these user stories
 - the velocity of the team is 27 story points</t>
  </si>
  <si>
    <t xml:space="preserve"> - The team is more stabilized with respect to estimations and because of which we observe a decreasing trend in effort variance
 - The defect density is more as the existing timesheet application has to be replaced
 - The team had used the pair programming (Partially) to avoid the testing errors</t>
  </si>
  <si>
    <t xml:space="preserve"> - The effort estimated and spend is adequate and actuals is bit lower than estimated and this is happened because of the resued code which was not considered during the estimations
 - The team velocity also increased and the team could able to deliver upto 25-28 story points in the last 2 sprints because the team is more stabilized with the application as well as the coordination</t>
  </si>
  <si>
    <t>Updated for sprint - 1</t>
  </si>
  <si>
    <t>Updated for sprint - 2</t>
  </si>
  <si>
    <t>Updated for sprint - 3</t>
  </si>
  <si>
    <t>Updated for sprint - 4</t>
  </si>
  <si>
    <t>Updated for sprint - 5</t>
  </si>
  <si>
    <t>Updated for sprint - 6</t>
  </si>
  <si>
    <t>Rakesh</t>
  </si>
  <si>
    <t>Sprint 7</t>
  </si>
  <si>
    <t>Sprint 8</t>
  </si>
  <si>
    <t>Updated for Sprint- 7</t>
  </si>
  <si>
    <r>
      <t>R</t>
    </r>
    <r>
      <rPr>
        <sz val="8"/>
        <rFont val="Arial"/>
        <family val="2"/>
      </rPr>
      <t>akesh</t>
    </r>
  </si>
  <si>
    <t>Updated for Sprint- 8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</si>
</sst>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409]d\-mmm\-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70">
    <xf numFmtId="0" fontId="0" fillId="0" borderId="0" xfId="0"/>
    <xf numFmtId="0" fontId="1" fillId="0" borderId="0" xfId="0" applyFont="1" applyAlignment="1">
      <alignment vertical="center" textRotation="90"/>
    </xf>
    <xf numFmtId="0" fontId="0" fillId="0" borderId="2" xfId="0" applyBorder="1"/>
    <xf numFmtId="0" fontId="0" fillId="0" borderId="2" xfId="0" applyBorder="1" applyAlignment="1">
      <alignment horizontal="left" indent="2"/>
    </xf>
    <xf numFmtId="0" fontId="0" fillId="0" borderId="4" xfId="0" applyBorder="1" applyAlignment="1">
      <alignment horizontal="left" indent="2"/>
    </xf>
    <xf numFmtId="0" fontId="0" fillId="0" borderId="7" xfId="0" applyBorder="1"/>
    <xf numFmtId="0" fontId="1" fillId="0" borderId="2" xfId="0" applyFont="1" applyBorder="1"/>
    <xf numFmtId="0" fontId="1" fillId="3" borderId="10" xfId="0" applyFont="1" applyFill="1" applyBorder="1" applyAlignment="1">
      <alignment horizontal="right" vertical="center" textRotation="90"/>
    </xf>
    <xf numFmtId="0" fontId="0" fillId="0" borderId="2" xfId="0" applyBorder="1" applyAlignment="1">
      <alignment horizontal="left" indent="3"/>
    </xf>
    <xf numFmtId="0" fontId="1" fillId="3" borderId="11" xfId="0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2" fillId="4" borderId="0" xfId="0" applyFont="1" applyFill="1" applyBorder="1"/>
    <xf numFmtId="0" fontId="2" fillId="4" borderId="17" xfId="0" applyFont="1" applyFill="1" applyBorder="1"/>
    <xf numFmtId="0" fontId="3" fillId="4" borderId="0" xfId="0" applyFont="1" applyFill="1" applyBorder="1"/>
    <xf numFmtId="10" fontId="0" fillId="0" borderId="0" xfId="0" applyNumberFormat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left" indent="3"/>
    </xf>
    <xf numFmtId="10" fontId="0" fillId="0" borderId="8" xfId="0" applyNumberFormat="1" applyBorder="1" applyAlignment="1">
      <alignment horizontal="center"/>
    </xf>
    <xf numFmtId="0" fontId="1" fillId="2" borderId="13" xfId="0" applyFont="1" applyFill="1" applyBorder="1" applyAlignment="1"/>
    <xf numFmtId="0" fontId="1" fillId="2" borderId="14" xfId="0" applyFont="1" applyFill="1" applyBorder="1" applyAlignment="1">
      <alignment horizontal="center"/>
    </xf>
    <xf numFmtId="0" fontId="0" fillId="0" borderId="7" xfId="0" applyBorder="1" applyAlignment="1">
      <alignment horizontal="left" indent="2"/>
    </xf>
    <xf numFmtId="0" fontId="1" fillId="3" borderId="1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0" fontId="0" fillId="5" borderId="8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0" fontId="1" fillId="0" borderId="0" xfId="0" applyFont="1" applyAlignment="1">
      <alignment horizontal="center" vertical="center" textRotation="90"/>
    </xf>
    <xf numFmtId="2" fontId="0" fillId="0" borderId="0" xfId="0" applyNumberFormat="1" applyAlignment="1">
      <alignment horizontal="center"/>
    </xf>
    <xf numFmtId="0" fontId="0" fillId="4" borderId="2" xfId="0" applyFill="1" applyBorder="1"/>
    <xf numFmtId="0" fontId="4" fillId="8" borderId="1" xfId="2" applyFill="1" applyBorder="1"/>
    <xf numFmtId="0" fontId="4" fillId="8" borderId="1" xfId="2" applyFill="1" applyBorder="1" applyAlignment="1">
      <alignment horizontal="center"/>
    </xf>
    <xf numFmtId="0" fontId="7" fillId="0" borderId="0" xfId="0" applyFont="1"/>
    <xf numFmtId="15" fontId="0" fillId="0" borderId="8" xfId="0" applyNumberForma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9" fillId="6" borderId="11" xfId="1" applyFont="1" applyFill="1" applyBorder="1" applyAlignment="1">
      <alignment horizontal="center" vertical="top"/>
    </xf>
    <xf numFmtId="2" fontId="10" fillId="0" borderId="8" xfId="1" applyNumberFormat="1" applyFont="1" applyFill="1" applyBorder="1" applyAlignment="1" applyProtection="1">
      <alignment horizontal="left" vertical="top" wrapText="1"/>
      <protection locked="0"/>
    </xf>
    <xf numFmtId="2" fontId="8" fillId="0" borderId="20" xfId="1" applyNumberFormat="1" applyFont="1" applyFill="1" applyBorder="1" applyAlignment="1" applyProtection="1">
      <alignment horizontal="center" vertical="top"/>
      <protection locked="0"/>
    </xf>
    <xf numFmtId="2" fontId="8" fillId="0" borderId="1" xfId="1" applyNumberFormat="1" applyFont="1" applyFill="1" applyBorder="1" applyAlignment="1" applyProtection="1">
      <alignment horizontal="center" vertical="top"/>
      <protection locked="0"/>
    </xf>
    <xf numFmtId="0" fontId="12" fillId="0" borderId="0" xfId="0" applyFont="1" applyAlignment="1">
      <alignment vertical="top"/>
    </xf>
    <xf numFmtId="0" fontId="13" fillId="6" borderId="10" xfId="0" applyFont="1" applyFill="1" applyBorder="1" applyAlignment="1">
      <alignment horizontal="center" vertical="top"/>
    </xf>
    <xf numFmtId="0" fontId="13" fillId="6" borderId="12" xfId="0" applyFont="1" applyFill="1" applyBorder="1" applyAlignment="1">
      <alignment horizontal="center" vertical="top"/>
    </xf>
    <xf numFmtId="0" fontId="14" fillId="0" borderId="3" xfId="0" applyFont="1" applyFill="1" applyBorder="1" applyAlignment="1">
      <alignment vertical="top"/>
    </xf>
    <xf numFmtId="0" fontId="14" fillId="0" borderId="2" xfId="0" applyFont="1" applyFill="1" applyBorder="1" applyAlignment="1">
      <alignment horizontal="center" vertical="top"/>
    </xf>
    <xf numFmtId="0" fontId="14" fillId="0" borderId="1" xfId="0" applyFont="1" applyFill="1" applyBorder="1" applyAlignment="1">
      <alignment horizontal="center" vertical="top"/>
    </xf>
    <xf numFmtId="0" fontId="14" fillId="0" borderId="20" xfId="0" applyFont="1" applyFill="1" applyBorder="1" applyAlignment="1">
      <alignment horizontal="center" vertical="top"/>
    </xf>
    <xf numFmtId="0" fontId="14" fillId="0" borderId="4" xfId="0" applyFont="1" applyFill="1" applyBorder="1" applyAlignment="1">
      <alignment horizontal="center" vertical="top"/>
    </xf>
    <xf numFmtId="0" fontId="14" fillId="0" borderId="5" xfId="0" applyFont="1" applyFill="1" applyBorder="1" applyAlignment="1">
      <alignment horizontal="center" vertical="top"/>
    </xf>
    <xf numFmtId="0" fontId="14" fillId="0" borderId="21" xfId="0" applyFont="1" applyFill="1" applyBorder="1" applyAlignment="1">
      <alignment horizontal="center" vertical="top"/>
    </xf>
    <xf numFmtId="0" fontId="14" fillId="0" borderId="6" xfId="0" applyFont="1" applyFill="1" applyBorder="1" applyAlignment="1">
      <alignment vertical="top"/>
    </xf>
    <xf numFmtId="165" fontId="15" fillId="0" borderId="2" xfId="0" applyNumberFormat="1" applyFont="1" applyFill="1" applyBorder="1" applyAlignment="1">
      <alignment horizontal="center" vertical="top"/>
    </xf>
    <xf numFmtId="2" fontId="10" fillId="0" borderId="19" xfId="1" applyNumberFormat="1" applyFont="1" applyFill="1" applyBorder="1" applyAlignment="1" applyProtection="1">
      <alignment horizontal="left" vertical="top" wrapText="1"/>
      <protection locked="0"/>
    </xf>
    <xf numFmtId="0" fontId="15" fillId="0" borderId="9" xfId="0" applyFont="1" applyFill="1" applyBorder="1" applyAlignment="1">
      <alignment vertical="top" wrapText="1"/>
    </xf>
    <xf numFmtId="0" fontId="15" fillId="0" borderId="0" xfId="0" applyFont="1" applyAlignment="1">
      <alignment vertical="top"/>
    </xf>
    <xf numFmtId="0" fontId="15" fillId="0" borderId="3" xfId="0" applyFont="1" applyFill="1" applyBorder="1" applyAlignment="1">
      <alignment vertical="top" wrapText="1"/>
    </xf>
    <xf numFmtId="0" fontId="6" fillId="7" borderId="1" xfId="2" applyFont="1" applyFill="1" applyBorder="1" applyAlignment="1">
      <alignment horizontal="center" wrapText="1"/>
    </xf>
    <xf numFmtId="165" fontId="15" fillId="0" borderId="1" xfId="0" applyNumberFormat="1" applyFont="1" applyFill="1" applyBorder="1" applyAlignment="1">
      <alignment horizontal="center" vertical="top"/>
    </xf>
    <xf numFmtId="164" fontId="10" fillId="8" borderId="1" xfId="2" applyNumberFormat="1" applyFont="1" applyFill="1" applyBorder="1" applyAlignment="1">
      <alignment horizontal="center"/>
    </xf>
    <xf numFmtId="0" fontId="10" fillId="8" borderId="1" xfId="2" applyFont="1" applyFill="1" applyBorder="1"/>
    <xf numFmtId="0" fontId="10" fillId="8" borderId="1" xfId="2" applyFont="1" applyFill="1" applyBorder="1" applyAlignment="1">
      <alignment wrapText="1"/>
    </xf>
    <xf numFmtId="0" fontId="10" fillId="8" borderId="1" xfId="2" applyFont="1" applyFill="1" applyBorder="1" applyAlignment="1">
      <alignment horizontal="center"/>
    </xf>
    <xf numFmtId="0" fontId="5" fillId="7" borderId="1" xfId="2" applyFont="1" applyFill="1" applyBorder="1" applyAlignment="1">
      <alignment horizontal="center" wrapText="1"/>
    </xf>
    <xf numFmtId="0" fontId="11" fillId="6" borderId="13" xfId="0" applyFont="1" applyFill="1" applyBorder="1" applyAlignment="1">
      <alignment horizontal="center" vertical="top"/>
    </xf>
    <xf numFmtId="0" fontId="11" fillId="6" borderId="14" xfId="0" applyFont="1" applyFill="1" applyBorder="1" applyAlignment="1">
      <alignment horizontal="center" vertical="top"/>
    </xf>
    <xf numFmtId="0" fontId="11" fillId="6" borderId="15" xfId="0" applyFont="1" applyFill="1" applyBorder="1" applyAlignment="1">
      <alignment horizontal="center" vertical="top"/>
    </xf>
  </cellXfs>
  <cellStyles count="3">
    <cellStyle name="Normal" xfId="0" builtinId="0"/>
    <cellStyle name="Normal 2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Schedule Variance</c:v>
          </c:tx>
          <c:cat>
            <c:strRef>
              <c:f>Metrics!$B$1:$G$1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Metrics!$B$21:$G$21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0-44AA-BC9B-2D128E4F0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44800"/>
        <c:axId val="87246336"/>
      </c:lineChart>
      <c:catAx>
        <c:axId val="8724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246336"/>
        <c:crosses val="autoZero"/>
        <c:auto val="1"/>
        <c:lblAlgn val="ctr"/>
        <c:lblOffset val="100"/>
        <c:noMultiLvlLbl val="0"/>
      </c:catAx>
      <c:valAx>
        <c:axId val="8724633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872448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Effort Variance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Effort Variance</c:v>
          </c:tx>
          <c:cat>
            <c:strRef>
              <c:f>Metrics!$B$1:$G$1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Metrics!$B$22:$G$22</c:f>
              <c:numCache>
                <c:formatCode>0.00%</c:formatCode>
                <c:ptCount val="6"/>
                <c:pt idx="0">
                  <c:v>6.7961165048543687E-2</c:v>
                </c:pt>
                <c:pt idx="1">
                  <c:v>0.25136612021857924</c:v>
                </c:pt>
                <c:pt idx="2">
                  <c:v>0.11874999999999999</c:v>
                </c:pt>
                <c:pt idx="3">
                  <c:v>5.2401746724890827E-2</c:v>
                </c:pt>
                <c:pt idx="4">
                  <c:v>3.0612244897959183E-2</c:v>
                </c:pt>
                <c:pt idx="5">
                  <c:v>-1.834862385321101E-2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9-4D19-95B4-94551D82D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66432"/>
        <c:axId val="87267968"/>
      </c:lineChart>
      <c:catAx>
        <c:axId val="8726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267968"/>
        <c:crosses val="autoZero"/>
        <c:auto val="1"/>
        <c:lblAlgn val="ctr"/>
        <c:lblOffset val="100"/>
        <c:noMultiLvlLbl val="0"/>
      </c:catAx>
      <c:valAx>
        <c:axId val="8726796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872664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Productivity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Productivity</c:v>
          </c:tx>
          <c:cat>
            <c:strRef>
              <c:f>Metrics!$B$1:$G$1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Metrics!$B$23:$G$23</c:f>
              <c:numCache>
                <c:formatCode>0.00</c:formatCode>
                <c:ptCount val="6"/>
                <c:pt idx="0">
                  <c:v>11.578947368421053</c:v>
                </c:pt>
                <c:pt idx="1">
                  <c:v>11.45</c:v>
                </c:pt>
                <c:pt idx="2">
                  <c:v>8.9499999999999993</c:v>
                </c:pt>
                <c:pt idx="3">
                  <c:v>11.476190476190476</c:v>
                </c:pt>
                <c:pt idx="4">
                  <c:v>11.882352941176471</c:v>
                </c:pt>
                <c:pt idx="5">
                  <c:v>7.9259259259259256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5-4A02-A10A-1D3690A36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83584"/>
        <c:axId val="87285120"/>
      </c:lineChart>
      <c:catAx>
        <c:axId val="8728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285120"/>
        <c:crosses val="autoZero"/>
        <c:auto val="1"/>
        <c:lblAlgn val="ctr"/>
        <c:lblOffset val="100"/>
        <c:noMultiLvlLbl val="0"/>
      </c:catAx>
      <c:valAx>
        <c:axId val="87285120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crossAx val="872835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Defect Density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Defect Density</c:v>
          </c:tx>
          <c:cat>
            <c:strRef>
              <c:f>Metrics!$B$1:$G$1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Metrics!$B$24:$G$24</c:f>
              <c:numCache>
                <c:formatCode>0.00</c:formatCode>
                <c:ptCount val="6"/>
                <c:pt idx="0">
                  <c:v>0.10526315789473684</c:v>
                </c:pt>
                <c:pt idx="1">
                  <c:v>0.1</c:v>
                </c:pt>
                <c:pt idx="2">
                  <c:v>0.1</c:v>
                </c:pt>
                <c:pt idx="3">
                  <c:v>9.5238095238095233E-2</c:v>
                </c:pt>
                <c:pt idx="4">
                  <c:v>0.29411764705882354</c:v>
                </c:pt>
                <c:pt idx="5">
                  <c:v>0.22222222222222221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5-48E7-ACBC-9FD19A1B9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96640"/>
        <c:axId val="87314816"/>
      </c:lineChart>
      <c:catAx>
        <c:axId val="8729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314816"/>
        <c:crosses val="autoZero"/>
        <c:auto val="1"/>
        <c:lblAlgn val="ctr"/>
        <c:lblOffset val="100"/>
        <c:noMultiLvlLbl val="0"/>
      </c:catAx>
      <c:valAx>
        <c:axId val="87314816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crossAx val="872966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User Story Rejection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58151468090709"/>
          <c:y val="0.16706206444022084"/>
          <c:w val="0.82712705894462157"/>
          <c:h val="0.64264809032491632"/>
        </c:manualLayout>
      </c:layout>
      <c:lineChart>
        <c:grouping val="standard"/>
        <c:varyColors val="0"/>
        <c:ser>
          <c:idx val="0"/>
          <c:order val="0"/>
          <c:tx>
            <c:v>User Story Rejection</c:v>
          </c:tx>
          <c:cat>
            <c:strRef>
              <c:f>Metrics!$B$1:$G$1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Metrics!$B$25:$G$25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5-44BE-A345-8EDF8A809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38368"/>
        <c:axId val="87348352"/>
      </c:lineChart>
      <c:catAx>
        <c:axId val="8733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348352"/>
        <c:crosses val="autoZero"/>
        <c:auto val="1"/>
        <c:lblAlgn val="ctr"/>
        <c:lblOffset val="100"/>
        <c:noMultiLvlLbl val="0"/>
      </c:catAx>
      <c:valAx>
        <c:axId val="87348352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87338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cat>
            <c:strRef>
              <c:f>Metrics!$B$1:$G$1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Metrics!$B$26:$G$26</c:f>
              <c:numCache>
                <c:formatCode>General</c:formatCode>
                <c:ptCount val="6"/>
                <c:pt idx="0">
                  <c:v>19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3-4B27-897D-853CA0F77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72160"/>
        <c:axId val="87373696"/>
      </c:lineChart>
      <c:catAx>
        <c:axId val="87372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373696"/>
        <c:crosses val="autoZero"/>
        <c:auto val="1"/>
        <c:lblAlgn val="ctr"/>
        <c:lblOffset val="100"/>
        <c:noMultiLvlLbl val="0"/>
      </c:catAx>
      <c:valAx>
        <c:axId val="87373696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crossAx val="873721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Production Defect Density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Field Error Rate</c:v>
          </c:tx>
          <c:cat>
            <c:strRef>
              <c:f>Metrics!$B$1:$G$1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Metrics!$B$28:$G$28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B-4103-97B4-A76ADEE5F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84832"/>
        <c:axId val="87386368"/>
      </c:lineChart>
      <c:catAx>
        <c:axId val="8738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386368"/>
        <c:crosses val="autoZero"/>
        <c:auto val="1"/>
        <c:lblAlgn val="ctr"/>
        <c:lblOffset val="100"/>
        <c:noMultiLvlLbl val="0"/>
      </c:catAx>
      <c:valAx>
        <c:axId val="87386368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crossAx val="873848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Defect Removal Efficiency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Defect Removal Efficiency</c:v>
          </c:tx>
          <c:cat>
            <c:strRef>
              <c:f>Metrics!$B$1:$G$1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Metrics!$B$27:$G$27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5-4FE5-B8FB-CC7804F33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22464"/>
        <c:axId val="87424000"/>
      </c:lineChart>
      <c:catAx>
        <c:axId val="874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424000"/>
        <c:crosses val="autoZero"/>
        <c:auto val="1"/>
        <c:lblAlgn val="ctr"/>
        <c:lblOffset val="100"/>
        <c:noMultiLvlLbl val="0"/>
      </c:catAx>
      <c:valAx>
        <c:axId val="8742400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874224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Effot Distribution (Average)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Effot Distribution</c:v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Metrics!$A$31:$A$36</c:f>
              <c:strCache>
                <c:ptCount val="6"/>
                <c:pt idx="0">
                  <c:v>User Story Grooming</c:v>
                </c:pt>
                <c:pt idx="1">
                  <c:v>Design</c:v>
                </c:pt>
                <c:pt idx="2">
                  <c:v>Coding</c:v>
                </c:pt>
                <c:pt idx="3">
                  <c:v>Reviews</c:v>
                </c:pt>
                <c:pt idx="4">
                  <c:v>Testing</c:v>
                </c:pt>
                <c:pt idx="5">
                  <c:v>Project/ Sprint Management</c:v>
                </c:pt>
              </c:strCache>
            </c:strRef>
          </c:cat>
          <c:val>
            <c:numRef>
              <c:f>Metrics!$H$31:$H$36</c:f>
              <c:numCache>
                <c:formatCode>0.00%</c:formatCode>
                <c:ptCount val="6"/>
                <c:pt idx="0">
                  <c:v>1.8691588785046728E-2</c:v>
                </c:pt>
                <c:pt idx="1">
                  <c:v>1.8691588785046728E-2</c:v>
                </c:pt>
                <c:pt idx="2">
                  <c:v>0.56074766355140182</c:v>
                </c:pt>
                <c:pt idx="3">
                  <c:v>1.8691588785046728E-2</c:v>
                </c:pt>
                <c:pt idx="4">
                  <c:v>0.18691588785046728</c:v>
                </c:pt>
                <c:pt idx="5">
                  <c:v>0.11214953271028037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A-4076-969D-AAB85095A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067390224870796"/>
          <c:y val="4.5983756747387708E-2"/>
          <c:w val="0.27680357522877325"/>
          <c:h val="0.87072871787253225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152400</xdr:rowOff>
    </xdr:from>
    <xdr:to>
      <xdr:col>5</xdr:col>
      <xdr:colOff>464820</xdr:colOff>
      <xdr:row>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129540</xdr:colOff>
      <xdr:row>0</xdr:row>
      <xdr:rowOff>167640</xdr:rowOff>
    </xdr:from>
    <xdr:to>
      <xdr:col>11</xdr:col>
      <xdr:colOff>480060</xdr:colOff>
      <xdr:row>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121920</xdr:colOff>
      <xdr:row>1</xdr:row>
      <xdr:rowOff>0</xdr:rowOff>
    </xdr:from>
    <xdr:to>
      <xdr:col>17</xdr:col>
      <xdr:colOff>472440</xdr:colOff>
      <xdr:row>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83820</xdr:colOff>
      <xdr:row>10</xdr:row>
      <xdr:rowOff>99060</xdr:rowOff>
    </xdr:from>
    <xdr:to>
      <xdr:col>5</xdr:col>
      <xdr:colOff>434340</xdr:colOff>
      <xdr:row>19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99060</xdr:colOff>
      <xdr:row>10</xdr:row>
      <xdr:rowOff>114300</xdr:rowOff>
    </xdr:from>
    <xdr:to>
      <xdr:col>11</xdr:col>
      <xdr:colOff>449580</xdr:colOff>
      <xdr:row>19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91440</xdr:colOff>
      <xdr:row>10</xdr:row>
      <xdr:rowOff>129540</xdr:rowOff>
    </xdr:from>
    <xdr:to>
      <xdr:col>17</xdr:col>
      <xdr:colOff>441960</xdr:colOff>
      <xdr:row>19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76200</xdr:colOff>
      <xdr:row>20</xdr:row>
      <xdr:rowOff>76200</xdr:rowOff>
    </xdr:from>
    <xdr:to>
      <xdr:col>5</xdr:col>
      <xdr:colOff>426720</xdr:colOff>
      <xdr:row>29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91440</xdr:colOff>
      <xdr:row>20</xdr:row>
      <xdr:rowOff>83820</xdr:rowOff>
    </xdr:from>
    <xdr:to>
      <xdr:col>11</xdr:col>
      <xdr:colOff>441960</xdr:colOff>
      <xdr:row>29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175260</xdr:colOff>
      <xdr:row>20</xdr:row>
      <xdr:rowOff>83820</xdr:rowOff>
    </xdr:from>
    <xdr:to>
      <xdr:col>17</xdr:col>
      <xdr:colOff>510540</xdr:colOff>
      <xdr:row>29</xdr:row>
      <xdr:rowOff>53340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G12" sqref="G12"/>
    </sheetView>
  </sheetViews>
  <sheetFormatPr defaultRowHeight="15" x14ac:dyDescent="0.25"/>
  <cols>
    <col min="1" max="1" width="11.85546875" customWidth="1"/>
    <col min="2" max="2" width="16" style="11" bestFit="1" customWidth="1"/>
    <col min="3" max="3" width="68.7109375" customWidth="1"/>
    <col min="4" max="4" width="20.28515625" customWidth="1"/>
  </cols>
  <sheetData>
    <row r="1" spans="1:4" ht="15.75" x14ac:dyDescent="0.25">
      <c r="A1" s="66" t="s">
        <v>31</v>
      </c>
      <c r="B1" s="66"/>
      <c r="C1" s="66"/>
      <c r="D1" s="66"/>
    </row>
    <row r="2" spans="1:4" ht="26.25" x14ac:dyDescent="0.25">
      <c r="A2" s="60" t="s">
        <v>30</v>
      </c>
      <c r="B2" s="60" t="s">
        <v>32</v>
      </c>
      <c r="C2" s="60" t="s">
        <v>33</v>
      </c>
      <c r="D2" s="60" t="s">
        <v>34</v>
      </c>
    </row>
    <row r="3" spans="1:4" x14ac:dyDescent="0.25">
      <c r="A3" s="61">
        <v>43098</v>
      </c>
      <c r="B3" s="62">
        <v>1</v>
      </c>
      <c r="C3" s="63" t="s">
        <v>56</v>
      </c>
      <c r="D3" s="64" t="s">
        <v>62</v>
      </c>
    </row>
    <row r="4" spans="1:4" x14ac:dyDescent="0.25">
      <c r="A4" s="61">
        <v>43112</v>
      </c>
      <c r="B4" s="65">
        <v>1.1000000000000001</v>
      </c>
      <c r="C4" s="63" t="s">
        <v>57</v>
      </c>
      <c r="D4" s="63" t="s">
        <v>62</v>
      </c>
    </row>
    <row r="5" spans="1:4" x14ac:dyDescent="0.25">
      <c r="A5" s="61">
        <v>43140</v>
      </c>
      <c r="B5" s="65">
        <v>1.2</v>
      </c>
      <c r="C5" s="63" t="s">
        <v>58</v>
      </c>
      <c r="D5" s="63" t="s">
        <v>62</v>
      </c>
    </row>
    <row r="6" spans="1:4" x14ac:dyDescent="0.25">
      <c r="A6" s="61">
        <v>43161</v>
      </c>
      <c r="B6" s="65">
        <v>1.3</v>
      </c>
      <c r="C6" s="63" t="s">
        <v>59</v>
      </c>
      <c r="D6" s="63" t="s">
        <v>62</v>
      </c>
    </row>
    <row r="7" spans="1:4" x14ac:dyDescent="0.25">
      <c r="A7" s="61">
        <v>43168</v>
      </c>
      <c r="B7" s="65">
        <v>1.4</v>
      </c>
      <c r="C7" s="63" t="s">
        <v>60</v>
      </c>
      <c r="D7" s="63" t="s">
        <v>62</v>
      </c>
    </row>
    <row r="8" spans="1:4" x14ac:dyDescent="0.25">
      <c r="A8" s="61">
        <v>43182</v>
      </c>
      <c r="B8" s="65">
        <v>1.5</v>
      </c>
      <c r="C8" s="63" t="s">
        <v>61</v>
      </c>
      <c r="D8" s="63" t="s">
        <v>62</v>
      </c>
    </row>
    <row r="9" spans="1:4" x14ac:dyDescent="0.25">
      <c r="A9" s="61">
        <v>43182</v>
      </c>
      <c r="B9" s="36">
        <v>1.6</v>
      </c>
      <c r="C9" s="63" t="s">
        <v>65</v>
      </c>
      <c r="D9" s="35" t="s">
        <v>66</v>
      </c>
    </row>
    <row r="10" spans="1:4" x14ac:dyDescent="0.25">
      <c r="A10" s="61">
        <v>43196</v>
      </c>
      <c r="B10" s="36">
        <v>1.7</v>
      </c>
      <c r="C10" s="63" t="s">
        <v>67</v>
      </c>
      <c r="D10" s="63" t="s">
        <v>62</v>
      </c>
    </row>
    <row r="11" spans="1:4" x14ac:dyDescent="0.25">
      <c r="A11" s="35"/>
      <c r="B11" s="36"/>
      <c r="C11" s="35"/>
      <c r="D11" s="35"/>
    </row>
    <row r="12" spans="1:4" x14ac:dyDescent="0.25">
      <c r="A12" s="35"/>
      <c r="B12" s="36"/>
      <c r="C12" s="35"/>
      <c r="D12" s="35"/>
    </row>
    <row r="13" spans="1:4" x14ac:dyDescent="0.25">
      <c r="A13" s="35"/>
      <c r="B13" s="36"/>
      <c r="C13" s="35"/>
      <c r="D13" s="35"/>
    </row>
    <row r="14" spans="1:4" x14ac:dyDescent="0.25">
      <c r="A14" s="35"/>
      <c r="B14" s="36"/>
      <c r="C14" s="35"/>
      <c r="D14" s="35"/>
    </row>
    <row r="15" spans="1:4" x14ac:dyDescent="0.25">
      <c r="A15" s="35"/>
      <c r="B15" s="36"/>
      <c r="C15" s="35"/>
      <c r="D15" s="35"/>
    </row>
    <row r="16" spans="1:4" x14ac:dyDescent="0.25">
      <c r="A16" s="35"/>
      <c r="B16" s="36"/>
      <c r="C16" s="35"/>
      <c r="D16" s="35"/>
    </row>
    <row r="17" spans="1:4" x14ac:dyDescent="0.25">
      <c r="A17" s="35"/>
      <c r="B17" s="36"/>
      <c r="C17" s="35"/>
      <c r="D17" s="35"/>
    </row>
    <row r="19" spans="1:4" x14ac:dyDescent="0.25">
      <c r="A19" s="37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zoomScale="80" zoomScaleNormal="80" workbookViewId="0">
      <selection activeCell="I13" sqref="I13"/>
    </sheetView>
  </sheetViews>
  <sheetFormatPr defaultRowHeight="15" x14ac:dyDescent="0.25"/>
  <cols>
    <col min="1" max="1" width="36" bestFit="1" customWidth="1"/>
    <col min="2" max="2" width="11.28515625" style="11" customWidth="1"/>
    <col min="3" max="7" width="10.28515625" style="11" customWidth="1"/>
    <col min="8" max="8" width="10.7109375" style="11" bestFit="1" customWidth="1"/>
    <col min="9" max="9" width="10.7109375" bestFit="1" customWidth="1"/>
  </cols>
  <sheetData>
    <row r="1" spans="1:10" s="1" customFormat="1" ht="82.15" customHeight="1" thickBot="1" x14ac:dyDescent="0.3">
      <c r="A1" s="7"/>
      <c r="B1" s="9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63</v>
      </c>
      <c r="I1" s="9" t="s">
        <v>64</v>
      </c>
      <c r="J1" s="32" t="s">
        <v>27</v>
      </c>
    </row>
    <row r="2" spans="1:10" x14ac:dyDescent="0.25">
      <c r="A2" s="5" t="s">
        <v>0</v>
      </c>
      <c r="B2" s="38">
        <v>43087</v>
      </c>
      <c r="C2" s="38">
        <v>43101</v>
      </c>
      <c r="D2" s="38">
        <v>43129</v>
      </c>
      <c r="E2" s="38">
        <v>43143</v>
      </c>
      <c r="F2" s="38">
        <v>43157</v>
      </c>
      <c r="G2" s="38">
        <v>43171</v>
      </c>
      <c r="H2" s="38">
        <v>43171</v>
      </c>
      <c r="I2" s="38">
        <v>43185</v>
      </c>
      <c r="J2" s="11"/>
    </row>
    <row r="3" spans="1:10" x14ac:dyDescent="0.25">
      <c r="A3" s="2" t="s">
        <v>1</v>
      </c>
      <c r="B3" s="39">
        <v>43098</v>
      </c>
      <c r="C3" s="39">
        <v>43112</v>
      </c>
      <c r="D3" s="39">
        <v>43140</v>
      </c>
      <c r="E3" s="39">
        <v>43161</v>
      </c>
      <c r="F3" s="39">
        <v>43168</v>
      </c>
      <c r="G3" s="39">
        <v>43182</v>
      </c>
      <c r="H3" s="39">
        <v>43182</v>
      </c>
      <c r="I3" s="39">
        <v>43196</v>
      </c>
      <c r="J3" s="11"/>
    </row>
    <row r="4" spans="1:10" x14ac:dyDescent="0.25">
      <c r="A4" s="2" t="s">
        <v>2</v>
      </c>
      <c r="B4" s="38">
        <v>43087</v>
      </c>
      <c r="C4" s="38">
        <v>43101</v>
      </c>
      <c r="D4" s="38">
        <v>43129</v>
      </c>
      <c r="E4" s="38">
        <v>43143</v>
      </c>
      <c r="F4" s="38">
        <v>43157</v>
      </c>
      <c r="G4" s="38">
        <v>43171</v>
      </c>
      <c r="H4" s="38">
        <v>43171</v>
      </c>
      <c r="I4" s="38">
        <v>43185</v>
      </c>
      <c r="J4" s="11"/>
    </row>
    <row r="5" spans="1:10" x14ac:dyDescent="0.25">
      <c r="A5" s="2" t="s">
        <v>3</v>
      </c>
      <c r="B5" s="39">
        <v>43098</v>
      </c>
      <c r="C5" s="39">
        <v>43112</v>
      </c>
      <c r="D5" s="39">
        <v>43140</v>
      </c>
      <c r="E5" s="39">
        <v>43161</v>
      </c>
      <c r="F5" s="39">
        <v>43168</v>
      </c>
      <c r="G5" s="39">
        <v>43182</v>
      </c>
      <c r="H5" s="39">
        <v>43182</v>
      </c>
      <c r="I5" s="39">
        <v>43196</v>
      </c>
      <c r="J5" s="11"/>
    </row>
    <row r="6" spans="1:10" x14ac:dyDescent="0.25">
      <c r="A6" s="2" t="s">
        <v>4</v>
      </c>
      <c r="B6" s="10">
        <v>206</v>
      </c>
      <c r="C6" s="10">
        <v>183</v>
      </c>
      <c r="D6" s="10">
        <v>160</v>
      </c>
      <c r="E6" s="10">
        <v>229</v>
      </c>
      <c r="F6" s="10">
        <v>196</v>
      </c>
      <c r="G6" s="10">
        <v>218</v>
      </c>
      <c r="H6" s="10">
        <v>200</v>
      </c>
      <c r="I6" s="10">
        <v>200</v>
      </c>
      <c r="J6" s="11"/>
    </row>
    <row r="7" spans="1:10" x14ac:dyDescent="0.25">
      <c r="A7" s="34" t="s">
        <v>5</v>
      </c>
      <c r="B7" s="28">
        <f t="shared" ref="B7:G7" si="0">SUM(B8:B13)</f>
        <v>220</v>
      </c>
      <c r="C7" s="28">
        <f t="shared" si="0"/>
        <v>229</v>
      </c>
      <c r="D7" s="28">
        <f t="shared" si="0"/>
        <v>179</v>
      </c>
      <c r="E7" s="28">
        <f t="shared" si="0"/>
        <v>241</v>
      </c>
      <c r="F7" s="28">
        <f t="shared" si="0"/>
        <v>202</v>
      </c>
      <c r="G7" s="28">
        <f t="shared" si="0"/>
        <v>214</v>
      </c>
      <c r="H7" s="28">
        <v>196</v>
      </c>
      <c r="I7" s="28">
        <v>196</v>
      </c>
      <c r="J7" s="11"/>
    </row>
    <row r="8" spans="1:10" x14ac:dyDescent="0.25">
      <c r="A8" s="8" t="s">
        <v>24</v>
      </c>
      <c r="B8" s="10">
        <v>0</v>
      </c>
      <c r="C8" s="10">
        <v>2</v>
      </c>
      <c r="D8" s="10">
        <v>2</v>
      </c>
      <c r="E8" s="10">
        <v>0</v>
      </c>
      <c r="F8" s="10">
        <v>4</v>
      </c>
      <c r="G8" s="10">
        <v>4</v>
      </c>
      <c r="H8" s="10">
        <v>4</v>
      </c>
      <c r="I8" s="10">
        <v>4</v>
      </c>
      <c r="J8" s="11"/>
    </row>
    <row r="9" spans="1:10" x14ac:dyDescent="0.25">
      <c r="A9" s="8" t="s">
        <v>25</v>
      </c>
      <c r="B9" s="10">
        <v>48</v>
      </c>
      <c r="C9" s="10">
        <v>22</v>
      </c>
      <c r="D9" s="10">
        <v>4</v>
      </c>
      <c r="E9" s="10">
        <v>40</v>
      </c>
      <c r="F9" s="10">
        <v>14</v>
      </c>
      <c r="G9" s="10">
        <v>8</v>
      </c>
      <c r="H9" s="10">
        <v>4</v>
      </c>
      <c r="I9" s="10">
        <v>4</v>
      </c>
      <c r="J9" s="11"/>
    </row>
    <row r="10" spans="1:10" x14ac:dyDescent="0.25">
      <c r="A10" s="8" t="s">
        <v>26</v>
      </c>
      <c r="B10" s="10">
        <v>78</v>
      </c>
      <c r="C10" s="10">
        <v>124</v>
      </c>
      <c r="D10" s="10">
        <v>101</v>
      </c>
      <c r="E10" s="10">
        <v>112</v>
      </c>
      <c r="F10" s="10">
        <v>116</v>
      </c>
      <c r="G10" s="10">
        <v>122</v>
      </c>
      <c r="H10" s="10">
        <v>120</v>
      </c>
      <c r="I10" s="10">
        <v>120</v>
      </c>
      <c r="J10" s="11"/>
    </row>
    <row r="11" spans="1:10" x14ac:dyDescent="0.25">
      <c r="A11" s="8" t="s">
        <v>36</v>
      </c>
      <c r="B11" s="10">
        <v>20</v>
      </c>
      <c r="C11" s="10">
        <v>8</v>
      </c>
      <c r="D11" s="10">
        <v>6</v>
      </c>
      <c r="E11" s="10">
        <v>12</v>
      </c>
      <c r="F11" s="10">
        <v>4</v>
      </c>
      <c r="G11" s="10">
        <v>4</v>
      </c>
      <c r="H11" s="10">
        <v>4</v>
      </c>
      <c r="I11" s="10">
        <v>4</v>
      </c>
      <c r="J11" s="11"/>
    </row>
    <row r="12" spans="1:10" x14ac:dyDescent="0.25">
      <c r="A12" s="8" t="s">
        <v>37</v>
      </c>
      <c r="B12" s="10">
        <v>40</v>
      </c>
      <c r="C12" s="10">
        <v>46</v>
      </c>
      <c r="D12" s="10">
        <v>42</v>
      </c>
      <c r="E12" s="10">
        <v>49</v>
      </c>
      <c r="F12" s="10">
        <v>40</v>
      </c>
      <c r="G12" s="10">
        <v>40</v>
      </c>
      <c r="H12" s="10">
        <v>40</v>
      </c>
      <c r="I12" s="10">
        <v>40</v>
      </c>
      <c r="J12" s="11"/>
    </row>
    <row r="13" spans="1:10" x14ac:dyDescent="0.25">
      <c r="A13" s="8" t="s">
        <v>35</v>
      </c>
      <c r="B13" s="10">
        <v>34</v>
      </c>
      <c r="C13" s="10">
        <v>27</v>
      </c>
      <c r="D13" s="10">
        <v>24</v>
      </c>
      <c r="E13" s="10">
        <v>28</v>
      </c>
      <c r="F13" s="10">
        <v>24</v>
      </c>
      <c r="G13" s="10">
        <v>36</v>
      </c>
      <c r="H13" s="10">
        <v>24</v>
      </c>
      <c r="I13" s="10">
        <v>24</v>
      </c>
      <c r="J13" s="11"/>
    </row>
    <row r="14" spans="1:10" x14ac:dyDescent="0.25">
      <c r="A14" s="2" t="s">
        <v>6</v>
      </c>
      <c r="B14" s="10">
        <v>19</v>
      </c>
      <c r="C14" s="10">
        <v>20</v>
      </c>
      <c r="D14" s="10">
        <v>20</v>
      </c>
      <c r="E14" s="10">
        <v>21</v>
      </c>
      <c r="F14" s="10">
        <v>17</v>
      </c>
      <c r="G14" s="10">
        <v>27</v>
      </c>
      <c r="H14" s="10">
        <v>28</v>
      </c>
      <c r="I14" s="10">
        <v>53</v>
      </c>
      <c r="J14" s="11"/>
    </row>
    <row r="15" spans="1:10" x14ac:dyDescent="0.25">
      <c r="A15" s="2" t="s">
        <v>21</v>
      </c>
      <c r="B15" s="10">
        <v>5</v>
      </c>
      <c r="C15" s="10">
        <v>6</v>
      </c>
      <c r="D15" s="10">
        <v>6</v>
      </c>
      <c r="E15" s="10">
        <v>6</v>
      </c>
      <c r="F15" s="10">
        <v>8</v>
      </c>
      <c r="G15" s="10">
        <v>13</v>
      </c>
      <c r="H15" s="10">
        <v>8</v>
      </c>
      <c r="I15" s="10">
        <v>22</v>
      </c>
      <c r="J15" s="11"/>
    </row>
    <row r="16" spans="1:10" x14ac:dyDescent="0.25">
      <c r="A16" s="2" t="s">
        <v>22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1"/>
    </row>
    <row r="17" spans="1:10" x14ac:dyDescent="0.25">
      <c r="A17" s="6" t="s">
        <v>7</v>
      </c>
      <c r="B17" s="28">
        <v>0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11"/>
    </row>
    <row r="18" spans="1:10" x14ac:dyDescent="0.25">
      <c r="A18" s="6" t="s">
        <v>8</v>
      </c>
      <c r="B18" s="28">
        <v>2</v>
      </c>
      <c r="C18" s="28">
        <v>2</v>
      </c>
      <c r="D18" s="28">
        <v>2</v>
      </c>
      <c r="E18" s="28">
        <v>2</v>
      </c>
      <c r="F18" s="28">
        <v>5</v>
      </c>
      <c r="G18" s="28">
        <v>6</v>
      </c>
      <c r="H18" s="28">
        <v>3</v>
      </c>
      <c r="I18" s="28">
        <v>12</v>
      </c>
      <c r="J18" s="11"/>
    </row>
    <row r="19" spans="1:10" ht="15.75" thickBot="1" x14ac:dyDescent="0.3">
      <c r="A19" s="6" t="s">
        <v>38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11"/>
    </row>
    <row r="20" spans="1:10" ht="15.75" thickBot="1" x14ac:dyDescent="0.3">
      <c r="A20" s="26" t="s">
        <v>14</v>
      </c>
      <c r="B20" s="27"/>
      <c r="C20" s="27"/>
      <c r="D20" s="27"/>
      <c r="E20" s="27"/>
      <c r="F20" s="27"/>
      <c r="G20" s="27"/>
      <c r="H20" s="27"/>
      <c r="I20" s="27"/>
      <c r="J20" s="11"/>
    </row>
    <row r="21" spans="1:10" x14ac:dyDescent="0.25">
      <c r="A21" s="25" t="s">
        <v>9</v>
      </c>
      <c r="B21" s="29">
        <f>IF(B5&lt;&gt;"",(B5-B3)/(B3-B2),"")</f>
        <v>0</v>
      </c>
      <c r="C21" s="29">
        <f t="shared" ref="C21:G21" si="1">IF(C5&lt;&gt;"",(C5-C3)/(C3-C2),"")</f>
        <v>0</v>
      </c>
      <c r="D21" s="29">
        <f t="shared" si="1"/>
        <v>0</v>
      </c>
      <c r="E21" s="29">
        <f t="shared" si="1"/>
        <v>0</v>
      </c>
      <c r="F21" s="29">
        <f t="shared" si="1"/>
        <v>0</v>
      </c>
      <c r="G21" s="29">
        <f t="shared" si="1"/>
        <v>0</v>
      </c>
      <c r="H21" s="29">
        <f t="shared" ref="H21:I21" si="2">IF(H5&lt;&gt;"",(H5-H3)/(H3-H2),"")</f>
        <v>0</v>
      </c>
      <c r="I21" s="29">
        <f t="shared" si="2"/>
        <v>0</v>
      </c>
      <c r="J21" s="19">
        <f t="shared" ref="J21:J28" si="3">AVERAGE(D21:I21)</f>
        <v>0</v>
      </c>
    </row>
    <row r="22" spans="1:10" x14ac:dyDescent="0.25">
      <c r="A22" s="3" t="s">
        <v>10</v>
      </c>
      <c r="B22" s="29">
        <f>IF(B5&lt;&gt;"",(B7-B6)/B6,"")</f>
        <v>6.7961165048543687E-2</v>
      </c>
      <c r="C22" s="29">
        <f t="shared" ref="C22:G22" si="4">IF(C5&lt;&gt;"",(C7-C6)/C6,"")</f>
        <v>0.25136612021857924</v>
      </c>
      <c r="D22" s="29">
        <f t="shared" si="4"/>
        <v>0.11874999999999999</v>
      </c>
      <c r="E22" s="29">
        <f t="shared" si="4"/>
        <v>5.2401746724890827E-2</v>
      </c>
      <c r="F22" s="29">
        <f t="shared" si="4"/>
        <v>3.0612244897959183E-2</v>
      </c>
      <c r="G22" s="29">
        <f t="shared" si="4"/>
        <v>-1.834862385321101E-2</v>
      </c>
      <c r="H22" s="29">
        <f t="shared" ref="H22:I22" si="5">IF(H5&lt;&gt;"",(H7-H6)/H6,"")</f>
        <v>-0.02</v>
      </c>
      <c r="I22" s="29">
        <f t="shared" si="5"/>
        <v>-0.02</v>
      </c>
      <c r="J22" s="19">
        <f t="shared" si="3"/>
        <v>2.3902561294939836E-2</v>
      </c>
    </row>
    <row r="23" spans="1:10" x14ac:dyDescent="0.25">
      <c r="A23" s="3" t="s">
        <v>11</v>
      </c>
      <c r="B23" s="30">
        <f>IF(B5&lt;&gt;"",B7/B14,"")</f>
        <v>11.578947368421053</v>
      </c>
      <c r="C23" s="30">
        <f t="shared" ref="C23:G23" si="6">IF(C5&lt;&gt;"",C7/C14,"")</f>
        <v>11.45</v>
      </c>
      <c r="D23" s="30">
        <f t="shared" si="6"/>
        <v>8.9499999999999993</v>
      </c>
      <c r="E23" s="30">
        <f t="shared" si="6"/>
        <v>11.476190476190476</v>
      </c>
      <c r="F23" s="30">
        <f t="shared" si="6"/>
        <v>11.882352941176471</v>
      </c>
      <c r="G23" s="30">
        <f t="shared" si="6"/>
        <v>7.9259259259259256</v>
      </c>
      <c r="H23" s="30">
        <f t="shared" ref="H23:I23" si="7">IF(H5&lt;&gt;"",H7/H14,"")</f>
        <v>7</v>
      </c>
      <c r="I23" s="30">
        <f t="shared" si="7"/>
        <v>3.6981132075471699</v>
      </c>
      <c r="J23" s="33">
        <f t="shared" si="3"/>
        <v>8.4887637584733397</v>
      </c>
    </row>
    <row r="24" spans="1:10" x14ac:dyDescent="0.25">
      <c r="A24" s="3" t="s">
        <v>12</v>
      </c>
      <c r="B24" s="30">
        <f>IF(B5&lt;&gt;"",(B17+B18)/B14,"")</f>
        <v>0.10526315789473684</v>
      </c>
      <c r="C24" s="30">
        <f t="shared" ref="C24:G24" si="8">IF(C5&lt;&gt;"",(C17+C18)/C14,"")</f>
        <v>0.1</v>
      </c>
      <c r="D24" s="30">
        <f t="shared" si="8"/>
        <v>0.1</v>
      </c>
      <c r="E24" s="30">
        <f t="shared" si="8"/>
        <v>9.5238095238095233E-2</v>
      </c>
      <c r="F24" s="30">
        <f t="shared" si="8"/>
        <v>0.29411764705882354</v>
      </c>
      <c r="G24" s="30">
        <f t="shared" si="8"/>
        <v>0.22222222222222221</v>
      </c>
      <c r="H24" s="30">
        <f t="shared" ref="H24:I24" si="9">IF(H5&lt;&gt;"",(H17+H18)/H14,"")</f>
        <v>0.10714285714285714</v>
      </c>
      <c r="I24" s="30">
        <f t="shared" si="9"/>
        <v>0.22641509433962265</v>
      </c>
      <c r="J24" s="33">
        <f t="shared" si="3"/>
        <v>0.17418931933360346</v>
      </c>
    </row>
    <row r="25" spans="1:10" x14ac:dyDescent="0.25">
      <c r="A25" s="3" t="s">
        <v>23</v>
      </c>
      <c r="B25" s="29">
        <f t="shared" ref="B25:G25" si="10">IF(B5&lt;&gt;"",B16/B15,"")</f>
        <v>0</v>
      </c>
      <c r="C25" s="29">
        <f t="shared" si="10"/>
        <v>0</v>
      </c>
      <c r="D25" s="29">
        <f t="shared" si="10"/>
        <v>0</v>
      </c>
      <c r="E25" s="29">
        <f t="shared" si="10"/>
        <v>0</v>
      </c>
      <c r="F25" s="29">
        <f t="shared" si="10"/>
        <v>0</v>
      </c>
      <c r="G25" s="29">
        <f t="shared" si="10"/>
        <v>0</v>
      </c>
      <c r="H25" s="29">
        <f t="shared" ref="H25:I25" si="11">IF(H5&lt;&gt;"",H16/H15,"")</f>
        <v>0</v>
      </c>
      <c r="I25" s="29">
        <f t="shared" si="11"/>
        <v>0</v>
      </c>
      <c r="J25" s="19">
        <f t="shared" si="3"/>
        <v>0</v>
      </c>
    </row>
    <row r="26" spans="1:10" x14ac:dyDescent="0.25">
      <c r="A26" s="3" t="s">
        <v>6</v>
      </c>
      <c r="B26" s="28">
        <f>B14</f>
        <v>19</v>
      </c>
      <c r="C26" s="28">
        <f t="shared" ref="C26:G26" si="12">C14</f>
        <v>20</v>
      </c>
      <c r="D26" s="28">
        <f t="shared" si="12"/>
        <v>20</v>
      </c>
      <c r="E26" s="28">
        <f t="shared" si="12"/>
        <v>21</v>
      </c>
      <c r="F26" s="28">
        <v>23</v>
      </c>
      <c r="G26" s="28">
        <f t="shared" si="12"/>
        <v>27</v>
      </c>
      <c r="H26" s="28">
        <f t="shared" ref="H26:I26" si="13">H14</f>
        <v>28</v>
      </c>
      <c r="I26" s="28">
        <f t="shared" si="13"/>
        <v>53</v>
      </c>
      <c r="J26" s="33">
        <f t="shared" si="3"/>
        <v>28.666666666666668</v>
      </c>
    </row>
    <row r="27" spans="1:10" x14ac:dyDescent="0.25">
      <c r="A27" s="3" t="s">
        <v>13</v>
      </c>
      <c r="B27" s="29">
        <f t="shared" ref="B27:G27" si="14">IF(B5&lt;&gt;"",(B17+B18-B19)/(B17+B18),"")</f>
        <v>1</v>
      </c>
      <c r="C27" s="29">
        <f t="shared" si="14"/>
        <v>1</v>
      </c>
      <c r="D27" s="29">
        <f t="shared" si="14"/>
        <v>1</v>
      </c>
      <c r="E27" s="29">
        <f t="shared" si="14"/>
        <v>1</v>
      </c>
      <c r="F27" s="29">
        <f t="shared" si="14"/>
        <v>1</v>
      </c>
      <c r="G27" s="29">
        <f t="shared" si="14"/>
        <v>1</v>
      </c>
      <c r="H27" s="29">
        <f t="shared" ref="H27:I27" si="15">IF(H5&lt;&gt;"",(H17+H18-H19)/(H17+H18),"")</f>
        <v>1</v>
      </c>
      <c r="I27" s="29">
        <f t="shared" si="15"/>
        <v>1</v>
      </c>
      <c r="J27" s="19">
        <f t="shared" si="3"/>
        <v>1</v>
      </c>
    </row>
    <row r="28" spans="1:10" ht="15.75" thickBot="1" x14ac:dyDescent="0.3">
      <c r="A28" s="4" t="s">
        <v>40</v>
      </c>
      <c r="B28" s="31">
        <f>IF(B5&lt;&gt;"",B19/B14,"")</f>
        <v>0</v>
      </c>
      <c r="C28" s="31">
        <f t="shared" ref="C28:G28" si="16">IF(C5&lt;&gt;"",C19/C14,"")</f>
        <v>0</v>
      </c>
      <c r="D28" s="31">
        <f t="shared" si="16"/>
        <v>0</v>
      </c>
      <c r="E28" s="31">
        <f t="shared" si="16"/>
        <v>0</v>
      </c>
      <c r="F28" s="31">
        <f t="shared" si="16"/>
        <v>0</v>
      </c>
      <c r="G28" s="31">
        <f t="shared" si="16"/>
        <v>0</v>
      </c>
      <c r="H28" s="31">
        <f t="shared" ref="H28:I28" si="17">IF(H5&lt;&gt;"",H19/H14,"")</f>
        <v>0</v>
      </c>
      <c r="I28" s="31">
        <f t="shared" si="17"/>
        <v>0</v>
      </c>
      <c r="J28" s="33">
        <f t="shared" si="3"/>
        <v>0</v>
      </c>
    </row>
    <row r="29" spans="1:10" ht="15.75" thickBot="1" x14ac:dyDescent="0.3">
      <c r="I29" s="11"/>
      <c r="J29" s="11"/>
    </row>
    <row r="30" spans="1:10" ht="15.75" thickBot="1" x14ac:dyDescent="0.3">
      <c r="A30" s="23" t="s">
        <v>28</v>
      </c>
      <c r="B30" s="24"/>
      <c r="C30" s="24"/>
      <c r="D30" s="24"/>
      <c r="E30" s="24"/>
      <c r="F30" s="24"/>
      <c r="G30" s="24"/>
      <c r="H30" s="24"/>
      <c r="I30" s="24"/>
      <c r="J30" s="11"/>
    </row>
    <row r="31" spans="1:10" x14ac:dyDescent="0.25">
      <c r="A31" s="21" t="s">
        <v>24</v>
      </c>
      <c r="B31" s="22">
        <f>IF(B7&gt;0,B8/$B$7,"")</f>
        <v>0</v>
      </c>
      <c r="C31" s="22">
        <f>IF(C7&gt;0,C8/$C$7,"")</f>
        <v>8.7336244541484712E-3</v>
      </c>
      <c r="D31" s="22">
        <f>IF(D7&gt;0,D8/$D$7,"")</f>
        <v>1.11731843575419E-2</v>
      </c>
      <c r="E31" s="22">
        <f>IF(E7&gt;0,E8/$E$7,"")</f>
        <v>0</v>
      </c>
      <c r="F31" s="22">
        <f>IF(F7&gt;0,F8/$F$7,"")</f>
        <v>1.9801980198019802E-2</v>
      </c>
      <c r="G31" s="22">
        <f>IF(G7&gt;0,G8/$G$7,"")</f>
        <v>1.8691588785046728E-2</v>
      </c>
      <c r="H31" s="22">
        <f>IF(H7&gt;0,H8/$G$7,"")</f>
        <v>1.8691588785046728E-2</v>
      </c>
      <c r="I31" s="22">
        <f>IF(I7&gt;0,I8/$G$7,"")</f>
        <v>1.8691588785046728E-2</v>
      </c>
      <c r="J31" s="19">
        <f t="shared" ref="J31:J36" si="18">AVERAGE(D31:I31)</f>
        <v>1.4508321818450314E-2</v>
      </c>
    </row>
    <row r="32" spans="1:10" x14ac:dyDescent="0.25">
      <c r="A32" s="8" t="s">
        <v>25</v>
      </c>
      <c r="B32" s="20">
        <f>IF(B7&gt;0,B9/$B$7,"")</f>
        <v>0.21818181818181817</v>
      </c>
      <c r="C32" s="22">
        <f t="shared" ref="C32:C36" si="19">IF(C8&gt;0,C9/$C$7,"")</f>
        <v>9.606986899563319E-2</v>
      </c>
      <c r="D32" s="22">
        <f t="shared" ref="D32:D36" si="20">IF(D8&gt;0,D9/$D$7,"")</f>
        <v>2.23463687150838E-2</v>
      </c>
      <c r="E32" s="22" t="str">
        <f t="shared" ref="E32:E36" si="21">IF(E8&gt;0,E9/$E$7,"")</f>
        <v/>
      </c>
      <c r="F32" s="22">
        <f t="shared" ref="F32:F36" si="22">IF(F8&gt;0,F9/$F$7,"")</f>
        <v>6.9306930693069313E-2</v>
      </c>
      <c r="G32" s="22">
        <f t="shared" ref="G32:H36" si="23">IF(G8&gt;0,G9/$G$7,"")</f>
        <v>3.7383177570093455E-2</v>
      </c>
      <c r="H32" s="22">
        <f t="shared" si="23"/>
        <v>1.8691588785046728E-2</v>
      </c>
      <c r="I32" s="22">
        <f t="shared" ref="I32" si="24">IF(I8&gt;0,I9/$G$7,"")</f>
        <v>1.8691588785046728E-2</v>
      </c>
      <c r="J32" s="19">
        <f t="shared" si="18"/>
        <v>3.3283930909668011E-2</v>
      </c>
    </row>
    <row r="33" spans="1:10" x14ac:dyDescent="0.25">
      <c r="A33" s="8" t="s">
        <v>26</v>
      </c>
      <c r="B33" s="20">
        <f>IF(B7&gt;0,B10/$B$7,"")</f>
        <v>0.35454545454545455</v>
      </c>
      <c r="C33" s="22">
        <f t="shared" si="19"/>
        <v>0.54148471615720528</v>
      </c>
      <c r="D33" s="22">
        <f t="shared" si="20"/>
        <v>0.56424581005586594</v>
      </c>
      <c r="E33" s="22">
        <f t="shared" si="21"/>
        <v>0.46473029045643155</v>
      </c>
      <c r="F33" s="22">
        <f t="shared" si="22"/>
        <v>0.57425742574257421</v>
      </c>
      <c r="G33" s="22">
        <f t="shared" si="23"/>
        <v>0.57009345794392519</v>
      </c>
      <c r="H33" s="22">
        <f t="shared" si="23"/>
        <v>0.56074766355140182</v>
      </c>
      <c r="I33" s="22">
        <f t="shared" ref="I33" si="25">IF(I9&gt;0,I10/$G$7,"")</f>
        <v>0.56074766355140182</v>
      </c>
      <c r="J33" s="19">
        <f t="shared" si="18"/>
        <v>0.54913705188360007</v>
      </c>
    </row>
    <row r="34" spans="1:10" x14ac:dyDescent="0.25">
      <c r="A34" s="8" t="s">
        <v>36</v>
      </c>
      <c r="B34" s="20">
        <f>IF(B7&gt;0,B11/$B$7,"")</f>
        <v>9.0909090909090912E-2</v>
      </c>
      <c r="C34" s="22">
        <f t="shared" si="19"/>
        <v>3.4934497816593885E-2</v>
      </c>
      <c r="D34" s="22">
        <f t="shared" si="20"/>
        <v>3.3519553072625698E-2</v>
      </c>
      <c r="E34" s="22">
        <f t="shared" si="21"/>
        <v>4.9792531120331947E-2</v>
      </c>
      <c r="F34" s="22">
        <f t="shared" si="22"/>
        <v>1.9801980198019802E-2</v>
      </c>
      <c r="G34" s="22">
        <f t="shared" si="23"/>
        <v>1.8691588785046728E-2</v>
      </c>
      <c r="H34" s="22">
        <f t="shared" si="23"/>
        <v>1.8691588785046728E-2</v>
      </c>
      <c r="I34" s="22">
        <f t="shared" ref="I34" si="26">IF(I10&gt;0,I11/$G$7,"")</f>
        <v>1.8691588785046728E-2</v>
      </c>
      <c r="J34" s="19">
        <f t="shared" si="18"/>
        <v>2.6531471791019608E-2</v>
      </c>
    </row>
    <row r="35" spans="1:10" x14ac:dyDescent="0.25">
      <c r="A35" s="8" t="s">
        <v>37</v>
      </c>
      <c r="B35" s="20">
        <f>IF(B7&gt;0,B12/$B$7,"")</f>
        <v>0.18181818181818182</v>
      </c>
      <c r="C35" s="22">
        <f t="shared" si="19"/>
        <v>0.20087336244541484</v>
      </c>
      <c r="D35" s="22">
        <f t="shared" si="20"/>
        <v>0.23463687150837989</v>
      </c>
      <c r="E35" s="22">
        <f t="shared" si="21"/>
        <v>0.2033195020746888</v>
      </c>
      <c r="F35" s="22">
        <f t="shared" si="22"/>
        <v>0.19801980198019803</v>
      </c>
      <c r="G35" s="22">
        <f t="shared" si="23"/>
        <v>0.18691588785046728</v>
      </c>
      <c r="H35" s="22">
        <f t="shared" si="23"/>
        <v>0.18691588785046728</v>
      </c>
      <c r="I35" s="22">
        <f t="shared" ref="I35" si="27">IF(I11&gt;0,I12/$G$7,"")</f>
        <v>0.18691588785046728</v>
      </c>
      <c r="J35" s="19">
        <f t="shared" si="18"/>
        <v>0.19945397318577809</v>
      </c>
    </row>
    <row r="36" spans="1:10" x14ac:dyDescent="0.25">
      <c r="A36" s="8" t="s">
        <v>39</v>
      </c>
      <c r="B36" s="20">
        <f>IF(B7&gt;0,B13/$B$7,"")</f>
        <v>0.15454545454545454</v>
      </c>
      <c r="C36" s="22">
        <f t="shared" si="19"/>
        <v>0.11790393013100436</v>
      </c>
      <c r="D36" s="22">
        <f t="shared" si="20"/>
        <v>0.13407821229050279</v>
      </c>
      <c r="E36" s="22">
        <f t="shared" si="21"/>
        <v>0.11618257261410789</v>
      </c>
      <c r="F36" s="22">
        <f t="shared" si="22"/>
        <v>0.11881188118811881</v>
      </c>
      <c r="G36" s="22">
        <f t="shared" si="23"/>
        <v>0.16822429906542055</v>
      </c>
      <c r="H36" s="22">
        <f t="shared" si="23"/>
        <v>0.11214953271028037</v>
      </c>
      <c r="I36" s="22">
        <f t="shared" ref="I36" si="28">IF(I12&gt;0,I13/$G$7,"")</f>
        <v>0.11214953271028037</v>
      </c>
      <c r="J36" s="19">
        <f t="shared" si="18"/>
        <v>0.12693267176311848</v>
      </c>
    </row>
    <row r="37" spans="1:10" x14ac:dyDescent="0.25">
      <c r="J37" s="11"/>
    </row>
    <row r="38" spans="1:10" x14ac:dyDescent="0.25">
      <c r="J38" s="11"/>
    </row>
  </sheetData>
  <pageMargins left="0.7" right="0.7" top="0.75" bottom="0.75" header="0.3" footer="0.3"/>
  <pageSetup orientation="portrait" r:id="rId1"/>
  <ignoredErrors>
    <ignoredError sqref="B7 C7:G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R31"/>
  <sheetViews>
    <sheetView topLeftCell="A31" workbookViewId="0">
      <selection activeCell="U24" sqref="U24"/>
    </sheetView>
  </sheetViews>
  <sheetFormatPr defaultColWidth="8.85546875" defaultRowHeight="15" x14ac:dyDescent="0.25"/>
  <cols>
    <col min="1" max="5" width="8.85546875" style="12"/>
    <col min="6" max="6" width="8.85546875" style="13"/>
    <col min="7" max="11" width="8.85546875" style="12"/>
    <col min="12" max="12" width="8.85546875" style="13"/>
    <col min="13" max="17" width="8.85546875" style="12"/>
    <col min="18" max="18" width="8.85546875" style="13"/>
    <col min="19" max="16384" width="8.85546875" style="12"/>
  </cols>
  <sheetData>
    <row r="2" spans="6:18" ht="21.6" customHeight="1" x14ac:dyDescent="0.25"/>
    <row r="10" spans="6:18" s="14" customFormat="1" ht="6" customHeight="1" x14ac:dyDescent="0.25">
      <c r="F10" s="15"/>
      <c r="L10" s="15"/>
      <c r="R10" s="15"/>
    </row>
    <row r="13" spans="6:18" ht="21.6" customHeight="1" x14ac:dyDescent="0.25"/>
    <row r="20" spans="6:18" s="14" customFormat="1" x14ac:dyDescent="0.25">
      <c r="F20" s="15"/>
      <c r="L20" s="15"/>
      <c r="R20" s="15"/>
    </row>
    <row r="21" spans="6:18" x14ac:dyDescent="0.25">
      <c r="O21" s="18"/>
    </row>
    <row r="22" spans="6:18" x14ac:dyDescent="0.25">
      <c r="N22" s="16"/>
    </row>
    <row r="23" spans="6:18" x14ac:dyDescent="0.25">
      <c r="N23" s="16"/>
    </row>
    <row r="24" spans="6:18" x14ac:dyDescent="0.25">
      <c r="N24" s="16"/>
    </row>
    <row r="25" spans="6:18" x14ac:dyDescent="0.25">
      <c r="N25" s="16"/>
    </row>
    <row r="26" spans="6:18" x14ac:dyDescent="0.25">
      <c r="N26" s="16"/>
    </row>
    <row r="27" spans="6:18" x14ac:dyDescent="0.25">
      <c r="N27" s="16"/>
    </row>
    <row r="28" spans="6:18" x14ac:dyDescent="0.25">
      <c r="N28" s="16"/>
    </row>
    <row r="29" spans="6:18" x14ac:dyDescent="0.25">
      <c r="N29" s="16"/>
    </row>
    <row r="30" spans="6:18" s="14" customFormat="1" x14ac:dyDescent="0.25">
      <c r="F30" s="15"/>
      <c r="L30" s="15"/>
      <c r="N30" s="17"/>
      <c r="R30" s="15"/>
    </row>
    <row r="31" spans="6:18" x14ac:dyDescent="0.25">
      <c r="N31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7" workbookViewId="0">
      <selection sqref="A1:D1"/>
    </sheetView>
  </sheetViews>
  <sheetFormatPr defaultColWidth="8.85546875" defaultRowHeight="14.25" x14ac:dyDescent="0.25"/>
  <cols>
    <col min="1" max="1" width="12.7109375" style="44" customWidth="1"/>
    <col min="2" max="2" width="27.7109375" style="44" customWidth="1"/>
    <col min="3" max="3" width="66.28515625" style="44" customWidth="1"/>
    <col min="4" max="4" width="87.42578125" style="44" customWidth="1"/>
    <col min="5" max="16384" width="8.85546875" style="44"/>
  </cols>
  <sheetData>
    <row r="1" spans="1:4" ht="26.45" customHeight="1" thickBot="1" x14ac:dyDescent="0.3">
      <c r="A1" s="67" t="s">
        <v>29</v>
      </c>
      <c r="B1" s="68"/>
      <c r="C1" s="68"/>
      <c r="D1" s="69"/>
    </row>
    <row r="2" spans="1:4" ht="15.75" thickBot="1" x14ac:dyDescent="0.3">
      <c r="A2" s="45" t="s">
        <v>30</v>
      </c>
      <c r="B2" s="40" t="s">
        <v>14</v>
      </c>
      <c r="C2" s="46" t="s">
        <v>41</v>
      </c>
      <c r="D2" s="46" t="s">
        <v>44</v>
      </c>
    </row>
    <row r="3" spans="1:4" s="58" customFormat="1" ht="90" x14ac:dyDescent="0.25">
      <c r="A3" s="55">
        <v>43098</v>
      </c>
      <c r="B3" s="41" t="s">
        <v>42</v>
      </c>
      <c r="C3" s="56" t="s">
        <v>45</v>
      </c>
      <c r="D3" s="57" t="s">
        <v>43</v>
      </c>
    </row>
    <row r="4" spans="1:4" s="58" customFormat="1" ht="90" x14ac:dyDescent="0.25">
      <c r="A4" s="55">
        <v>43112</v>
      </c>
      <c r="B4" s="41" t="s">
        <v>42</v>
      </c>
      <c r="C4" s="56" t="s">
        <v>46</v>
      </c>
      <c r="D4" s="59" t="s">
        <v>47</v>
      </c>
    </row>
    <row r="5" spans="1:4" s="58" customFormat="1" ht="90" x14ac:dyDescent="0.25">
      <c r="A5" s="55">
        <v>43140</v>
      </c>
      <c r="B5" s="41" t="s">
        <v>42</v>
      </c>
      <c r="C5" s="56" t="s">
        <v>48</v>
      </c>
      <c r="D5" s="59" t="s">
        <v>49</v>
      </c>
    </row>
    <row r="6" spans="1:4" s="58" customFormat="1" ht="90" x14ac:dyDescent="0.25">
      <c r="A6" s="55">
        <v>43161</v>
      </c>
      <c r="B6" s="41" t="s">
        <v>42</v>
      </c>
      <c r="C6" s="56" t="s">
        <v>50</v>
      </c>
      <c r="D6" s="59" t="s">
        <v>51</v>
      </c>
    </row>
    <row r="7" spans="1:4" s="58" customFormat="1" ht="90" x14ac:dyDescent="0.25">
      <c r="A7" s="55">
        <v>43168</v>
      </c>
      <c r="B7" s="41" t="s">
        <v>42</v>
      </c>
      <c r="C7" s="56" t="s">
        <v>52</v>
      </c>
      <c r="D7" s="59" t="s">
        <v>54</v>
      </c>
    </row>
    <row r="8" spans="1:4" s="58" customFormat="1" ht="90" x14ac:dyDescent="0.25">
      <c r="A8" s="55">
        <v>43182</v>
      </c>
      <c r="B8" s="41" t="s">
        <v>42</v>
      </c>
      <c r="C8" s="56" t="s">
        <v>53</v>
      </c>
      <c r="D8" s="59" t="s">
        <v>55</v>
      </c>
    </row>
    <row r="9" spans="1:4" x14ac:dyDescent="0.25">
      <c r="A9" s="48"/>
      <c r="B9" s="43"/>
      <c r="C9" s="42"/>
      <c r="D9" s="47"/>
    </row>
    <row r="10" spans="1:4" x14ac:dyDescent="0.25">
      <c r="A10" s="48"/>
      <c r="B10" s="43"/>
      <c r="C10" s="42"/>
      <c r="D10" s="47"/>
    </row>
    <row r="11" spans="1:4" x14ac:dyDescent="0.25">
      <c r="A11" s="48"/>
      <c r="B11" s="43"/>
      <c r="C11" s="42"/>
      <c r="D11" s="47"/>
    </row>
    <row r="12" spans="1:4" x14ac:dyDescent="0.25">
      <c r="A12" s="48"/>
      <c r="B12" s="49"/>
      <c r="C12" s="50"/>
      <c r="D12" s="47"/>
    </row>
    <row r="13" spans="1:4" x14ac:dyDescent="0.25">
      <c r="A13" s="48"/>
      <c r="B13" s="49"/>
      <c r="C13" s="50"/>
      <c r="D13" s="47"/>
    </row>
    <row r="14" spans="1:4" x14ac:dyDescent="0.25">
      <c r="A14" s="48"/>
      <c r="B14" s="49"/>
      <c r="C14" s="50"/>
      <c r="D14" s="47"/>
    </row>
    <row r="15" spans="1:4" x14ac:dyDescent="0.25">
      <c r="A15" s="48"/>
      <c r="B15" s="49"/>
      <c r="C15" s="50"/>
      <c r="D15" s="47"/>
    </row>
    <row r="16" spans="1:4" x14ac:dyDescent="0.25">
      <c r="A16" s="48"/>
      <c r="B16" s="49"/>
      <c r="C16" s="50"/>
      <c r="D16" s="47"/>
    </row>
    <row r="17" spans="1:4" x14ac:dyDescent="0.25">
      <c r="A17" s="48"/>
      <c r="B17" s="49"/>
      <c r="C17" s="50"/>
      <c r="D17" s="47"/>
    </row>
    <row r="18" spans="1:4" x14ac:dyDescent="0.25">
      <c r="A18" s="48"/>
      <c r="B18" s="49"/>
      <c r="C18" s="50"/>
      <c r="D18" s="47"/>
    </row>
    <row r="19" spans="1:4" x14ac:dyDescent="0.25">
      <c r="A19" s="48"/>
      <c r="B19" s="49"/>
      <c r="C19" s="50"/>
      <c r="D19" s="47"/>
    </row>
    <row r="20" spans="1:4" x14ac:dyDescent="0.25">
      <c r="A20" s="48"/>
      <c r="B20" s="49"/>
      <c r="C20" s="50"/>
      <c r="D20" s="47"/>
    </row>
    <row r="21" spans="1:4" ht="15" thickBot="1" x14ac:dyDescent="0.3">
      <c r="A21" s="51"/>
      <c r="B21" s="52"/>
      <c r="C21" s="53"/>
      <c r="D21" s="54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Revision History</vt:lpstr>
      <vt:lpstr>Metrics</vt:lpstr>
      <vt:lpstr>Analysis</vt:lpstr>
      <vt:lpstr>Inferences and 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Rithika Musku</cp:lastModifiedBy>
  <dcterms:created xsi:type="dcterms:W3CDTF">2018-03-02T11:02:39Z</dcterms:created>
  <dcterms:modified xsi:type="dcterms:W3CDTF">2018-04-19T14:56:39Z</dcterms:modified>
</cp:coreProperties>
</file>