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ithw\Desktop\"/>
    </mc:Choice>
  </mc:AlternateContent>
  <xr:revisionPtr revIDLastSave="0" documentId="13_ncr:1_{D818EF15-3D09-4E41-95FC-B6BDA8D1399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st Batting" sheetId="1" r:id="rId1"/>
    <sheet name="Test Bowling" sheetId="2" r:id="rId2"/>
    <sheet name="Test Dashboard" sheetId="3" r:id="rId3"/>
    <sheet name="calculation" sheetId="4" r:id="rId4"/>
  </sheets>
  <definedNames>
    <definedName name="batting.html?class_1_current_2_id_6_type_team" localSheetId="0">'Test Batting'!$A$1:$O$27</definedName>
    <definedName name="bowling.html?class_1_current_2_id_6_type_team" localSheetId="1">'Test Bowling'!$A$1:$Q$27</definedName>
  </definedNames>
  <calcPr calcId="181029"/>
  <pivotCaches>
    <pivotCache cacheId="2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F11" i="3" s="1"/>
  <c r="M11" i="3" l="1"/>
  <c r="J11" i="3"/>
  <c r="G11" i="3"/>
  <c r="H11" i="3"/>
  <c r="I11" i="3"/>
  <c r="K11" i="3"/>
  <c r="L11" i="3"/>
  <c r="C16" i="3"/>
  <c r="D16" i="3"/>
  <c r="L16" i="3"/>
  <c r="E7" i="3"/>
  <c r="J16" i="3"/>
  <c r="E16" i="3"/>
  <c r="C11" i="3"/>
  <c r="I16" i="3"/>
  <c r="K16" i="3"/>
  <c r="F16" i="3"/>
  <c r="D11" i="3"/>
  <c r="G16" i="3"/>
  <c r="E11" i="3"/>
  <c r="B7" i="3"/>
  <c r="H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1D632-A40F-43CC-892C-9482B47170D4}" name="Connection" type="4" refreshedVersion="7" background="1" saveData="1">
    <webPr sourceData="1" parsePre="1" consecutive="1" xl2000="1" url="https://stats.espncricinfo.com/india/engine/records/averages/batting.html?class=1;current=2;id=6;type=team" htmlTables="1">
      <tables count="1">
        <x v="1"/>
      </tables>
    </webPr>
  </connection>
  <connection id="2" xr16:uid="{239E5383-D4C9-422C-9184-54DCED0A7852}" name="Connection1" type="4" refreshedVersion="7" background="1" saveData="1">
    <webPr sourceData="1" parsePre="1" consecutive="1" xl2000="1" url="https://stats.espncricinfo.com/india/engine/records/averages/bowling.html?class=1;current=2;id=6;type=tea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<sst xmlns="http://schemas.openxmlformats.org/spreadsheetml/2006/main" count="309" uniqueCount="104">
  <si>
    <t>Batting averages (current players)</t>
  </si>
  <si>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</si>
  <si>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</si>
  <si>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</si>
  <si>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</si>
  <si>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</si>
  <si>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</si>
  <si>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</si>
  <si>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</si>
  <si>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</si>
  <si>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</si>
  <si>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</si>
  <si>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</si>
  <si>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MA Agarwal</t>
  </si>
  <si>
    <t>2018-2021</t>
  </si>
  <si>
    <t>R Ashwin</t>
  </si>
  <si>
    <t>2011-2021</t>
  </si>
  <si>
    <t>JJ Bumrah</t>
  </si>
  <si>
    <t>10*</t>
  </si>
  <si>
    <t>RA Jadeja</t>
  </si>
  <si>
    <t>2012-2021</t>
  </si>
  <si>
    <t>100*</t>
  </si>
  <si>
    <t>V Kohli</t>
  </si>
  <si>
    <t>254*</t>
  </si>
  <si>
    <t>Kuldeep Yadav</t>
  </si>
  <si>
    <t>2017-2021</t>
  </si>
  <si>
    <t>Mohammed Shami</t>
  </si>
  <si>
    <t>2013-2021</t>
  </si>
  <si>
    <t>51*</t>
  </si>
  <si>
    <t>Mohammed Siraj</t>
  </si>
  <si>
    <t>2020-2021</t>
  </si>
  <si>
    <t>16*</t>
  </si>
  <si>
    <t>S Nadeem</t>
  </si>
  <si>
    <t>2019-2021</t>
  </si>
  <si>
    <t>1*</t>
  </si>
  <si>
    <t>T Natarajan</t>
  </si>
  <si>
    <t>2021-2021</t>
  </si>
  <si>
    <t>-</t>
  </si>
  <si>
    <t>RR Pant</t>
  </si>
  <si>
    <t>159*</t>
  </si>
  <si>
    <t>AR Patel</t>
  </si>
  <si>
    <t>CA Pujara</t>
  </si>
  <si>
    <t>2010-2021</t>
  </si>
  <si>
    <t>206*</t>
  </si>
  <si>
    <t>AM Rahane</t>
  </si>
  <si>
    <t>KL Rahul</t>
  </si>
  <si>
    <t>2014-2019</t>
  </si>
  <si>
    <t>WP Saha</t>
  </si>
  <si>
    <t>2010-2020</t>
  </si>
  <si>
    <t>NA Saini</t>
  </si>
  <si>
    <t>I Sharma</t>
  </si>
  <si>
    <t>2007-2021</t>
  </si>
  <si>
    <t>RG Sharma</t>
  </si>
  <si>
    <t>PP Shaw</t>
  </si>
  <si>
    <t>2018-2020</t>
  </si>
  <si>
    <t>Shubman Gill</t>
  </si>
  <si>
    <t>SN Thakur</t>
  </si>
  <si>
    <t>GH Vihari</t>
  </si>
  <si>
    <t>Washington Sundar</t>
  </si>
  <si>
    <t>96*</t>
  </si>
  <si>
    <t>UT Yadav</t>
  </si>
  <si>
    <t>2011-2020</t>
  </si>
  <si>
    <t>Bowling averages (current players)</t>
  </si>
  <si>
    <t>Overs</t>
  </si>
  <si>
    <t>Mdns</t>
  </si>
  <si>
    <t>Wkts</t>
  </si>
  <si>
    <t>BBI</t>
  </si>
  <si>
    <t>BBM</t>
  </si>
  <si>
    <t>Econ</t>
  </si>
  <si>
    <t>Ct</t>
  </si>
  <si>
    <t>St</t>
  </si>
  <si>
    <t>13/140</t>
  </si>
  <si>
    <t>10/154</t>
  </si>
  <si>
    <t>6/119</t>
  </si>
  <si>
    <t>9/118</t>
  </si>
  <si>
    <t>6/150</t>
  </si>
  <si>
    <t>3/119</t>
  </si>
  <si>
    <t>4/119</t>
  </si>
  <si>
    <t>10/108</t>
  </si>
  <si>
    <t>7/155</t>
  </si>
  <si>
    <t>4/169</t>
  </si>
  <si>
    <t>10/133</t>
  </si>
  <si>
    <t>Select Player</t>
  </si>
  <si>
    <t>Career Span</t>
  </si>
  <si>
    <t>Batting Stats</t>
  </si>
  <si>
    <t>Match Played</t>
  </si>
  <si>
    <t>Innings</t>
  </si>
  <si>
    <t>Not Out</t>
  </si>
  <si>
    <t>HighScore</t>
  </si>
  <si>
    <t>Average</t>
  </si>
  <si>
    <t>Strike Rate</t>
  </si>
  <si>
    <t>100s</t>
  </si>
  <si>
    <t>50s</t>
  </si>
  <si>
    <t>0s</t>
  </si>
  <si>
    <t>Bowling Stats</t>
  </si>
  <si>
    <t>Maidens</t>
  </si>
  <si>
    <t>Runs Conceded</t>
  </si>
  <si>
    <t>Economy</t>
  </si>
  <si>
    <t>Wickets</t>
  </si>
  <si>
    <t xml:space="preserve">            Indian Test Cricket Team Statistics</t>
  </si>
  <si>
    <t>Grand Total</t>
  </si>
  <si>
    <t>Total Runs</t>
  </si>
  <si>
    <t>Players</t>
  </si>
  <si>
    <t>wickets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</si>
</sst>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3" borderId="1" applyNumberFormat="0" applyFont="0" applyAlignment="0" applyProtection="0"/>
  </cellStyleXfs>
  <cellXfs count="3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3" borderId="1" xfId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Cricket.xlsx]calculation!PivotTable1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Run Scorers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calculation!$B$31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calculation!$A$32:$A$37</c:f>
              <c:strCache>
                <c:ptCount val="5"/>
                <c:pt idx="0">
                  <c:v>AM Rahane</c:v>
                </c:pt>
                <c:pt idx="1">
                  <c:v>CA Pujara</c:v>
                </c:pt>
                <c:pt idx="2">
                  <c:v>R Ashwin</c:v>
                </c:pt>
                <c:pt idx="3">
                  <c:v>RG Sharma</c:v>
                </c:pt>
                <c:pt idx="4">
                  <c:v>V Kohli</c:v>
                </c:pt>
              </c:strCache>
            </c:strRef>
          </c:cat>
          <c:val>
            <c:numRef>
              <c:f>calculation!$B$32:$B$37</c:f>
              <c:numCache>
                <c:formatCode>General</c:formatCode>
                <c:ptCount val="5"/>
                <c:pt idx="0">
                  <c:v>4647</c:v>
                </c:pt>
                <c:pt idx="1">
                  <c:v>6267</c:v>
                </c:pt>
                <c:pt idx="2">
                  <c:v>2685</c:v>
                </c:pt>
                <c:pt idx="3">
                  <c:v>2679</c:v>
                </c:pt>
                <c:pt idx="4">
                  <c:v>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4-4BCC-8925-DC03DAC1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597216"/>
        <c:axId val="1483603872"/>
        <c:axId val="0"/>
      </c:bar3DChart>
      <c:catAx>
        <c:axId val="14835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3872"/>
        <c:crosses val="autoZero"/>
        <c:auto val="1"/>
        <c:lblAlgn val="ctr"/>
        <c:lblOffset val="100"/>
        <c:noMultiLvlLbl val="0"/>
      </c:catAx>
      <c:valAx>
        <c:axId val="14836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Cricket.xlsx]calculation!PivotTable2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wicket takers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calculation!$O$31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calculation!$N$32:$N$37</c:f>
              <c:strCache>
                <c:ptCount val="5"/>
                <c:pt idx="0">
                  <c:v>I Sharma</c:v>
                </c:pt>
                <c:pt idx="1">
                  <c:v>Mohammed Shami</c:v>
                </c:pt>
                <c:pt idx="2">
                  <c:v>R Ashwin</c:v>
                </c:pt>
                <c:pt idx="3">
                  <c:v>RA Jadeja</c:v>
                </c:pt>
                <c:pt idx="4">
                  <c:v>UT Yadav</c:v>
                </c:pt>
              </c:strCache>
            </c:strRef>
          </c:cat>
          <c:val>
            <c:numRef>
              <c:f>calculation!$O$32:$O$37</c:f>
              <c:numCache>
                <c:formatCode>General</c:formatCode>
                <c:ptCount val="5"/>
                <c:pt idx="0">
                  <c:v>306</c:v>
                </c:pt>
                <c:pt idx="1">
                  <c:v>184</c:v>
                </c:pt>
                <c:pt idx="2">
                  <c:v>413</c:v>
                </c:pt>
                <c:pt idx="3">
                  <c:v>221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9-4EFC-8E63-837D5DA4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4758640"/>
        <c:axId val="1278099408"/>
        <c:axId val="0"/>
      </c:bar3DChart>
      <c:catAx>
        <c:axId val="12747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99408"/>
        <c:crosses val="autoZero"/>
        <c:auto val="1"/>
        <c:lblAlgn val="ctr"/>
        <c:lblOffset val="100"/>
        <c:noMultiLvlLbl val="0"/>
      </c:catAx>
      <c:valAx>
        <c:axId val="1278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6" fmlaLink="calculation!$A$2" fmlaRange="'Test Batting'!$A$3:$A$27" noThreeD="1" sel="25" val="1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en.wikipedia.org/wiki/Board_of_Control_for_Cricket_in_India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https://commons.wikimedia.org/wiki/File:India-flag-a4.jp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13" Type="http://schemas.openxmlformats.org/officeDocument/2006/relationships/image" Target="../media/image15.jpg"/><Relationship Id="rId18" Type="http://schemas.openxmlformats.org/officeDocument/2006/relationships/image" Target="../media/image20.jpg"/><Relationship Id="rId3" Type="http://schemas.openxmlformats.org/officeDocument/2006/relationships/image" Target="../media/image5.jpg"/><Relationship Id="rId21" Type="http://schemas.openxmlformats.org/officeDocument/2006/relationships/image" Target="../media/image23.jpg"/><Relationship Id="rId7" Type="http://schemas.openxmlformats.org/officeDocument/2006/relationships/image" Target="../media/image9.jpg"/><Relationship Id="rId12" Type="http://schemas.openxmlformats.org/officeDocument/2006/relationships/image" Target="../media/image14.jpg"/><Relationship Id="rId17" Type="http://schemas.openxmlformats.org/officeDocument/2006/relationships/image" Target="../media/image19.jpg"/><Relationship Id="rId25" Type="http://schemas.openxmlformats.org/officeDocument/2006/relationships/image" Target="../media/image27.jpg"/><Relationship Id="rId2" Type="http://schemas.openxmlformats.org/officeDocument/2006/relationships/image" Target="../media/image4.jpg"/><Relationship Id="rId16" Type="http://schemas.openxmlformats.org/officeDocument/2006/relationships/image" Target="../media/image18.jpeg"/><Relationship Id="rId20" Type="http://schemas.openxmlformats.org/officeDocument/2006/relationships/image" Target="../media/image22.jpg"/><Relationship Id="rId1" Type="http://schemas.openxmlformats.org/officeDocument/2006/relationships/image" Target="../media/image3.png"/><Relationship Id="rId6" Type="http://schemas.openxmlformats.org/officeDocument/2006/relationships/image" Target="../media/image8.jpg"/><Relationship Id="rId11" Type="http://schemas.openxmlformats.org/officeDocument/2006/relationships/image" Target="../media/image13.jpeg"/><Relationship Id="rId24" Type="http://schemas.openxmlformats.org/officeDocument/2006/relationships/image" Target="../media/image26.jpg"/><Relationship Id="rId5" Type="http://schemas.openxmlformats.org/officeDocument/2006/relationships/image" Target="../media/image7.jpg"/><Relationship Id="rId15" Type="http://schemas.openxmlformats.org/officeDocument/2006/relationships/image" Target="../media/image17.jpg"/><Relationship Id="rId23" Type="http://schemas.openxmlformats.org/officeDocument/2006/relationships/image" Target="../media/image25.jpg"/><Relationship Id="rId10" Type="http://schemas.openxmlformats.org/officeDocument/2006/relationships/image" Target="../media/image12.jpg"/><Relationship Id="rId19" Type="http://schemas.openxmlformats.org/officeDocument/2006/relationships/image" Target="../media/image21.jpg"/><Relationship Id="rId4" Type="http://schemas.openxmlformats.org/officeDocument/2006/relationships/image" Target="../media/image6.jpg"/><Relationship Id="rId9" Type="http://schemas.openxmlformats.org/officeDocument/2006/relationships/image" Target="../media/image11.jpg"/><Relationship Id="rId14" Type="http://schemas.openxmlformats.org/officeDocument/2006/relationships/image" Target="../media/image16.jpg"/><Relationship Id="rId22" Type="http://schemas.openxmlformats.org/officeDocument/2006/relationships/image" Target="../media/image2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</xdr:colOff>
          <xdr:row>1</xdr:row>
          <xdr:rowOff>0</xdr:rowOff>
        </xdr:from>
        <xdr:to>
          <xdr:col>2</xdr:col>
          <xdr:colOff>807720</xdr:colOff>
          <xdr:row>2</xdr:row>
          <xdr:rowOff>7620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411480</xdr:colOff>
      <xdr:row>0</xdr:row>
      <xdr:rowOff>7620</xdr:rowOff>
    </xdr:from>
    <xdr:to>
      <xdr:col>5</xdr:col>
      <xdr:colOff>243840</xdr:colOff>
      <xdr:row>2</xdr:row>
      <xdr:rowOff>261385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91943-C459-4EED-9C2C-F3FF1B53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617720" y="7620"/>
          <a:ext cx="708660" cy="703345"/>
        </a:xfrm>
        <a:prstGeom prst="rect">
          <a:avLst/>
        </a:prstGeom>
      </xdr:spPr>
    </xdr:pic>
    <xdr:clientData/>
  </xdr:twoCellAnchor>
  <xdr:twoCellAnchor editAs="oneCell">
    <xdr:from>
      <xdr:col>13</xdr:col>
      <xdr:colOff>510539</xdr:colOff>
      <xdr:row>0</xdr:row>
      <xdr:rowOff>30481</xdr:rowOff>
    </xdr:from>
    <xdr:to>
      <xdr:col>15</xdr:col>
      <xdr:colOff>541020</xdr:colOff>
      <xdr:row>2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699CA6-31D9-4233-963E-B61DA1762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2344399" y="30481"/>
          <a:ext cx="1249681" cy="647699"/>
        </a:xfrm>
        <a:prstGeom prst="rect">
          <a:avLst/>
        </a:prstGeom>
      </xdr:spPr>
    </xdr:pic>
    <xdr:clientData/>
  </xdr:twoCellAnchor>
  <xdr:twoCellAnchor editAs="oneCell">
    <xdr:from>
      <xdr:col>8</xdr:col>
      <xdr:colOff>289560</xdr:colOff>
      <xdr:row>0</xdr:row>
      <xdr:rowOff>0</xdr:rowOff>
    </xdr:from>
    <xdr:to>
      <xdr:col>9</xdr:col>
      <xdr:colOff>60960</xdr:colOff>
      <xdr:row>2</xdr:row>
      <xdr:rowOff>253765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832CE5-4B99-4B24-B2A3-76DD35E5F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427720" y="0"/>
          <a:ext cx="708660" cy="703345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17</xdr:row>
      <xdr:rowOff>22860</xdr:rowOff>
    </xdr:from>
    <xdr:to>
      <xdr:col>4</xdr:col>
      <xdr:colOff>457200</xdr:colOff>
      <xdr:row>32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9F0C5-0433-4030-A131-95B8B78B7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579120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A1B43-FF10-4DBB-9611-FC434FB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68579</xdr:rowOff>
    </xdr:from>
    <xdr:to>
      <xdr:col>2</xdr:col>
      <xdr:colOff>1402080</xdr:colOff>
      <xdr:row>4</xdr:row>
      <xdr:rowOff>631654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C6C0C9-49A0-42BD-9F49-AFBAFA0C5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800099"/>
          <a:ext cx="1402080" cy="5630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</xdr:row>
      <xdr:rowOff>7620</xdr:rowOff>
    </xdr:from>
    <xdr:to>
      <xdr:col>2</xdr:col>
      <xdr:colOff>1409700</xdr:colOff>
      <xdr:row>5</xdr:row>
      <xdr:rowOff>624840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11C8BD-F92A-4CDC-9A3D-3097CE967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5960" y="1371600"/>
          <a:ext cx="1386840" cy="61722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6</xdr:row>
      <xdr:rowOff>45721</xdr:rowOff>
    </xdr:from>
    <xdr:to>
      <xdr:col>3</xdr:col>
      <xdr:colOff>0</xdr:colOff>
      <xdr:row>6</xdr:row>
      <xdr:rowOff>624840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A76A8AC-398A-457C-A674-F5DB6B1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" y="2042161"/>
          <a:ext cx="1409700" cy="57911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7</xdr:row>
      <xdr:rowOff>30480</xdr:rowOff>
    </xdr:from>
    <xdr:to>
      <xdr:col>2</xdr:col>
      <xdr:colOff>1348740</xdr:colOff>
      <xdr:row>7</xdr:row>
      <xdr:rowOff>624840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E71345-3A39-496A-B2F9-2E7F0570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" y="2659380"/>
          <a:ext cx="1333500" cy="59436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8</xdr:row>
      <xdr:rowOff>53340</xdr:rowOff>
    </xdr:from>
    <xdr:to>
      <xdr:col>2</xdr:col>
      <xdr:colOff>1402080</xdr:colOff>
      <xdr:row>8</xdr:row>
      <xdr:rowOff>601980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D9DEAF-2962-434C-B687-16E5BD38E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3314700"/>
          <a:ext cx="136398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10</xdr:row>
      <xdr:rowOff>15241</xdr:rowOff>
    </xdr:from>
    <xdr:to>
      <xdr:col>2</xdr:col>
      <xdr:colOff>1386841</xdr:colOff>
      <xdr:row>10</xdr:row>
      <xdr:rowOff>609601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CE82579-F042-44C4-959F-64C667BBF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1" y="4541521"/>
          <a:ext cx="1348740" cy="59436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11</xdr:row>
      <xdr:rowOff>0</xdr:rowOff>
    </xdr:from>
    <xdr:to>
      <xdr:col>2</xdr:col>
      <xdr:colOff>1394460</xdr:colOff>
      <xdr:row>11</xdr:row>
      <xdr:rowOff>617220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E6734E4-6A55-4D70-8762-07E9B1C84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5960" y="5158740"/>
          <a:ext cx="1371600" cy="61722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14</xdr:row>
      <xdr:rowOff>9525</xdr:rowOff>
    </xdr:from>
    <xdr:to>
      <xdr:col>2</xdr:col>
      <xdr:colOff>1409699</xdr:colOff>
      <xdr:row>14</xdr:row>
      <xdr:rowOff>617220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DF40EE5-1C03-407A-9205-75701DCA8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340" y="7065645"/>
          <a:ext cx="1394459" cy="6076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14</xdr:row>
      <xdr:rowOff>624840</xdr:rowOff>
    </xdr:from>
    <xdr:to>
      <xdr:col>2</xdr:col>
      <xdr:colOff>1402079</xdr:colOff>
      <xdr:row>15</xdr:row>
      <xdr:rowOff>609600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DA7E4BB-474E-4BB8-B090-A420D404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580" y="7680960"/>
          <a:ext cx="1371599" cy="61722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16</xdr:row>
      <xdr:rowOff>30480</xdr:rowOff>
    </xdr:from>
    <xdr:to>
      <xdr:col>2</xdr:col>
      <xdr:colOff>1402080</xdr:colOff>
      <xdr:row>16</xdr:row>
      <xdr:rowOff>609600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93CCFD5-3625-4CE3-8706-D9D13FE27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8351520"/>
          <a:ext cx="1356360" cy="579120"/>
        </a:xfrm>
        <a:prstGeom prst="rect">
          <a:avLst/>
        </a:prstGeom>
      </xdr:spPr>
    </xdr:pic>
    <xdr:clientData/>
  </xdr:twoCellAnchor>
  <xdr:twoCellAnchor editAs="oneCell">
    <xdr:from>
      <xdr:col>2</xdr:col>
      <xdr:colOff>15238</xdr:colOff>
      <xdr:row>17</xdr:row>
      <xdr:rowOff>15240</xdr:rowOff>
    </xdr:from>
    <xdr:to>
      <xdr:col>2</xdr:col>
      <xdr:colOff>1417317</xdr:colOff>
      <xdr:row>17</xdr:row>
      <xdr:rowOff>624840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B64D746-0169-4D8C-9259-CF814059E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1958338" y="8968740"/>
          <a:ext cx="1402079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0</xdr:colOff>
      <xdr:row>18</xdr:row>
      <xdr:rowOff>609600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54C09E3-ED13-4A1B-BAA2-356992FA7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9585960"/>
          <a:ext cx="141732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20</xdr:row>
      <xdr:rowOff>7620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1DD2CAB-590C-46D2-A3FC-A2200A960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0218420"/>
          <a:ext cx="1417320" cy="6400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1</xdr:rowOff>
    </xdr:from>
    <xdr:to>
      <xdr:col>3</xdr:col>
      <xdr:colOff>7620</xdr:colOff>
      <xdr:row>22</xdr:row>
      <xdr:rowOff>7621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371118-4B4D-41DB-AD74-C8DE6573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1483341"/>
          <a:ext cx="1424940" cy="6400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1409700</xdr:colOff>
      <xdr:row>23</xdr:row>
      <xdr:rowOff>7620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07559FE-3558-4233-9C36-B03B8CDBB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2115800"/>
          <a:ext cx="1409700" cy="6400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1402080</xdr:colOff>
      <xdr:row>24</xdr:row>
      <xdr:rowOff>617220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3479F3-715C-410C-9586-2C9F081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3380720"/>
          <a:ext cx="1402080" cy="61722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25</xdr:row>
      <xdr:rowOff>0</xdr:rowOff>
    </xdr:from>
    <xdr:to>
      <xdr:col>2</xdr:col>
      <xdr:colOff>1409700</xdr:colOff>
      <xdr:row>25</xdr:row>
      <xdr:rowOff>617219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53651BA-CBF5-46EA-A087-739E6F6E7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1" y="14013180"/>
          <a:ext cx="1409699" cy="61721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26</xdr:row>
      <xdr:rowOff>1</xdr:rowOff>
    </xdr:from>
    <xdr:to>
      <xdr:col>2</xdr:col>
      <xdr:colOff>1402081</xdr:colOff>
      <xdr:row>27</xdr:row>
      <xdr:rowOff>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B77396E-4DAB-4468-B5EB-2864DFBE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1" y="14645641"/>
          <a:ext cx="1402080" cy="6324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1409700</xdr:colOff>
      <xdr:row>27</xdr:row>
      <xdr:rowOff>617220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C78DADF-3BBC-4224-9CC1-1FE5ECF6D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5278100"/>
          <a:ext cx="1409700" cy="617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1402080</xdr:colOff>
      <xdr:row>28</xdr:row>
      <xdr:rowOff>617220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E87457B-165E-4B49-B880-BBA0BBE76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5910560"/>
          <a:ext cx="1402080" cy="617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1409700</xdr:colOff>
      <xdr:row>23</xdr:row>
      <xdr:rowOff>624840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97B4474-07AA-4CB8-AA34-F6DA67F9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2748260"/>
          <a:ext cx="1409700" cy="62484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20</xdr:row>
      <xdr:rowOff>1</xdr:rowOff>
    </xdr:from>
    <xdr:to>
      <xdr:col>3</xdr:col>
      <xdr:colOff>1</xdr:colOff>
      <xdr:row>20</xdr:row>
      <xdr:rowOff>624841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D8E819-F56B-4367-BD13-D630C808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1" y="10850881"/>
          <a:ext cx="1417320" cy="62484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</xdr:row>
      <xdr:rowOff>0</xdr:rowOff>
    </xdr:from>
    <xdr:to>
      <xdr:col>3</xdr:col>
      <xdr:colOff>7621</xdr:colOff>
      <xdr:row>13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DE2C207-0D3D-4D75-B6B8-AB704ACE3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1" y="5791200"/>
          <a:ext cx="1424940" cy="63246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</xdr:row>
      <xdr:rowOff>1</xdr:rowOff>
    </xdr:from>
    <xdr:to>
      <xdr:col>3</xdr:col>
      <xdr:colOff>7621</xdr:colOff>
      <xdr:row>13</xdr:row>
      <xdr:rowOff>624841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7EDEE94-5E4C-4BD1-A77F-7AA0C09F9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1" y="6423661"/>
          <a:ext cx="1424940" cy="624840"/>
        </a:xfrm>
        <a:prstGeom prst="rect">
          <a:avLst/>
        </a:prstGeom>
      </xdr:spPr>
    </xdr:pic>
    <xdr:clientData/>
  </xdr:twoCellAnchor>
  <xdr:twoCellAnchor editAs="oneCell">
    <xdr:from>
      <xdr:col>2</xdr:col>
      <xdr:colOff>45719</xdr:colOff>
      <xdr:row>9</xdr:row>
      <xdr:rowOff>15241</xdr:rowOff>
    </xdr:from>
    <xdr:to>
      <xdr:col>2</xdr:col>
      <xdr:colOff>1386840</xdr:colOff>
      <xdr:row>9</xdr:row>
      <xdr:rowOff>624841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99F2426-4BB0-4CD8-BBF9-F5E379B0C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19" y="3909061"/>
          <a:ext cx="1341121" cy="609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wik vedpathak" refreshedDate="44395.791669907405" createdVersion="7" refreshedVersion="7" minRefreshableVersion="3" recordCount="25" xr:uid="{EDC427BB-5C6A-4341-A9D4-F2849A0BE837}">
  <cacheSource type="worksheet">
    <worksheetSource ref="A2:O27" sheet="Test Batting"/>
  </cacheSource>
  <cacheFields count="15">
    <cacheField name="Player" numFmtId="0">
      <sharedItems count="25">
        <s v="MA Agarwal"/>
        <s v="R Ashwin"/>
        <s v="JJ Bumrah"/>
        <s v="RA Jadeja"/>
        <s v="V Kohli"/>
        <s v="Kuldeep Yadav"/>
        <s v="Mohammed Shami"/>
        <s v="Mohammed Siraj"/>
        <s v="S Nadeem"/>
        <s v="T Natarajan"/>
        <s v="RR Pant"/>
        <s v="AR Patel"/>
        <s v="CA Pujara"/>
        <s v="AM Rahane"/>
        <s v="KL Rahul"/>
        <s v="WP Saha"/>
        <s v="NA Saini"/>
        <s v="I Sharma"/>
        <s v="RG Sharma"/>
        <s v="PP Shaw"/>
        <s v="Shubman Gill"/>
        <s v="SN Thakur"/>
        <s v="GH Vihari"/>
        <s v="Washington Sundar"/>
        <s v="UT Yadav"/>
      </sharedItems>
    </cacheField>
    <cacheField name="Span" numFmtId="0">
      <sharedItems/>
    </cacheField>
    <cacheField name="Mat" numFmtId="0">
      <sharedItems containsSemiMixedTypes="0" containsString="0" containsNumber="1" containsInteger="1" minValue="1" maxValue="102"/>
    </cacheField>
    <cacheField name="Inns" numFmtId="0">
      <sharedItems containsSemiMixedTypes="0" containsString="0" containsNumber="1" containsInteger="1" minValue="1" maxValue="155"/>
    </cacheField>
    <cacheField name="NO" numFmtId="0">
      <sharedItems containsSemiMixedTypes="0" containsString="0" containsNumber="1" containsInteger="1" minValue="0" maxValue="46"/>
    </cacheField>
    <cacheField name="Runs" numFmtId="0">
      <sharedItems containsSemiMixedTypes="0" containsString="0" containsNumber="1" containsInteger="1" minValue="1" maxValue="7547"/>
    </cacheField>
    <cacheField name="HS" numFmtId="0">
      <sharedItems containsMixedTypes="1" containsNumber="1" containsInteger="1" minValue="5" maxValue="243"/>
    </cacheField>
    <cacheField name="Ave" numFmtId="0">
      <sharedItems containsMixedTypes="1" containsNumber="1" minValue="0.5" maxValue="66.25"/>
    </cacheField>
    <cacheField name="BF" numFmtId="0">
      <sharedItems containsSemiMixedTypes="0" containsString="0" containsNumber="1" containsInteger="1" minValue="9" maxValue="14038"/>
    </cacheField>
    <cacheField name="SR" numFmtId="0">
      <sharedItems containsSemiMixedTypes="0" containsString="0" containsNumber="1" minValue="3.33" maxValue="86.04"/>
    </cacheField>
    <cacheField name="100" numFmtId="0">
      <sharedItems containsSemiMixedTypes="0" containsString="0" containsNumber="1" containsInteger="1" minValue="0" maxValue="27"/>
    </cacheField>
    <cacheField name="50" numFmtId="0">
      <sharedItems containsSemiMixedTypes="0" containsString="0" containsNumber="1" containsInteger="1" minValue="0" maxValue="29"/>
    </cacheField>
    <cacheField name="0" numFmtId="0">
      <sharedItems containsSemiMixedTypes="0" containsString="0" containsNumber="1" containsInteger="1" minValue="0" maxValue="33"/>
    </cacheField>
    <cacheField name="4s" numFmtId="0">
      <sharedItems containsSemiMixedTypes="0" containsString="0" containsNumber="1" containsInteger="1" minValue="0" maxValue="840"/>
    </cacheField>
    <cacheField name="6s" numFmtId="0">
      <sharedItems containsSemiMixedTypes="0" containsString="0" containsNumber="1" containsInteger="1" minValue="0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wik vedpathak" refreshedDate="44395.796288888887" createdVersion="7" refreshedVersion="7" minRefreshableVersion="3" recordCount="25" xr:uid="{C1600DE2-2A1B-4C23-9B42-D6E7FA775EFC}">
  <cacheSource type="worksheet">
    <worksheetSource ref="A2:Q27" sheet="Test Bowling"/>
  </cacheSource>
  <cacheFields count="17">
    <cacheField name="Player" numFmtId="0">
      <sharedItems count="25">
        <s v="MA Agarwal"/>
        <s v="R Ashwin"/>
        <s v="JJ Bumrah"/>
        <s v="RA Jadeja"/>
        <s v="V Kohli"/>
        <s v="Kuldeep Yadav"/>
        <s v="Mohammed Shami"/>
        <s v="Mohammed Siraj"/>
        <s v="S Nadeem"/>
        <s v="T Natarajan"/>
        <s v="RR Pant"/>
        <s v="AR Patel"/>
        <s v="CA Pujara"/>
        <s v="AM Rahane"/>
        <s v="KL Rahul"/>
        <s v="WP Saha"/>
        <s v="NA Saini"/>
        <s v="I Sharma"/>
        <s v="RG Sharma"/>
        <s v="PP Shaw"/>
        <s v="Shubman Gill"/>
        <s v="SN Thakur"/>
        <s v="GH Vihari"/>
        <s v="Washington Sundar"/>
        <s v="UT Yadav"/>
      </sharedItems>
    </cacheField>
    <cacheField name="Span" numFmtId="0">
      <sharedItems/>
    </cacheField>
    <cacheField name="Mat" numFmtId="0">
      <sharedItems containsSemiMixedTypes="0" containsString="0" containsNumber="1" containsInteger="1" minValue="1" maxValue="102"/>
    </cacheField>
    <cacheField name="Inns" numFmtId="0">
      <sharedItems containsMixedTypes="1" containsNumber="1" containsInteger="1" minValue="1" maxValue="183"/>
    </cacheField>
    <cacheField name="Overs" numFmtId="0">
      <sharedItems containsMixedTypes="1" containsNumber="1" minValue="1" maxValue="3611.4"/>
    </cacheField>
    <cacheField name="Mdns" numFmtId="0">
      <sharedItems containsMixedTypes="1" containsNumber="1" containsInteger="1" minValue="0" maxValue="734"/>
    </cacheField>
    <cacheField name="Runs" numFmtId="0">
      <sharedItems containsMixedTypes="1" containsNumber="1" containsInteger="1" minValue="2" maxValue="10144"/>
    </cacheField>
    <cacheField name="Wkts" numFmtId="0">
      <sharedItems containsMixedTypes="1" containsNumber="1" containsInteger="1" minValue="0" maxValue="413"/>
    </cacheField>
    <cacheField name="BBI" numFmtId="0">
      <sharedItems containsDate="1" containsMixedTypes="1" minDate="1937-03-01T00:00:00" maxDate="2027-06-02T00:00:00"/>
    </cacheField>
    <cacheField name="BBM" numFmtId="0">
      <sharedItems containsDate="1" containsMixedTypes="1" minDate="1935-01-01T00:00:00" maxDate="1986-09-02T00:00:00"/>
    </cacheField>
    <cacheField name="Ave" numFmtId="0">
      <sharedItems containsMixedTypes="1" containsNumber="1" minValue="10.59" maxValue="112"/>
    </cacheField>
    <cacheField name="Econ" numFmtId="0">
      <sharedItems containsMixedTypes="1" containsNumber="1" minValue="2" maxValue="4.1100000000000003"/>
    </cacheField>
    <cacheField name="SR" numFmtId="0">
      <sharedItems containsMixedTypes="1" containsNumber="1" minValue="28.3" maxValue="191.5"/>
    </cacheField>
    <cacheField name="5" numFmtId="0">
      <sharedItems containsMixedTypes="1" containsNumber="1" containsInteger="1" minValue="0" maxValue="30"/>
    </cacheField>
    <cacheField name="10" numFmtId="0">
      <sharedItems containsMixedTypes="1" containsNumber="1" containsInteger="1" minValue="0" maxValue="7"/>
    </cacheField>
    <cacheField name="Ct" numFmtId="0">
      <sharedItems containsSemiMixedTypes="0" containsString="0" containsNumber="1" containsInteger="1" minValue="0" maxValue="96"/>
    </cacheField>
    <cacheField name="St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2018-2021"/>
    <n v="14"/>
    <n v="23"/>
    <n v="0"/>
    <n v="1052"/>
    <n v="243"/>
    <n v="45.73"/>
    <n v="1931"/>
    <n v="54.47"/>
    <n v="3"/>
    <n v="4"/>
    <n v="1"/>
    <n v="123"/>
    <n v="23"/>
  </r>
  <r>
    <x v="1"/>
    <s v="2011-2021"/>
    <n v="79"/>
    <n v="111"/>
    <n v="14"/>
    <n v="2685"/>
    <n v="124"/>
    <n v="27.68"/>
    <n v="4994"/>
    <n v="53.76"/>
    <n v="5"/>
    <n v="11"/>
    <n v="5"/>
    <n v="307"/>
    <n v="16"/>
  </r>
  <r>
    <x v="2"/>
    <s v="2018-2021"/>
    <n v="20"/>
    <n v="30"/>
    <n v="11"/>
    <n v="43"/>
    <s v="10*"/>
    <n v="2.2599999999999998"/>
    <n v="196"/>
    <n v="21.93"/>
    <n v="0"/>
    <n v="0"/>
    <n v="11"/>
    <n v="5"/>
    <n v="0"/>
  </r>
  <r>
    <x v="3"/>
    <s v="2012-2021"/>
    <n v="52"/>
    <n v="75"/>
    <n v="19"/>
    <n v="1985"/>
    <s v="100*"/>
    <n v="35.44"/>
    <n v="3229"/>
    <n v="61.47"/>
    <n v="1"/>
    <n v="15"/>
    <n v="4"/>
    <n v="191"/>
    <n v="50"/>
  </r>
  <r>
    <x v="4"/>
    <s v="2011-2021"/>
    <n v="92"/>
    <n v="155"/>
    <n v="10"/>
    <n v="7547"/>
    <s v="254*"/>
    <n v="52.04"/>
    <n v="13273"/>
    <n v="56.85"/>
    <n v="27"/>
    <n v="25"/>
    <n v="12"/>
    <n v="840"/>
    <n v="22"/>
  </r>
  <r>
    <x v="5"/>
    <s v="2017-2021"/>
    <n v="7"/>
    <n v="8"/>
    <n v="0"/>
    <n v="54"/>
    <n v="26"/>
    <n v="6.75"/>
    <n v="185"/>
    <n v="29.18"/>
    <n v="0"/>
    <n v="0"/>
    <n v="3"/>
    <n v="6"/>
    <n v="0"/>
  </r>
  <r>
    <x v="6"/>
    <s v="2013-2021"/>
    <n v="51"/>
    <n v="68"/>
    <n v="22"/>
    <n v="515"/>
    <s v="51*"/>
    <n v="11.19"/>
    <n v="663"/>
    <n v="77.67"/>
    <n v="0"/>
    <n v="1"/>
    <n v="14"/>
    <n v="54"/>
    <n v="20"/>
  </r>
  <r>
    <x v="7"/>
    <s v="2020-2021"/>
    <n v="5"/>
    <n v="6"/>
    <n v="2"/>
    <n v="39"/>
    <s v="16*"/>
    <n v="9.75"/>
    <n v="48"/>
    <n v="81.25"/>
    <n v="0"/>
    <n v="0"/>
    <n v="1"/>
    <n v="4"/>
    <n v="2"/>
  </r>
  <r>
    <x v="8"/>
    <s v="2019-2021"/>
    <n v="2"/>
    <n v="3"/>
    <n v="1"/>
    <n v="1"/>
    <s v="1*"/>
    <n v="0.5"/>
    <n v="30"/>
    <n v="3.33"/>
    <n v="0"/>
    <n v="0"/>
    <n v="2"/>
    <n v="0"/>
    <n v="0"/>
  </r>
  <r>
    <x v="9"/>
    <s v="2021-2021"/>
    <n v="1"/>
    <n v="1"/>
    <n v="1"/>
    <n v="1"/>
    <s v="1*"/>
    <s v="-"/>
    <n v="9"/>
    <n v="11.11"/>
    <n v="0"/>
    <n v="0"/>
    <n v="0"/>
    <n v="0"/>
    <n v="0"/>
  </r>
  <r>
    <x v="10"/>
    <s v="2018-2021"/>
    <n v="21"/>
    <n v="35"/>
    <n v="3"/>
    <n v="1403"/>
    <s v="159*"/>
    <n v="43.84"/>
    <n v="2010"/>
    <n v="69.8"/>
    <n v="3"/>
    <n v="6"/>
    <n v="1"/>
    <n v="150"/>
    <n v="33"/>
  </r>
  <r>
    <x v="11"/>
    <s v="2021-2021"/>
    <n v="3"/>
    <n v="4"/>
    <n v="0"/>
    <n v="55"/>
    <n v="43"/>
    <n v="13.75"/>
    <n v="131"/>
    <n v="41.98"/>
    <n v="0"/>
    <n v="0"/>
    <n v="1"/>
    <n v="7"/>
    <n v="1"/>
  </r>
  <r>
    <x v="12"/>
    <s v="2010-2021"/>
    <n v="86"/>
    <n v="144"/>
    <n v="8"/>
    <n v="6267"/>
    <s v="206*"/>
    <n v="46.08"/>
    <n v="14038"/>
    <n v="44.64"/>
    <n v="18"/>
    <n v="29"/>
    <n v="9"/>
    <n v="740"/>
    <n v="14"/>
  </r>
  <r>
    <x v="13"/>
    <s v="2013-2021"/>
    <n v="74"/>
    <n v="125"/>
    <n v="12"/>
    <n v="4647"/>
    <n v="188"/>
    <n v="41.12"/>
    <n v="9361"/>
    <n v="49.64"/>
    <n v="12"/>
    <n v="23"/>
    <n v="8"/>
    <n v="520"/>
    <n v="32"/>
  </r>
  <r>
    <x v="14"/>
    <s v="2014-2019"/>
    <n v="36"/>
    <n v="60"/>
    <n v="2"/>
    <n v="2006"/>
    <n v="199"/>
    <n v="34.58"/>
    <n v="3553"/>
    <n v="56.45"/>
    <n v="5"/>
    <n v="11"/>
    <n v="6"/>
    <n v="237"/>
    <n v="14"/>
  </r>
  <r>
    <x v="15"/>
    <s v="2010-2020"/>
    <n v="38"/>
    <n v="52"/>
    <n v="9"/>
    <n v="1251"/>
    <n v="117"/>
    <n v="29.09"/>
    <n v="2761"/>
    <n v="45.3"/>
    <n v="3"/>
    <n v="5"/>
    <n v="6"/>
    <n v="120"/>
    <n v="12"/>
  </r>
  <r>
    <x v="16"/>
    <s v="2021-2021"/>
    <n v="2"/>
    <n v="3"/>
    <n v="1"/>
    <n v="8"/>
    <n v="5"/>
    <n v="4"/>
    <n v="27"/>
    <n v="29.62"/>
    <n v="0"/>
    <n v="0"/>
    <n v="0"/>
    <n v="1"/>
    <n v="0"/>
  </r>
  <r>
    <x v="17"/>
    <s v="2007-2021"/>
    <n v="102"/>
    <n v="137"/>
    <n v="46"/>
    <n v="751"/>
    <n v="57"/>
    <n v="8.25"/>
    <n v="2495"/>
    <n v="30.1"/>
    <n v="0"/>
    <n v="1"/>
    <n v="33"/>
    <n v="84"/>
    <n v="1"/>
  </r>
  <r>
    <x v="18"/>
    <s v="2013-2021"/>
    <n v="39"/>
    <n v="66"/>
    <n v="8"/>
    <n v="2679"/>
    <n v="212"/>
    <n v="46.18"/>
    <n v="4627"/>
    <n v="57.89"/>
    <n v="7"/>
    <n v="12"/>
    <n v="4"/>
    <n v="282"/>
    <n v="59"/>
  </r>
  <r>
    <x v="19"/>
    <s v="2018-2020"/>
    <n v="5"/>
    <n v="9"/>
    <n v="1"/>
    <n v="339"/>
    <n v="134"/>
    <n v="42.37"/>
    <n v="394"/>
    <n v="86.04"/>
    <n v="1"/>
    <n v="2"/>
    <n v="1"/>
    <n v="48"/>
    <n v="2"/>
  </r>
  <r>
    <x v="20"/>
    <s v="2020-2021"/>
    <n v="8"/>
    <n v="15"/>
    <n v="2"/>
    <n v="414"/>
    <n v="91"/>
    <n v="31.84"/>
    <n v="741"/>
    <n v="55.87"/>
    <n v="0"/>
    <n v="3"/>
    <n v="2"/>
    <n v="54"/>
    <n v="5"/>
  </r>
  <r>
    <x v="21"/>
    <s v="2018-2021"/>
    <n v="2"/>
    <n v="3"/>
    <n v="1"/>
    <n v="73"/>
    <n v="67"/>
    <n v="36.5"/>
    <n v="130"/>
    <n v="56.15"/>
    <n v="0"/>
    <n v="1"/>
    <n v="0"/>
    <n v="9"/>
    <n v="2"/>
  </r>
  <r>
    <x v="22"/>
    <s v="2018-2021"/>
    <n v="12"/>
    <n v="21"/>
    <n v="2"/>
    <n v="624"/>
    <n v="111"/>
    <n v="32.840000000000003"/>
    <n v="1466"/>
    <n v="42.56"/>
    <n v="1"/>
    <n v="4"/>
    <n v="1"/>
    <n v="83"/>
    <n v="2"/>
  </r>
  <r>
    <x v="23"/>
    <s v="2021-2021"/>
    <n v="4"/>
    <n v="6"/>
    <n v="2"/>
    <n v="265"/>
    <s v="96*"/>
    <n v="66.25"/>
    <n v="502"/>
    <n v="52.78"/>
    <n v="0"/>
    <n v="3"/>
    <n v="2"/>
    <n v="31"/>
    <n v="5"/>
  </r>
  <r>
    <x v="24"/>
    <s v="2011-2020"/>
    <n v="48"/>
    <n v="55"/>
    <n v="23"/>
    <n v="359"/>
    <n v="31"/>
    <n v="11.21"/>
    <n v="719"/>
    <n v="49.93"/>
    <n v="0"/>
    <n v="0"/>
    <n v="6"/>
    <n v="35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2018-2021"/>
    <n v="14"/>
    <s v="-"/>
    <s v="-"/>
    <s v="-"/>
    <s v="-"/>
    <s v="-"/>
    <s v="-"/>
    <s v="-"/>
    <s v="-"/>
    <s v="-"/>
    <s v="-"/>
    <s v="-"/>
    <s v="-"/>
    <n v="11"/>
    <n v="0"/>
  </r>
  <r>
    <x v="1"/>
    <s v="2011-2021"/>
    <n v="79"/>
    <n v="148"/>
    <n v="3611.4"/>
    <n v="734"/>
    <n v="10144"/>
    <n v="413"/>
    <d v="1959-07-01T00:00:00"/>
    <s v="13/140"/>
    <n v="24.56"/>
    <n v="2.8"/>
    <n v="52.4"/>
    <n v="30"/>
    <n v="7"/>
    <n v="27"/>
    <n v="0"/>
  </r>
  <r>
    <x v="2"/>
    <s v="2018-2021"/>
    <n v="20"/>
    <n v="39"/>
    <n v="715.5"/>
    <n v="172"/>
    <n v="1927"/>
    <n v="83"/>
    <d v="2027-06-01T00:00:00"/>
    <d v="1986-09-01T00:00:00"/>
    <n v="23.21"/>
    <n v="2.69"/>
    <n v="51.7"/>
    <n v="5"/>
    <n v="0"/>
    <n v="6"/>
    <n v="0"/>
  </r>
  <r>
    <x v="3"/>
    <s v="2012-2021"/>
    <n v="52"/>
    <n v="99"/>
    <n v="2204.5"/>
    <n v="556"/>
    <n v="5396"/>
    <n v="221"/>
    <d v="1948-07-01T00:00:00"/>
    <s v="10/154"/>
    <n v="24.41"/>
    <n v="2.44"/>
    <n v="59.8"/>
    <n v="9"/>
    <n v="1"/>
    <n v="38"/>
    <n v="0"/>
  </r>
  <r>
    <x v="4"/>
    <s v="2011-2021"/>
    <n v="92"/>
    <n v="11"/>
    <n v="29.1"/>
    <n v="2"/>
    <n v="84"/>
    <n v="0"/>
    <s v="-"/>
    <s v="-"/>
    <s v="-"/>
    <n v="2.88"/>
    <s v="-"/>
    <n v="0"/>
    <n v="0"/>
    <n v="90"/>
    <n v="0"/>
  </r>
  <r>
    <x v="5"/>
    <s v="2017-2021"/>
    <n v="7"/>
    <n v="12"/>
    <n v="177.1"/>
    <n v="24"/>
    <n v="620"/>
    <n v="26"/>
    <d v="1957-05-01T00:00:00"/>
    <s v="6/119"/>
    <n v="23.84"/>
    <n v="3.49"/>
    <n v="40.799999999999997"/>
    <n v="2"/>
    <n v="0"/>
    <n v="3"/>
    <n v="0"/>
  </r>
  <r>
    <x v="6"/>
    <s v="2013-2021"/>
    <n v="51"/>
    <n v="97"/>
    <n v="1536.4"/>
    <n v="286"/>
    <n v="5073"/>
    <n v="184"/>
    <d v="1956-06-01T00:00:00"/>
    <s v="9/118"/>
    <n v="27.57"/>
    <n v="3.3"/>
    <n v="50.1"/>
    <n v="5"/>
    <n v="0"/>
    <n v="12"/>
    <n v="0"/>
  </r>
  <r>
    <x v="7"/>
    <s v="2020-2021"/>
    <n v="5"/>
    <n v="10"/>
    <n v="160.19999999999999"/>
    <n v="39"/>
    <n v="452"/>
    <n v="16"/>
    <d v="1973-05-01T00:00:00"/>
    <s v="6/150"/>
    <n v="28.25"/>
    <n v="2.81"/>
    <n v="60.1"/>
    <n v="1"/>
    <n v="0"/>
    <n v="3"/>
    <n v="0"/>
  </r>
  <r>
    <x v="8"/>
    <s v="2019-2021"/>
    <n v="2"/>
    <n v="4"/>
    <n v="76.2"/>
    <n v="11"/>
    <n v="273"/>
    <n v="8"/>
    <d v="2018-02-01T00:00:00"/>
    <d v="1940-04-01T00:00:00"/>
    <n v="34.119999999999997"/>
    <n v="3.57"/>
    <n v="57.2"/>
    <n v="0"/>
    <n v="0"/>
    <n v="1"/>
    <n v="0"/>
  </r>
  <r>
    <x v="9"/>
    <s v="2021-2021"/>
    <n v="1"/>
    <n v="2"/>
    <n v="38.200000000000003"/>
    <n v="7"/>
    <n v="119"/>
    <n v="3"/>
    <d v="1978-03-01T00:00:00"/>
    <s v="3/119"/>
    <n v="39.659999999999997"/>
    <n v="3.1"/>
    <n v="76.599999999999994"/>
    <n v="0"/>
    <n v="0"/>
    <n v="0"/>
    <n v="0"/>
  </r>
  <r>
    <x v="10"/>
    <s v="2018-2021"/>
    <n v="21"/>
    <s v="-"/>
    <s v="-"/>
    <s v="-"/>
    <s v="-"/>
    <s v="-"/>
    <s v="-"/>
    <s v="-"/>
    <s v="-"/>
    <s v="-"/>
    <s v="-"/>
    <s v="-"/>
    <s v="-"/>
    <n v="75"/>
    <n v="8"/>
  </r>
  <r>
    <x v="11"/>
    <s v="2021-2021"/>
    <n v="3"/>
    <n v="6"/>
    <n v="127.4"/>
    <n v="27"/>
    <n v="286"/>
    <n v="27"/>
    <d v="1938-06-01T00:00:00"/>
    <d v="1970-11-01T00:00:00"/>
    <n v="10.59"/>
    <n v="2.2400000000000002"/>
    <n v="28.3"/>
    <n v="4"/>
    <n v="1"/>
    <n v="1"/>
    <n v="0"/>
  </r>
  <r>
    <x v="12"/>
    <s v="2010-2021"/>
    <n v="86"/>
    <n v="1"/>
    <n v="1"/>
    <n v="0"/>
    <n v="2"/>
    <n v="0"/>
    <s v="-"/>
    <s v="-"/>
    <s v="-"/>
    <n v="2"/>
    <s v="-"/>
    <n v="0"/>
    <n v="0"/>
    <n v="57"/>
    <n v="0"/>
  </r>
  <r>
    <x v="13"/>
    <s v="2013-2021"/>
    <n v="74"/>
    <s v="-"/>
    <s v="-"/>
    <s v="-"/>
    <s v="-"/>
    <s v="-"/>
    <s v="-"/>
    <s v="-"/>
    <s v="-"/>
    <s v="-"/>
    <s v="-"/>
    <s v="-"/>
    <s v="-"/>
    <n v="96"/>
    <n v="0"/>
  </r>
  <r>
    <x v="14"/>
    <s v="2014-2019"/>
    <n v="36"/>
    <s v="-"/>
    <s v="-"/>
    <s v="-"/>
    <s v="-"/>
    <s v="-"/>
    <s v="-"/>
    <s v="-"/>
    <s v="-"/>
    <s v="-"/>
    <s v="-"/>
    <s v="-"/>
    <s v="-"/>
    <n v="46"/>
    <n v="0"/>
  </r>
  <r>
    <x v="15"/>
    <s v="2010-2020"/>
    <n v="38"/>
    <s v="-"/>
    <s v="-"/>
    <s v="-"/>
    <s v="-"/>
    <s v="-"/>
    <s v="-"/>
    <s v="-"/>
    <s v="-"/>
    <s v="-"/>
    <s v="-"/>
    <s v="-"/>
    <s v="-"/>
    <n v="92"/>
    <n v="11"/>
  </r>
  <r>
    <x v="16"/>
    <s v="2021-2021"/>
    <n v="2"/>
    <n v="4"/>
    <n v="41.5"/>
    <n v="5"/>
    <n v="172"/>
    <n v="4"/>
    <d v="1954-02-01T00:00:00"/>
    <s v="4/119"/>
    <n v="43"/>
    <n v="4.1100000000000003"/>
    <n v="62.7"/>
    <n v="0"/>
    <n v="0"/>
    <n v="1"/>
    <n v="0"/>
  </r>
  <r>
    <x v="17"/>
    <s v="2007-2021"/>
    <n v="102"/>
    <n v="183"/>
    <n v="3115.2"/>
    <n v="627"/>
    <n v="9849"/>
    <n v="306"/>
    <d v="1974-07-01T00:00:00"/>
    <s v="10/108"/>
    <n v="32.18"/>
    <n v="3.16"/>
    <n v="61"/>
    <n v="11"/>
    <n v="1"/>
    <n v="22"/>
    <n v="0"/>
  </r>
  <r>
    <x v="18"/>
    <s v="2013-2021"/>
    <n v="39"/>
    <n v="16"/>
    <n v="63.5"/>
    <n v="5"/>
    <n v="224"/>
    <n v="2"/>
    <d v="2026-01-01T00:00:00"/>
    <d v="1935-01-01T00:00:00"/>
    <n v="112"/>
    <n v="3.5"/>
    <n v="191.5"/>
    <n v="0"/>
    <n v="0"/>
    <n v="42"/>
    <n v="0"/>
  </r>
  <r>
    <x v="19"/>
    <s v="2018-2020"/>
    <n v="5"/>
    <s v="-"/>
    <s v="-"/>
    <s v="-"/>
    <s v="-"/>
    <s v="-"/>
    <s v="-"/>
    <s v="-"/>
    <s v="-"/>
    <s v="-"/>
    <s v="-"/>
    <s v="-"/>
    <s v="-"/>
    <n v="2"/>
    <n v="0"/>
  </r>
  <r>
    <x v="20"/>
    <s v="2020-2021"/>
    <n v="8"/>
    <s v="-"/>
    <s v="-"/>
    <s v="-"/>
    <s v="-"/>
    <s v="-"/>
    <s v="-"/>
    <s v="-"/>
    <s v="-"/>
    <s v="-"/>
    <s v="-"/>
    <s v="-"/>
    <s v="-"/>
    <n v="5"/>
    <n v="0"/>
  </r>
  <r>
    <x v="21"/>
    <s v="2018-2021"/>
    <n v="2"/>
    <n v="3"/>
    <n v="44.4"/>
    <n v="8"/>
    <n v="164"/>
    <n v="7"/>
    <d v="1961-04-01T00:00:00"/>
    <s v="7/155"/>
    <n v="23.42"/>
    <n v="3.67"/>
    <n v="38.200000000000003"/>
    <n v="0"/>
    <n v="0"/>
    <n v="2"/>
    <n v="0"/>
  </r>
  <r>
    <x v="22"/>
    <s v="2018-2021"/>
    <n v="12"/>
    <n v="10"/>
    <n v="57.3"/>
    <n v="10"/>
    <n v="180"/>
    <n v="5"/>
    <d v="1937-03-01T00:00:00"/>
    <d v="1938-03-01T00:00:00"/>
    <n v="36"/>
    <n v="3.13"/>
    <n v="69"/>
    <n v="0"/>
    <n v="0"/>
    <n v="3"/>
    <n v="0"/>
  </r>
  <r>
    <x v="23"/>
    <s v="2021-2021"/>
    <n v="4"/>
    <n v="7"/>
    <n v="87.4"/>
    <n v="10"/>
    <n v="299"/>
    <n v="6"/>
    <d v="1989-03-01T00:00:00"/>
    <s v="4/169"/>
    <n v="49.83"/>
    <n v="3.41"/>
    <n v="87.6"/>
    <n v="0"/>
    <n v="0"/>
    <n v="1"/>
    <n v="0"/>
  </r>
  <r>
    <x v="24"/>
    <s v="2011-2020"/>
    <n v="48"/>
    <n v="94"/>
    <n v="1270.0999999999999"/>
    <n v="213"/>
    <n v="4521"/>
    <n v="148"/>
    <d v="1988-06-01T00:00:00"/>
    <s v="10/133"/>
    <n v="30.54"/>
    <n v="3.55"/>
    <n v="51.4"/>
    <n v="3"/>
    <n v="1"/>
    <n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DA7DB-EBE8-4904-AE5D-A651A29ED165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Players">
  <location ref="N31:O37" firstHeaderRow="1" firstDataRow="1" firstDataCol="1"/>
  <pivotFields count="17">
    <pivotField axis="axisRow" showAll="0" measureFilter="1">
      <items count="26">
        <item x="13"/>
        <item x="11"/>
        <item x="12"/>
        <item x="22"/>
        <item x="17"/>
        <item x="2"/>
        <item x="14"/>
        <item x="5"/>
        <item x="0"/>
        <item x="6"/>
        <item x="7"/>
        <item x="16"/>
        <item x="19"/>
        <item x="1"/>
        <item x="3"/>
        <item x="18"/>
        <item x="10"/>
        <item x="8"/>
        <item x="20"/>
        <item x="21"/>
        <item x="9"/>
        <item x="24"/>
        <item x="4"/>
        <item x="2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4"/>
    </i>
    <i>
      <x v="9"/>
    </i>
    <i>
      <x v="13"/>
    </i>
    <i>
      <x v="14"/>
    </i>
    <i>
      <x v="21"/>
    </i>
    <i t="grand">
      <x/>
    </i>
  </rowItems>
  <colItems count="1">
    <i/>
  </colItems>
  <dataFields count="1">
    <dataField name="wickets" fld="7" baseField="0" baseItem="4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A214F-F4C5-47BB-995B-75FF1A12FDF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 rowHeaderCaption="Player">
  <location ref="A31:B37" firstHeaderRow="1" firstDataRow="1" firstDataCol="1"/>
  <pivotFields count="15">
    <pivotField axis="axisRow" showAll="0" measureFilter="1">
      <items count="26">
        <item x="13"/>
        <item x="11"/>
        <item x="12"/>
        <item x="22"/>
        <item x="17"/>
        <item x="2"/>
        <item x="14"/>
        <item x="5"/>
        <item x="0"/>
        <item x="6"/>
        <item x="7"/>
        <item x="16"/>
        <item x="19"/>
        <item x="1"/>
        <item x="3"/>
        <item x="18"/>
        <item x="10"/>
        <item x="8"/>
        <item x="20"/>
        <item x="21"/>
        <item x="9"/>
        <item x="24"/>
        <item x="4"/>
        <item x="23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2"/>
    </i>
    <i>
      <x v="13"/>
    </i>
    <i>
      <x v="15"/>
    </i>
    <i>
      <x v="22"/>
    </i>
    <i t="grand">
      <x/>
    </i>
  </rowItems>
  <colItems count="1">
    <i/>
  </colItems>
  <dataFields count="1">
    <dataField name="Total Runs" fld="5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tting.html?class=1;current=2;id=6;type=team" connectionId="1" xr16:uid="{961BACB6-C0B6-4381-9D91-AEC656FCAA6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wling.html?class=1;current=2;id=6;type=team" connectionId="2" xr16:uid="{DC532EB1-3BC1-4304-A110-707889E093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workbookViewId="0">
      <selection activeCell="A2" sqref="A2:O27"/>
    </sheetView>
  </sheetViews>
  <sheetFormatPr defaultRowHeight="14.4" x14ac:dyDescent="0.3"/>
  <cols>
    <col min="1" max="1" width="28.5546875" bestFit="1" customWidth="1"/>
    <col min="2" max="2" width="9.6640625" bestFit="1" customWidth="1"/>
    <col min="3" max="3" width="5" customWidth="1"/>
    <col min="4" max="4" width="5.109375" customWidth="1"/>
    <col min="5" max="5" width="4.21875" customWidth="1"/>
    <col min="6" max="7" width="5" bestFit="1" customWidth="1"/>
    <col min="8" max="10" width="6" bestFit="1" customWidth="1"/>
    <col min="11" max="11" width="4" bestFit="1" customWidth="1"/>
    <col min="12" max="13" width="3" bestFit="1" customWidth="1"/>
    <col min="14" max="14" width="4" bestFit="1" customWidth="1"/>
    <col min="15" max="15" width="3" bestFit="1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>
        <v>100</v>
      </c>
      <c r="L2">
        <v>50</v>
      </c>
      <c r="M2">
        <v>0</v>
      </c>
      <c r="N2" t="s">
        <v>11</v>
      </c>
      <c r="O2" t="s">
        <v>12</v>
      </c>
    </row>
    <row r="3" spans="1:15" x14ac:dyDescent="0.3">
      <c r="A3" t="s">
        <v>13</v>
      </c>
      <c r="B3" t="s">
        <v>14</v>
      </c>
      <c r="C3">
        <v>14</v>
      </c>
      <c r="D3">
        <v>23</v>
      </c>
      <c r="E3">
        <v>0</v>
      </c>
      <c r="F3">
        <v>1052</v>
      </c>
      <c r="G3">
        <v>243</v>
      </c>
      <c r="H3">
        <v>45.73</v>
      </c>
      <c r="I3">
        <v>1931</v>
      </c>
      <c r="J3">
        <v>54.47</v>
      </c>
      <c r="K3">
        <v>3</v>
      </c>
      <c r="L3">
        <v>4</v>
      </c>
      <c r="M3">
        <v>1</v>
      </c>
      <c r="N3">
        <v>123</v>
      </c>
      <c r="O3">
        <v>23</v>
      </c>
    </row>
    <row r="4" spans="1:15" x14ac:dyDescent="0.3">
      <c r="A4" t="s">
        <v>15</v>
      </c>
      <c r="B4" t="s">
        <v>16</v>
      </c>
      <c r="C4">
        <v>79</v>
      </c>
      <c r="D4">
        <v>111</v>
      </c>
      <c r="E4">
        <v>14</v>
      </c>
      <c r="F4">
        <v>2685</v>
      </c>
      <c r="G4">
        <v>124</v>
      </c>
      <c r="H4">
        <v>27.68</v>
      </c>
      <c r="I4">
        <v>4994</v>
      </c>
      <c r="J4">
        <v>53.76</v>
      </c>
      <c r="K4">
        <v>5</v>
      </c>
      <c r="L4">
        <v>11</v>
      </c>
      <c r="M4">
        <v>5</v>
      </c>
      <c r="N4">
        <v>307</v>
      </c>
      <c r="O4">
        <v>16</v>
      </c>
    </row>
    <row r="5" spans="1:15" x14ac:dyDescent="0.3">
      <c r="A5" t="s">
        <v>17</v>
      </c>
      <c r="B5" t="s">
        <v>14</v>
      </c>
      <c r="C5">
        <v>20</v>
      </c>
      <c r="D5">
        <v>30</v>
      </c>
      <c r="E5">
        <v>11</v>
      </c>
      <c r="F5">
        <v>43</v>
      </c>
      <c r="G5" t="s">
        <v>18</v>
      </c>
      <c r="H5">
        <v>2.2599999999999998</v>
      </c>
      <c r="I5">
        <v>196</v>
      </c>
      <c r="J5">
        <v>21.93</v>
      </c>
      <c r="K5">
        <v>0</v>
      </c>
      <c r="L5">
        <v>0</v>
      </c>
      <c r="M5">
        <v>11</v>
      </c>
      <c r="N5">
        <v>5</v>
      </c>
      <c r="O5">
        <v>0</v>
      </c>
    </row>
    <row r="6" spans="1:15" x14ac:dyDescent="0.3">
      <c r="A6" t="s">
        <v>19</v>
      </c>
      <c r="B6" t="s">
        <v>20</v>
      </c>
      <c r="C6">
        <v>52</v>
      </c>
      <c r="D6">
        <v>75</v>
      </c>
      <c r="E6">
        <v>19</v>
      </c>
      <c r="F6">
        <v>1985</v>
      </c>
      <c r="G6" t="s">
        <v>21</v>
      </c>
      <c r="H6">
        <v>35.44</v>
      </c>
      <c r="I6">
        <v>3229</v>
      </c>
      <c r="J6">
        <v>61.47</v>
      </c>
      <c r="K6">
        <v>1</v>
      </c>
      <c r="L6">
        <v>15</v>
      </c>
      <c r="M6">
        <v>4</v>
      </c>
      <c r="N6">
        <v>191</v>
      </c>
      <c r="O6">
        <v>50</v>
      </c>
    </row>
    <row r="7" spans="1:15" x14ac:dyDescent="0.3">
      <c r="A7" t="s">
        <v>22</v>
      </c>
      <c r="B7" t="s">
        <v>16</v>
      </c>
      <c r="C7">
        <v>92</v>
      </c>
      <c r="D7">
        <v>155</v>
      </c>
      <c r="E7">
        <v>10</v>
      </c>
      <c r="F7">
        <v>7547</v>
      </c>
      <c r="G7" t="s">
        <v>23</v>
      </c>
      <c r="H7">
        <v>52.04</v>
      </c>
      <c r="I7">
        <v>13273</v>
      </c>
      <c r="J7">
        <v>56.85</v>
      </c>
      <c r="K7">
        <v>27</v>
      </c>
      <c r="L7">
        <v>25</v>
      </c>
      <c r="M7">
        <v>12</v>
      </c>
      <c r="N7">
        <v>840</v>
      </c>
      <c r="O7">
        <v>22</v>
      </c>
    </row>
    <row r="8" spans="1:15" x14ac:dyDescent="0.3">
      <c r="A8" t="s">
        <v>24</v>
      </c>
      <c r="B8" t="s">
        <v>25</v>
      </c>
      <c r="C8">
        <v>7</v>
      </c>
      <c r="D8">
        <v>8</v>
      </c>
      <c r="E8">
        <v>0</v>
      </c>
      <c r="F8">
        <v>54</v>
      </c>
      <c r="G8">
        <v>26</v>
      </c>
      <c r="H8">
        <v>6.75</v>
      </c>
      <c r="I8">
        <v>185</v>
      </c>
      <c r="J8">
        <v>29.18</v>
      </c>
      <c r="K8">
        <v>0</v>
      </c>
      <c r="L8">
        <v>0</v>
      </c>
      <c r="M8">
        <v>3</v>
      </c>
      <c r="N8">
        <v>6</v>
      </c>
      <c r="O8">
        <v>0</v>
      </c>
    </row>
    <row r="9" spans="1:15" x14ac:dyDescent="0.3">
      <c r="A9" t="s">
        <v>26</v>
      </c>
      <c r="B9" t="s">
        <v>27</v>
      </c>
      <c r="C9">
        <v>51</v>
      </c>
      <c r="D9">
        <v>68</v>
      </c>
      <c r="E9">
        <v>22</v>
      </c>
      <c r="F9">
        <v>515</v>
      </c>
      <c r="G9" t="s">
        <v>28</v>
      </c>
      <c r="H9">
        <v>11.19</v>
      </c>
      <c r="I9">
        <v>663</v>
      </c>
      <c r="J9">
        <v>77.67</v>
      </c>
      <c r="K9">
        <v>0</v>
      </c>
      <c r="L9">
        <v>1</v>
      </c>
      <c r="M9">
        <v>14</v>
      </c>
      <c r="N9">
        <v>54</v>
      </c>
      <c r="O9">
        <v>20</v>
      </c>
    </row>
    <row r="10" spans="1:15" x14ac:dyDescent="0.3">
      <c r="A10" t="s">
        <v>29</v>
      </c>
      <c r="B10" t="s">
        <v>30</v>
      </c>
      <c r="C10">
        <v>5</v>
      </c>
      <c r="D10">
        <v>6</v>
      </c>
      <c r="E10">
        <v>2</v>
      </c>
      <c r="F10">
        <v>39</v>
      </c>
      <c r="G10" t="s">
        <v>31</v>
      </c>
      <c r="H10">
        <v>9.75</v>
      </c>
      <c r="I10">
        <v>48</v>
      </c>
      <c r="J10">
        <v>81.25</v>
      </c>
      <c r="K10">
        <v>0</v>
      </c>
      <c r="L10">
        <v>0</v>
      </c>
      <c r="M10">
        <v>1</v>
      </c>
      <c r="N10">
        <v>4</v>
      </c>
      <c r="O10">
        <v>2</v>
      </c>
    </row>
    <row r="11" spans="1:15" x14ac:dyDescent="0.3">
      <c r="A11" t="s">
        <v>32</v>
      </c>
      <c r="B11" t="s">
        <v>33</v>
      </c>
      <c r="C11">
        <v>2</v>
      </c>
      <c r="D11">
        <v>3</v>
      </c>
      <c r="E11">
        <v>1</v>
      </c>
      <c r="F11">
        <v>1</v>
      </c>
      <c r="G11" t="s">
        <v>34</v>
      </c>
      <c r="H11">
        <v>0.5</v>
      </c>
      <c r="I11">
        <v>30</v>
      </c>
      <c r="J11">
        <v>3.33</v>
      </c>
      <c r="K11">
        <v>0</v>
      </c>
      <c r="L11">
        <v>0</v>
      </c>
      <c r="M11">
        <v>2</v>
      </c>
      <c r="N11">
        <v>0</v>
      </c>
      <c r="O11">
        <v>0</v>
      </c>
    </row>
    <row r="12" spans="1:15" x14ac:dyDescent="0.3">
      <c r="A12" t="s">
        <v>35</v>
      </c>
      <c r="B12" t="s">
        <v>36</v>
      </c>
      <c r="C12">
        <v>1</v>
      </c>
      <c r="D12">
        <v>1</v>
      </c>
      <c r="E12">
        <v>1</v>
      </c>
      <c r="F12">
        <v>1</v>
      </c>
      <c r="G12" t="s">
        <v>34</v>
      </c>
      <c r="H12" t="s">
        <v>37</v>
      </c>
      <c r="I12">
        <v>9</v>
      </c>
      <c r="J12">
        <v>11.11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t="s">
        <v>38</v>
      </c>
      <c r="B13" t="s">
        <v>14</v>
      </c>
      <c r="C13">
        <v>21</v>
      </c>
      <c r="D13">
        <v>35</v>
      </c>
      <c r="E13">
        <v>3</v>
      </c>
      <c r="F13">
        <v>1403</v>
      </c>
      <c r="G13" t="s">
        <v>39</v>
      </c>
      <c r="H13">
        <v>43.84</v>
      </c>
      <c r="I13">
        <v>2010</v>
      </c>
      <c r="J13">
        <v>69.8</v>
      </c>
      <c r="K13">
        <v>3</v>
      </c>
      <c r="L13">
        <v>6</v>
      </c>
      <c r="M13">
        <v>1</v>
      </c>
      <c r="N13">
        <v>150</v>
      </c>
      <c r="O13">
        <v>33</v>
      </c>
    </row>
    <row r="14" spans="1:15" x14ac:dyDescent="0.3">
      <c r="A14" t="s">
        <v>40</v>
      </c>
      <c r="B14" t="s">
        <v>36</v>
      </c>
      <c r="C14">
        <v>3</v>
      </c>
      <c r="D14">
        <v>4</v>
      </c>
      <c r="E14">
        <v>0</v>
      </c>
      <c r="F14">
        <v>55</v>
      </c>
      <c r="G14">
        <v>43</v>
      </c>
      <c r="H14">
        <v>13.75</v>
      </c>
      <c r="I14">
        <v>131</v>
      </c>
      <c r="J14">
        <v>41.98</v>
      </c>
      <c r="K14">
        <v>0</v>
      </c>
      <c r="L14">
        <v>0</v>
      </c>
      <c r="M14">
        <v>1</v>
      </c>
      <c r="N14">
        <v>7</v>
      </c>
      <c r="O14">
        <v>1</v>
      </c>
    </row>
    <row r="15" spans="1:15" x14ac:dyDescent="0.3">
      <c r="A15" t="s">
        <v>41</v>
      </c>
      <c r="B15" t="s">
        <v>42</v>
      </c>
      <c r="C15">
        <v>86</v>
      </c>
      <c r="D15">
        <v>144</v>
      </c>
      <c r="E15">
        <v>8</v>
      </c>
      <c r="F15">
        <v>6267</v>
      </c>
      <c r="G15" t="s">
        <v>43</v>
      </c>
      <c r="H15">
        <v>46.08</v>
      </c>
      <c r="I15">
        <v>14038</v>
      </c>
      <c r="J15">
        <v>44.64</v>
      </c>
      <c r="K15">
        <v>18</v>
      </c>
      <c r="L15">
        <v>29</v>
      </c>
      <c r="M15">
        <v>9</v>
      </c>
      <c r="N15">
        <v>740</v>
      </c>
      <c r="O15">
        <v>14</v>
      </c>
    </row>
    <row r="16" spans="1:15" x14ac:dyDescent="0.3">
      <c r="A16" t="s">
        <v>44</v>
      </c>
      <c r="B16" t="s">
        <v>27</v>
      </c>
      <c r="C16">
        <v>74</v>
      </c>
      <c r="D16">
        <v>125</v>
      </c>
      <c r="E16">
        <v>12</v>
      </c>
      <c r="F16">
        <v>4647</v>
      </c>
      <c r="G16">
        <v>188</v>
      </c>
      <c r="H16">
        <v>41.12</v>
      </c>
      <c r="I16">
        <v>9361</v>
      </c>
      <c r="J16">
        <v>49.64</v>
      </c>
      <c r="K16">
        <v>12</v>
      </c>
      <c r="L16">
        <v>23</v>
      </c>
      <c r="M16">
        <v>8</v>
      </c>
      <c r="N16">
        <v>520</v>
      </c>
      <c r="O16">
        <v>32</v>
      </c>
    </row>
    <row r="17" spans="1:15" x14ac:dyDescent="0.3">
      <c r="A17" t="s">
        <v>45</v>
      </c>
      <c r="B17" t="s">
        <v>46</v>
      </c>
      <c r="C17">
        <v>36</v>
      </c>
      <c r="D17">
        <v>60</v>
      </c>
      <c r="E17">
        <v>2</v>
      </c>
      <c r="F17">
        <v>2006</v>
      </c>
      <c r="G17">
        <v>199</v>
      </c>
      <c r="H17">
        <v>34.58</v>
      </c>
      <c r="I17">
        <v>3553</v>
      </c>
      <c r="J17">
        <v>56.45</v>
      </c>
      <c r="K17">
        <v>5</v>
      </c>
      <c r="L17">
        <v>11</v>
      </c>
      <c r="M17">
        <v>6</v>
      </c>
      <c r="N17">
        <v>237</v>
      </c>
      <c r="O17">
        <v>14</v>
      </c>
    </row>
    <row r="18" spans="1:15" x14ac:dyDescent="0.3">
      <c r="A18" t="s">
        <v>47</v>
      </c>
      <c r="B18" t="s">
        <v>48</v>
      </c>
      <c r="C18">
        <v>38</v>
      </c>
      <c r="D18">
        <v>52</v>
      </c>
      <c r="E18">
        <v>9</v>
      </c>
      <c r="F18">
        <v>1251</v>
      </c>
      <c r="G18">
        <v>117</v>
      </c>
      <c r="H18">
        <v>29.09</v>
      </c>
      <c r="I18">
        <v>2761</v>
      </c>
      <c r="J18">
        <v>45.3</v>
      </c>
      <c r="K18">
        <v>3</v>
      </c>
      <c r="L18">
        <v>5</v>
      </c>
      <c r="M18">
        <v>6</v>
      </c>
      <c r="N18">
        <v>120</v>
      </c>
      <c r="O18">
        <v>12</v>
      </c>
    </row>
    <row r="19" spans="1:15" x14ac:dyDescent="0.3">
      <c r="A19" t="s">
        <v>49</v>
      </c>
      <c r="B19" t="s">
        <v>36</v>
      </c>
      <c r="C19">
        <v>2</v>
      </c>
      <c r="D19">
        <v>3</v>
      </c>
      <c r="E19">
        <v>1</v>
      </c>
      <c r="F19">
        <v>8</v>
      </c>
      <c r="G19">
        <v>5</v>
      </c>
      <c r="H19">
        <v>4</v>
      </c>
      <c r="I19">
        <v>27</v>
      </c>
      <c r="J19">
        <v>29.62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3">
      <c r="A20" t="s">
        <v>50</v>
      </c>
      <c r="B20" t="s">
        <v>51</v>
      </c>
      <c r="C20">
        <v>102</v>
      </c>
      <c r="D20">
        <v>137</v>
      </c>
      <c r="E20">
        <v>46</v>
      </c>
      <c r="F20">
        <v>751</v>
      </c>
      <c r="G20">
        <v>57</v>
      </c>
      <c r="H20">
        <v>8.25</v>
      </c>
      <c r="I20">
        <v>2495</v>
      </c>
      <c r="J20">
        <v>30.1</v>
      </c>
      <c r="K20">
        <v>0</v>
      </c>
      <c r="L20">
        <v>1</v>
      </c>
      <c r="M20">
        <v>33</v>
      </c>
      <c r="N20">
        <v>84</v>
      </c>
      <c r="O20">
        <v>1</v>
      </c>
    </row>
    <row r="21" spans="1:15" x14ac:dyDescent="0.3">
      <c r="A21" t="s">
        <v>52</v>
      </c>
      <c r="B21" t="s">
        <v>27</v>
      </c>
      <c r="C21">
        <v>39</v>
      </c>
      <c r="D21">
        <v>66</v>
      </c>
      <c r="E21">
        <v>8</v>
      </c>
      <c r="F21">
        <v>2679</v>
      </c>
      <c r="G21">
        <v>212</v>
      </c>
      <c r="H21">
        <v>46.18</v>
      </c>
      <c r="I21">
        <v>4627</v>
      </c>
      <c r="J21">
        <v>57.89</v>
      </c>
      <c r="K21">
        <v>7</v>
      </c>
      <c r="L21">
        <v>12</v>
      </c>
      <c r="M21">
        <v>4</v>
      </c>
      <c r="N21">
        <v>282</v>
      </c>
      <c r="O21">
        <v>59</v>
      </c>
    </row>
    <row r="22" spans="1:15" x14ac:dyDescent="0.3">
      <c r="A22" t="s">
        <v>53</v>
      </c>
      <c r="B22" t="s">
        <v>54</v>
      </c>
      <c r="C22">
        <v>5</v>
      </c>
      <c r="D22">
        <v>9</v>
      </c>
      <c r="E22">
        <v>1</v>
      </c>
      <c r="F22">
        <v>339</v>
      </c>
      <c r="G22">
        <v>134</v>
      </c>
      <c r="H22">
        <v>42.37</v>
      </c>
      <c r="I22">
        <v>394</v>
      </c>
      <c r="J22">
        <v>86.04</v>
      </c>
      <c r="K22">
        <v>1</v>
      </c>
      <c r="L22">
        <v>2</v>
      </c>
      <c r="M22">
        <v>1</v>
      </c>
      <c r="N22">
        <v>48</v>
      </c>
      <c r="O22">
        <v>2</v>
      </c>
    </row>
    <row r="23" spans="1:15" x14ac:dyDescent="0.3">
      <c r="A23" t="s">
        <v>55</v>
      </c>
      <c r="B23" t="s">
        <v>30</v>
      </c>
      <c r="C23">
        <v>8</v>
      </c>
      <c r="D23">
        <v>15</v>
      </c>
      <c r="E23">
        <v>2</v>
      </c>
      <c r="F23">
        <v>414</v>
      </c>
      <c r="G23">
        <v>91</v>
      </c>
      <c r="H23">
        <v>31.84</v>
      </c>
      <c r="I23">
        <v>741</v>
      </c>
      <c r="J23">
        <v>55.87</v>
      </c>
      <c r="K23">
        <v>0</v>
      </c>
      <c r="L23">
        <v>3</v>
      </c>
      <c r="M23">
        <v>2</v>
      </c>
      <c r="N23">
        <v>54</v>
      </c>
      <c r="O23">
        <v>5</v>
      </c>
    </row>
    <row r="24" spans="1:15" x14ac:dyDescent="0.3">
      <c r="A24" t="s">
        <v>56</v>
      </c>
      <c r="B24" t="s">
        <v>14</v>
      </c>
      <c r="C24">
        <v>2</v>
      </c>
      <c r="D24">
        <v>3</v>
      </c>
      <c r="E24">
        <v>1</v>
      </c>
      <c r="F24">
        <v>73</v>
      </c>
      <c r="G24">
        <v>67</v>
      </c>
      <c r="H24">
        <v>36.5</v>
      </c>
      <c r="I24">
        <v>130</v>
      </c>
      <c r="J24">
        <v>56.15</v>
      </c>
      <c r="K24">
        <v>0</v>
      </c>
      <c r="L24">
        <v>1</v>
      </c>
      <c r="M24">
        <v>0</v>
      </c>
      <c r="N24">
        <v>9</v>
      </c>
      <c r="O24">
        <v>2</v>
      </c>
    </row>
    <row r="25" spans="1:15" x14ac:dyDescent="0.3">
      <c r="A25" t="s">
        <v>57</v>
      </c>
      <c r="B25" t="s">
        <v>14</v>
      </c>
      <c r="C25">
        <v>12</v>
      </c>
      <c r="D25">
        <v>21</v>
      </c>
      <c r="E25">
        <v>2</v>
      </c>
      <c r="F25">
        <v>624</v>
      </c>
      <c r="G25">
        <v>111</v>
      </c>
      <c r="H25">
        <v>32.840000000000003</v>
      </c>
      <c r="I25">
        <v>1466</v>
      </c>
      <c r="J25">
        <v>42.56</v>
      </c>
      <c r="K25">
        <v>1</v>
      </c>
      <c r="L25">
        <v>4</v>
      </c>
      <c r="M25">
        <v>1</v>
      </c>
      <c r="N25">
        <v>83</v>
      </c>
      <c r="O25">
        <v>2</v>
      </c>
    </row>
    <row r="26" spans="1:15" x14ac:dyDescent="0.3">
      <c r="A26" t="s">
        <v>58</v>
      </c>
      <c r="B26" t="s">
        <v>36</v>
      </c>
      <c r="C26">
        <v>4</v>
      </c>
      <c r="D26">
        <v>6</v>
      </c>
      <c r="E26">
        <v>2</v>
      </c>
      <c r="F26">
        <v>265</v>
      </c>
      <c r="G26" t="s">
        <v>59</v>
      </c>
      <c r="H26">
        <v>66.25</v>
      </c>
      <c r="I26">
        <v>502</v>
      </c>
      <c r="J26">
        <v>52.78</v>
      </c>
      <c r="K26">
        <v>0</v>
      </c>
      <c r="L26">
        <v>3</v>
      </c>
      <c r="M26">
        <v>2</v>
      </c>
      <c r="N26">
        <v>31</v>
      </c>
      <c r="O26">
        <v>5</v>
      </c>
    </row>
    <row r="27" spans="1:15" x14ac:dyDescent="0.3">
      <c r="A27" t="s">
        <v>60</v>
      </c>
      <c r="B27" t="s">
        <v>61</v>
      </c>
      <c r="C27">
        <v>48</v>
      </c>
      <c r="D27">
        <v>55</v>
      </c>
      <c r="E27">
        <v>23</v>
      </c>
      <c r="F27">
        <v>359</v>
      </c>
      <c r="G27">
        <v>31</v>
      </c>
      <c r="H27">
        <v>11.21</v>
      </c>
      <c r="I27">
        <v>719</v>
      </c>
      <c r="J27">
        <v>49.93</v>
      </c>
      <c r="K27">
        <v>0</v>
      </c>
      <c r="L27">
        <v>0</v>
      </c>
      <c r="M27">
        <v>6</v>
      </c>
      <c r="N27">
        <v>35</v>
      </c>
      <c r="O27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7043-AE1B-4E92-86C6-4C36C1489800}">
  <dimension ref="A1:Q27"/>
  <sheetViews>
    <sheetView workbookViewId="0">
      <selection activeCell="A2" sqref="A2:Q27"/>
    </sheetView>
  </sheetViews>
  <sheetFormatPr defaultRowHeight="14.4" x14ac:dyDescent="0.3"/>
  <cols>
    <col min="1" max="1" width="29.21875" bestFit="1" customWidth="1"/>
    <col min="2" max="2" width="9.6640625" bestFit="1" customWidth="1"/>
    <col min="3" max="4" width="4.33203125" bestFit="1" customWidth="1"/>
    <col min="5" max="5" width="7" bestFit="1" customWidth="1"/>
    <col min="6" max="6" width="5.44140625" bestFit="1" customWidth="1"/>
    <col min="7" max="7" width="6" bestFit="1" customWidth="1"/>
    <col min="8" max="8" width="5.109375" bestFit="1" customWidth="1"/>
    <col min="9" max="9" width="7.21875" bestFit="1" customWidth="1"/>
    <col min="10" max="10" width="7" bestFit="1" customWidth="1"/>
    <col min="11" max="11" width="6" bestFit="1" customWidth="1"/>
    <col min="12" max="12" width="5" bestFit="1" customWidth="1"/>
    <col min="13" max="13" width="6" bestFit="1" customWidth="1"/>
    <col min="14" max="15" width="3" bestFit="1" customWidth="1"/>
    <col min="16" max="16" width="8.33203125" customWidth="1"/>
    <col min="17" max="17" width="3" bestFit="1" customWidth="1"/>
  </cols>
  <sheetData>
    <row r="1" spans="1:17" x14ac:dyDescent="0.3">
      <c r="A1" t="s">
        <v>62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63</v>
      </c>
      <c r="F2" t="s">
        <v>64</v>
      </c>
      <c r="G2" t="s">
        <v>6</v>
      </c>
      <c r="H2" t="s">
        <v>65</v>
      </c>
      <c r="I2" t="s">
        <v>66</v>
      </c>
      <c r="J2" t="s">
        <v>67</v>
      </c>
      <c r="K2" t="s">
        <v>8</v>
      </c>
      <c r="L2" t="s">
        <v>68</v>
      </c>
      <c r="M2" t="s">
        <v>10</v>
      </c>
      <c r="N2">
        <v>5</v>
      </c>
      <c r="O2">
        <v>10</v>
      </c>
      <c r="P2" t="s">
        <v>69</v>
      </c>
      <c r="Q2" t="s">
        <v>70</v>
      </c>
    </row>
    <row r="3" spans="1:17" x14ac:dyDescent="0.3">
      <c r="A3" t="s">
        <v>13</v>
      </c>
      <c r="B3" t="s">
        <v>14</v>
      </c>
      <c r="C3">
        <v>14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>
        <v>11</v>
      </c>
      <c r="Q3">
        <v>0</v>
      </c>
    </row>
    <row r="4" spans="1:17" x14ac:dyDescent="0.3">
      <c r="A4" t="s">
        <v>15</v>
      </c>
      <c r="B4" t="s">
        <v>16</v>
      </c>
      <c r="C4">
        <v>79</v>
      </c>
      <c r="D4">
        <v>148</v>
      </c>
      <c r="E4">
        <v>3611.4</v>
      </c>
      <c r="F4">
        <v>734</v>
      </c>
      <c r="G4">
        <v>10144</v>
      </c>
      <c r="H4">
        <v>413</v>
      </c>
      <c r="I4" s="1">
        <v>21732</v>
      </c>
      <c r="J4" t="s">
        <v>71</v>
      </c>
      <c r="K4">
        <v>24.56</v>
      </c>
      <c r="L4">
        <v>2.8</v>
      </c>
      <c r="M4">
        <v>52.4</v>
      </c>
      <c r="N4">
        <v>30</v>
      </c>
      <c r="O4">
        <v>7</v>
      </c>
      <c r="P4">
        <v>27</v>
      </c>
      <c r="Q4">
        <v>0</v>
      </c>
    </row>
    <row r="5" spans="1:17" x14ac:dyDescent="0.3">
      <c r="A5" t="s">
        <v>17</v>
      </c>
      <c r="B5" t="s">
        <v>14</v>
      </c>
      <c r="C5">
        <v>20</v>
      </c>
      <c r="D5">
        <v>39</v>
      </c>
      <c r="E5">
        <v>715.5</v>
      </c>
      <c r="F5">
        <v>172</v>
      </c>
      <c r="G5">
        <v>1927</v>
      </c>
      <c r="H5">
        <v>83</v>
      </c>
      <c r="I5" s="1">
        <v>46539</v>
      </c>
      <c r="J5" s="1">
        <v>31656</v>
      </c>
      <c r="K5">
        <v>23.21</v>
      </c>
      <c r="L5">
        <v>2.69</v>
      </c>
      <c r="M5">
        <v>51.7</v>
      </c>
      <c r="N5">
        <v>5</v>
      </c>
      <c r="O5">
        <v>0</v>
      </c>
      <c r="P5">
        <v>6</v>
      </c>
      <c r="Q5">
        <v>0</v>
      </c>
    </row>
    <row r="6" spans="1:17" x14ac:dyDescent="0.3">
      <c r="A6" t="s">
        <v>19</v>
      </c>
      <c r="B6" t="s">
        <v>20</v>
      </c>
      <c r="C6">
        <v>52</v>
      </c>
      <c r="D6">
        <v>99</v>
      </c>
      <c r="E6">
        <v>2204.5</v>
      </c>
      <c r="F6">
        <v>556</v>
      </c>
      <c r="G6">
        <v>5396</v>
      </c>
      <c r="H6">
        <v>221</v>
      </c>
      <c r="I6" s="1">
        <v>17715</v>
      </c>
      <c r="J6" t="s">
        <v>72</v>
      </c>
      <c r="K6">
        <v>24.41</v>
      </c>
      <c r="L6">
        <v>2.44</v>
      </c>
      <c r="M6">
        <v>59.8</v>
      </c>
      <c r="N6">
        <v>9</v>
      </c>
      <c r="O6">
        <v>1</v>
      </c>
      <c r="P6">
        <v>38</v>
      </c>
      <c r="Q6">
        <v>0</v>
      </c>
    </row>
    <row r="7" spans="1:17" x14ac:dyDescent="0.3">
      <c r="A7" t="s">
        <v>22</v>
      </c>
      <c r="B7" t="s">
        <v>16</v>
      </c>
      <c r="C7">
        <v>92</v>
      </c>
      <c r="D7">
        <v>11</v>
      </c>
      <c r="E7">
        <v>29.1</v>
      </c>
      <c r="F7">
        <v>2</v>
      </c>
      <c r="G7">
        <v>84</v>
      </c>
      <c r="H7">
        <v>0</v>
      </c>
      <c r="I7" t="s">
        <v>37</v>
      </c>
      <c r="J7" t="s">
        <v>37</v>
      </c>
      <c r="K7" t="s">
        <v>37</v>
      </c>
      <c r="L7">
        <v>2.88</v>
      </c>
      <c r="M7" t="s">
        <v>37</v>
      </c>
      <c r="N7">
        <v>0</v>
      </c>
      <c r="O7">
        <v>0</v>
      </c>
      <c r="P7">
        <v>90</v>
      </c>
      <c r="Q7">
        <v>0</v>
      </c>
    </row>
    <row r="8" spans="1:17" x14ac:dyDescent="0.3">
      <c r="A8" t="s">
        <v>24</v>
      </c>
      <c r="B8" t="s">
        <v>25</v>
      </c>
      <c r="C8">
        <v>7</v>
      </c>
      <c r="D8">
        <v>12</v>
      </c>
      <c r="E8">
        <v>177.1</v>
      </c>
      <c r="F8">
        <v>24</v>
      </c>
      <c r="G8">
        <v>620</v>
      </c>
      <c r="H8">
        <v>26</v>
      </c>
      <c r="I8" s="1">
        <v>20941</v>
      </c>
      <c r="J8" t="s">
        <v>73</v>
      </c>
      <c r="K8">
        <v>23.84</v>
      </c>
      <c r="L8">
        <v>3.49</v>
      </c>
      <c r="M8">
        <v>40.799999999999997</v>
      </c>
      <c r="N8">
        <v>2</v>
      </c>
      <c r="O8">
        <v>0</v>
      </c>
      <c r="P8">
        <v>3</v>
      </c>
      <c r="Q8">
        <v>0</v>
      </c>
    </row>
    <row r="9" spans="1:17" x14ac:dyDescent="0.3">
      <c r="A9" t="s">
        <v>26</v>
      </c>
      <c r="B9" t="s">
        <v>27</v>
      </c>
      <c r="C9">
        <v>51</v>
      </c>
      <c r="D9">
        <v>97</v>
      </c>
      <c r="E9">
        <v>1536.4</v>
      </c>
      <c r="F9">
        <v>286</v>
      </c>
      <c r="G9">
        <v>5073</v>
      </c>
      <c r="H9">
        <v>184</v>
      </c>
      <c r="I9" s="1">
        <v>20607</v>
      </c>
      <c r="J9" t="s">
        <v>74</v>
      </c>
      <c r="K9">
        <v>27.57</v>
      </c>
      <c r="L9">
        <v>3.3</v>
      </c>
      <c r="M9">
        <v>50.1</v>
      </c>
      <c r="N9">
        <v>5</v>
      </c>
      <c r="O9">
        <v>0</v>
      </c>
      <c r="P9">
        <v>12</v>
      </c>
      <c r="Q9">
        <v>0</v>
      </c>
    </row>
    <row r="10" spans="1:17" x14ac:dyDescent="0.3">
      <c r="A10" t="s">
        <v>29</v>
      </c>
      <c r="B10" t="s">
        <v>30</v>
      </c>
      <c r="C10">
        <v>5</v>
      </c>
      <c r="D10">
        <v>10</v>
      </c>
      <c r="E10">
        <v>160.19999999999999</v>
      </c>
      <c r="F10">
        <v>39</v>
      </c>
      <c r="G10">
        <v>452</v>
      </c>
      <c r="H10">
        <v>16</v>
      </c>
      <c r="I10" s="1">
        <v>26785</v>
      </c>
      <c r="J10" t="s">
        <v>75</v>
      </c>
      <c r="K10">
        <v>28.25</v>
      </c>
      <c r="L10">
        <v>2.81</v>
      </c>
      <c r="M10">
        <v>60.1</v>
      </c>
      <c r="N10">
        <v>1</v>
      </c>
      <c r="O10">
        <v>0</v>
      </c>
      <c r="P10">
        <v>3</v>
      </c>
      <c r="Q10">
        <v>0</v>
      </c>
    </row>
    <row r="11" spans="1:17" x14ac:dyDescent="0.3">
      <c r="A11" t="s">
        <v>32</v>
      </c>
      <c r="B11" t="s">
        <v>33</v>
      </c>
      <c r="C11">
        <v>2</v>
      </c>
      <c r="D11">
        <v>4</v>
      </c>
      <c r="E11">
        <v>76.2</v>
      </c>
      <c r="F11">
        <v>11</v>
      </c>
      <c r="G11">
        <v>273</v>
      </c>
      <c r="H11">
        <v>8</v>
      </c>
      <c r="I11" s="1">
        <v>43132</v>
      </c>
      <c r="J11" s="1">
        <v>14702</v>
      </c>
      <c r="K11">
        <v>34.119999999999997</v>
      </c>
      <c r="L11">
        <v>3.57</v>
      </c>
      <c r="M11">
        <v>57.2</v>
      </c>
      <c r="N11">
        <v>0</v>
      </c>
      <c r="O11">
        <v>0</v>
      </c>
      <c r="P11">
        <v>1</v>
      </c>
      <c r="Q11">
        <v>0</v>
      </c>
    </row>
    <row r="12" spans="1:17" x14ac:dyDescent="0.3">
      <c r="A12" t="s">
        <v>35</v>
      </c>
      <c r="B12" t="s">
        <v>36</v>
      </c>
      <c r="C12">
        <v>1</v>
      </c>
      <c r="D12">
        <v>2</v>
      </c>
      <c r="E12">
        <v>38.200000000000003</v>
      </c>
      <c r="F12">
        <v>7</v>
      </c>
      <c r="G12">
        <v>119</v>
      </c>
      <c r="H12">
        <v>3</v>
      </c>
      <c r="I12" s="1">
        <v>28550</v>
      </c>
      <c r="J12" t="s">
        <v>76</v>
      </c>
      <c r="K12">
        <v>39.659999999999997</v>
      </c>
      <c r="L12">
        <v>3.1</v>
      </c>
      <c r="M12">
        <v>76.599999999999994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38</v>
      </c>
      <c r="B13" t="s">
        <v>14</v>
      </c>
      <c r="C13">
        <v>21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>
        <v>75</v>
      </c>
      <c r="Q13">
        <v>8</v>
      </c>
    </row>
    <row r="14" spans="1:17" x14ac:dyDescent="0.3">
      <c r="A14" t="s">
        <v>40</v>
      </c>
      <c r="B14" t="s">
        <v>36</v>
      </c>
      <c r="C14">
        <v>3</v>
      </c>
      <c r="D14">
        <v>6</v>
      </c>
      <c r="E14">
        <v>127.4</v>
      </c>
      <c r="F14">
        <v>27</v>
      </c>
      <c r="G14">
        <v>286</v>
      </c>
      <c r="H14">
        <v>27</v>
      </c>
      <c r="I14" s="1">
        <v>14032</v>
      </c>
      <c r="J14" s="1">
        <v>25873</v>
      </c>
      <c r="K14">
        <v>10.59</v>
      </c>
      <c r="L14">
        <v>2.2400000000000002</v>
      </c>
      <c r="M14">
        <v>28.3</v>
      </c>
      <c r="N14">
        <v>4</v>
      </c>
      <c r="O14">
        <v>1</v>
      </c>
      <c r="P14">
        <v>1</v>
      </c>
      <c r="Q14">
        <v>0</v>
      </c>
    </row>
    <row r="15" spans="1:17" x14ac:dyDescent="0.3">
      <c r="A15" t="s">
        <v>41</v>
      </c>
      <c r="B15" t="s">
        <v>42</v>
      </c>
      <c r="C15">
        <v>86</v>
      </c>
      <c r="D15">
        <v>1</v>
      </c>
      <c r="E15">
        <v>1</v>
      </c>
      <c r="F15">
        <v>0</v>
      </c>
      <c r="G15">
        <v>2</v>
      </c>
      <c r="H15">
        <v>0</v>
      </c>
      <c r="I15" t="s">
        <v>37</v>
      </c>
      <c r="J15" t="s">
        <v>37</v>
      </c>
      <c r="K15" t="s">
        <v>37</v>
      </c>
      <c r="L15">
        <v>2</v>
      </c>
      <c r="M15" t="s">
        <v>37</v>
      </c>
      <c r="N15">
        <v>0</v>
      </c>
      <c r="O15">
        <v>0</v>
      </c>
      <c r="P15">
        <v>57</v>
      </c>
      <c r="Q15">
        <v>0</v>
      </c>
    </row>
    <row r="16" spans="1:17" x14ac:dyDescent="0.3">
      <c r="A16" t="s">
        <v>44</v>
      </c>
      <c r="B16" t="s">
        <v>27</v>
      </c>
      <c r="C16">
        <v>74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>
        <v>96</v>
      </c>
      <c r="Q16">
        <v>0</v>
      </c>
    </row>
    <row r="17" spans="1:17" x14ac:dyDescent="0.3">
      <c r="A17" t="s">
        <v>45</v>
      </c>
      <c r="B17" t="s">
        <v>46</v>
      </c>
      <c r="C17">
        <v>36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>
        <v>46</v>
      </c>
      <c r="Q17">
        <v>0</v>
      </c>
    </row>
    <row r="18" spans="1:17" x14ac:dyDescent="0.3">
      <c r="A18" t="s">
        <v>47</v>
      </c>
      <c r="B18" t="s">
        <v>48</v>
      </c>
      <c r="C18">
        <v>38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 t="s">
        <v>37</v>
      </c>
      <c r="K18" t="s">
        <v>37</v>
      </c>
      <c r="L18" t="s">
        <v>37</v>
      </c>
      <c r="M18" t="s">
        <v>37</v>
      </c>
      <c r="N18" t="s">
        <v>37</v>
      </c>
      <c r="O18" t="s">
        <v>37</v>
      </c>
      <c r="P18">
        <v>92</v>
      </c>
      <c r="Q18">
        <v>11</v>
      </c>
    </row>
    <row r="19" spans="1:17" x14ac:dyDescent="0.3">
      <c r="A19" t="s">
        <v>49</v>
      </c>
      <c r="B19" t="s">
        <v>36</v>
      </c>
      <c r="C19">
        <v>2</v>
      </c>
      <c r="D19">
        <v>4</v>
      </c>
      <c r="E19">
        <v>41.5</v>
      </c>
      <c r="F19">
        <v>5</v>
      </c>
      <c r="G19">
        <v>172</v>
      </c>
      <c r="H19">
        <v>4</v>
      </c>
      <c r="I19" s="1">
        <v>19756</v>
      </c>
      <c r="J19" t="s">
        <v>77</v>
      </c>
      <c r="K19">
        <v>43</v>
      </c>
      <c r="L19">
        <v>4.1100000000000003</v>
      </c>
      <c r="M19">
        <v>62.7</v>
      </c>
      <c r="N19">
        <v>0</v>
      </c>
      <c r="O19">
        <v>0</v>
      </c>
      <c r="P19">
        <v>1</v>
      </c>
      <c r="Q19">
        <v>0</v>
      </c>
    </row>
    <row r="20" spans="1:17" x14ac:dyDescent="0.3">
      <c r="A20" t="s">
        <v>50</v>
      </c>
      <c r="B20" t="s">
        <v>51</v>
      </c>
      <c r="C20">
        <v>102</v>
      </c>
      <c r="D20">
        <v>183</v>
      </c>
      <c r="E20">
        <v>3115.2</v>
      </c>
      <c r="F20">
        <v>627</v>
      </c>
      <c r="G20">
        <v>9849</v>
      </c>
      <c r="H20">
        <v>306</v>
      </c>
      <c r="I20" s="1">
        <v>27211</v>
      </c>
      <c r="J20" t="s">
        <v>78</v>
      </c>
      <c r="K20">
        <v>32.18</v>
      </c>
      <c r="L20">
        <v>3.16</v>
      </c>
      <c r="M20">
        <v>61</v>
      </c>
      <c r="N20">
        <v>11</v>
      </c>
      <c r="O20">
        <v>1</v>
      </c>
      <c r="P20">
        <v>22</v>
      </c>
      <c r="Q20">
        <v>0</v>
      </c>
    </row>
    <row r="21" spans="1:17" x14ac:dyDescent="0.3">
      <c r="A21" t="s">
        <v>52</v>
      </c>
      <c r="B21" t="s">
        <v>27</v>
      </c>
      <c r="C21">
        <v>39</v>
      </c>
      <c r="D21">
        <v>16</v>
      </c>
      <c r="E21">
        <v>63.5</v>
      </c>
      <c r="F21">
        <v>5</v>
      </c>
      <c r="G21">
        <v>224</v>
      </c>
      <c r="H21">
        <v>2</v>
      </c>
      <c r="I21" s="1">
        <v>46023</v>
      </c>
      <c r="J21" s="1">
        <v>12785</v>
      </c>
      <c r="K21">
        <v>112</v>
      </c>
      <c r="L21">
        <v>3.5</v>
      </c>
      <c r="M21">
        <v>191.5</v>
      </c>
      <c r="N21">
        <v>0</v>
      </c>
      <c r="O21">
        <v>0</v>
      </c>
      <c r="P21">
        <v>42</v>
      </c>
      <c r="Q21">
        <v>0</v>
      </c>
    </row>
    <row r="22" spans="1:17" x14ac:dyDescent="0.3">
      <c r="A22" t="s">
        <v>53</v>
      </c>
      <c r="B22" t="s">
        <v>54</v>
      </c>
      <c r="C22">
        <v>5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>
        <v>2</v>
      </c>
      <c r="Q22">
        <v>0</v>
      </c>
    </row>
    <row r="23" spans="1:17" x14ac:dyDescent="0.3">
      <c r="A23" t="s">
        <v>55</v>
      </c>
      <c r="B23" t="s">
        <v>30</v>
      </c>
      <c r="C23">
        <v>8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>
        <v>5</v>
      </c>
      <c r="Q23">
        <v>0</v>
      </c>
    </row>
    <row r="24" spans="1:17" x14ac:dyDescent="0.3">
      <c r="A24" t="s">
        <v>56</v>
      </c>
      <c r="B24" t="s">
        <v>14</v>
      </c>
      <c r="C24">
        <v>2</v>
      </c>
      <c r="D24">
        <v>3</v>
      </c>
      <c r="E24">
        <v>44.4</v>
      </c>
      <c r="F24">
        <v>8</v>
      </c>
      <c r="G24">
        <v>164</v>
      </c>
      <c r="H24">
        <v>7</v>
      </c>
      <c r="I24" s="1">
        <v>22372</v>
      </c>
      <c r="J24" t="s">
        <v>79</v>
      </c>
      <c r="K24">
        <v>23.42</v>
      </c>
      <c r="L24">
        <v>3.67</v>
      </c>
      <c r="M24">
        <v>38.200000000000003</v>
      </c>
      <c r="N24">
        <v>0</v>
      </c>
      <c r="O24">
        <v>0</v>
      </c>
      <c r="P24">
        <v>2</v>
      </c>
      <c r="Q24">
        <v>0</v>
      </c>
    </row>
    <row r="25" spans="1:17" x14ac:dyDescent="0.3">
      <c r="A25" t="s">
        <v>57</v>
      </c>
      <c r="B25" t="s">
        <v>14</v>
      </c>
      <c r="C25">
        <v>12</v>
      </c>
      <c r="D25">
        <v>10</v>
      </c>
      <c r="E25">
        <v>57.3</v>
      </c>
      <c r="F25">
        <v>10</v>
      </c>
      <c r="G25">
        <v>180</v>
      </c>
      <c r="H25">
        <v>5</v>
      </c>
      <c r="I25" s="1">
        <v>13575</v>
      </c>
      <c r="J25" s="1">
        <v>13940</v>
      </c>
      <c r="K25">
        <v>36</v>
      </c>
      <c r="L25">
        <v>3.13</v>
      </c>
      <c r="M25">
        <v>69</v>
      </c>
      <c r="N25">
        <v>0</v>
      </c>
      <c r="O25">
        <v>0</v>
      </c>
      <c r="P25">
        <v>3</v>
      </c>
      <c r="Q25">
        <v>0</v>
      </c>
    </row>
    <row r="26" spans="1:17" x14ac:dyDescent="0.3">
      <c r="A26" t="s">
        <v>58</v>
      </c>
      <c r="B26" t="s">
        <v>36</v>
      </c>
      <c r="C26">
        <v>4</v>
      </c>
      <c r="D26">
        <v>7</v>
      </c>
      <c r="E26">
        <v>87.4</v>
      </c>
      <c r="F26">
        <v>10</v>
      </c>
      <c r="G26">
        <v>299</v>
      </c>
      <c r="H26">
        <v>6</v>
      </c>
      <c r="I26" s="1">
        <v>32568</v>
      </c>
      <c r="J26" t="s">
        <v>80</v>
      </c>
      <c r="K26">
        <v>49.83</v>
      </c>
      <c r="L26">
        <v>3.41</v>
      </c>
      <c r="M26">
        <v>87.6</v>
      </c>
      <c r="N26">
        <v>0</v>
      </c>
      <c r="O26">
        <v>0</v>
      </c>
      <c r="P26">
        <v>1</v>
      </c>
      <c r="Q26">
        <v>0</v>
      </c>
    </row>
    <row r="27" spans="1:17" x14ac:dyDescent="0.3">
      <c r="A27" t="s">
        <v>60</v>
      </c>
      <c r="B27" t="s">
        <v>61</v>
      </c>
      <c r="C27">
        <v>48</v>
      </c>
      <c r="D27">
        <v>94</v>
      </c>
      <c r="E27">
        <v>1270.0999999999999</v>
      </c>
      <c r="F27">
        <v>213</v>
      </c>
      <c r="G27">
        <v>4521</v>
      </c>
      <c r="H27">
        <v>148</v>
      </c>
      <c r="I27" s="1">
        <v>32295</v>
      </c>
      <c r="J27" t="s">
        <v>81</v>
      </c>
      <c r="K27">
        <v>30.54</v>
      </c>
      <c r="L27">
        <v>3.55</v>
      </c>
      <c r="M27">
        <v>51.4</v>
      </c>
      <c r="N27">
        <v>3</v>
      </c>
      <c r="O27">
        <v>1</v>
      </c>
      <c r="P27">
        <v>17</v>
      </c>
      <c r="Q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7575-51B1-4E4A-9F4E-7BA6C7A7D1C4}">
  <dimension ref="A1:Q16"/>
  <sheetViews>
    <sheetView showGridLines="0" workbookViewId="0">
      <selection activeCell="O13" sqref="O13"/>
    </sheetView>
  </sheetViews>
  <sheetFormatPr defaultRowHeight="14.4" x14ac:dyDescent="0.3"/>
  <cols>
    <col min="1" max="1" width="16.77734375" style="2" bestFit="1" customWidth="1"/>
    <col min="2" max="2" width="16.5546875" style="2" customWidth="1"/>
    <col min="3" max="3" width="15" style="2" customWidth="1"/>
    <col min="4" max="4" width="13" style="2" customWidth="1"/>
    <col min="5" max="5" width="12.77734375" style="2" customWidth="1"/>
    <col min="6" max="6" width="17.88671875" style="2" customWidth="1"/>
    <col min="7" max="7" width="13.5546875" style="2" customWidth="1"/>
    <col min="8" max="8" width="13.109375" style="2" customWidth="1"/>
    <col min="9" max="9" width="13.6640625" style="2" customWidth="1"/>
    <col min="10" max="10" width="12.6640625" style="2" customWidth="1"/>
    <col min="11" max="11" width="9.77734375" style="2" customWidth="1"/>
    <col min="12" max="22" width="8.88671875" style="2"/>
    <col min="23" max="23" width="11.109375" style="2" customWidth="1"/>
    <col min="24" max="16384" width="8.88671875" style="2"/>
  </cols>
  <sheetData>
    <row r="1" spans="1:17" ht="14.4" customHeight="1" x14ac:dyDescent="0.3">
      <c r="A1" s="27"/>
      <c r="B1" s="20"/>
      <c r="C1" s="20"/>
      <c r="D1" s="20"/>
      <c r="E1" s="5" t="s">
        <v>99</v>
      </c>
      <c r="F1" s="5"/>
      <c r="G1" s="5"/>
      <c r="H1" s="5"/>
      <c r="I1" s="5"/>
      <c r="J1" s="20"/>
      <c r="K1" s="20"/>
      <c r="L1" s="20"/>
      <c r="M1" s="20"/>
      <c r="N1" s="20"/>
      <c r="O1" s="20"/>
      <c r="P1" s="21"/>
      <c r="Q1" s="33"/>
    </row>
    <row r="2" spans="1:17" ht="21" customHeight="1" x14ac:dyDescent="0.3">
      <c r="A2" s="28" t="s">
        <v>82</v>
      </c>
      <c r="B2" s="22"/>
      <c r="C2" s="22"/>
      <c r="D2" s="22"/>
      <c r="E2" s="6"/>
      <c r="F2" s="6"/>
      <c r="G2" s="6"/>
      <c r="H2" s="6"/>
      <c r="I2" s="6"/>
      <c r="J2" s="22"/>
      <c r="K2" s="22"/>
      <c r="L2" s="22"/>
      <c r="M2" s="22"/>
      <c r="N2" s="22"/>
      <c r="O2" s="22"/>
      <c r="P2" s="23"/>
      <c r="Q2" s="34"/>
    </row>
    <row r="3" spans="1:17" ht="27.6" customHeight="1" thickBot="1" x14ac:dyDescent="0.35">
      <c r="A3" s="24"/>
      <c r="B3" s="25"/>
      <c r="C3" s="25"/>
      <c r="D3" s="25"/>
      <c r="E3" s="7"/>
      <c r="F3" s="7"/>
      <c r="G3" s="7"/>
      <c r="H3" s="7"/>
      <c r="I3" s="7"/>
      <c r="J3" s="25"/>
      <c r="K3" s="25"/>
      <c r="L3" s="25"/>
      <c r="M3" s="25"/>
      <c r="N3" s="25"/>
      <c r="O3" s="25"/>
      <c r="P3" s="26"/>
      <c r="Q3" s="35"/>
    </row>
    <row r="4" spans="1:17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ht="18" x14ac:dyDescent="0.3">
      <c r="A7" s="3" t="s">
        <v>83</v>
      </c>
      <c r="B7" s="11" t="str">
        <f>VLOOKUP(calculation!$B$2,'Test Batting'!$A$3:$O$27,2,FALSE)</f>
        <v>2011-2020</v>
      </c>
      <c r="D7" s="3" t="s">
        <v>85</v>
      </c>
      <c r="E7" s="11">
        <f>IFERROR(VLOOKUP(calculation!$B$2,'Test Batting'!$A$3:$O$27,3,FALSE), "-")</f>
        <v>48</v>
      </c>
    </row>
    <row r="9" spans="1:17" ht="33" customHeight="1" x14ac:dyDescent="0.3">
      <c r="A9" s="18" t="s">
        <v>84</v>
      </c>
      <c r="C9" s="12" t="s">
        <v>86</v>
      </c>
      <c r="D9" s="13" t="s">
        <v>87</v>
      </c>
      <c r="E9" s="13" t="s">
        <v>6</v>
      </c>
      <c r="F9" s="13" t="s">
        <v>88</v>
      </c>
      <c r="G9" s="14" t="s">
        <v>89</v>
      </c>
      <c r="H9" s="14" t="s">
        <v>90</v>
      </c>
      <c r="I9" s="13" t="s">
        <v>91</v>
      </c>
      <c r="J9" s="13" t="s">
        <v>92</v>
      </c>
      <c r="K9" s="15" t="s">
        <v>93</v>
      </c>
      <c r="L9" s="16" t="s">
        <v>11</v>
      </c>
      <c r="M9" s="16" t="s">
        <v>12</v>
      </c>
    </row>
    <row r="10" spans="1:17" x14ac:dyDescent="0.3">
      <c r="A10" s="18"/>
    </row>
    <row r="11" spans="1:17" s="8" customFormat="1" ht="23.4" customHeight="1" x14ac:dyDescent="0.3">
      <c r="A11" s="18"/>
      <c r="C11" s="11">
        <f>IFERROR(VLOOKUP(calculation!$B$2,'Test Batting'!$A$3:$O$27,4,FALSE),"-")</f>
        <v>55</v>
      </c>
      <c r="D11" s="11">
        <f>IFERROR(VLOOKUP(calculation!$B$2,'Test Batting'!$A$3:$O$27,5,FALSE),"-")</f>
        <v>23</v>
      </c>
      <c r="E11" s="11">
        <f>IFERROR(VLOOKUP(calculation!$B$2,'Test Batting'!$A$3:$O$27,6,FALSE),"-")</f>
        <v>359</v>
      </c>
      <c r="F11" s="4">
        <f>IFERROR(VLOOKUP(calculation!$B$2,'Test Batting'!$A$3:$O$27,7,FALSE),"-")</f>
        <v>31</v>
      </c>
      <c r="G11" s="11">
        <f>IFERROR(VLOOKUP(calculation!$B$2,'Test Batting'!$A$3:$O$27,8,FALSE),"-")</f>
        <v>11.21</v>
      </c>
      <c r="H11" s="11">
        <f>IFERROR(VLOOKUP(calculation!$B$2,'Test Batting'!$A$3:$O$27,10,FALSE),"-")</f>
        <v>49.93</v>
      </c>
      <c r="I11" s="4">
        <f>IFERROR(VLOOKUP(calculation!$B$2,'Test Batting'!$A$3:$O$27,11,FALSE),"-")</f>
        <v>0</v>
      </c>
      <c r="J11" s="4">
        <f>IFERROR(VLOOKUP(calculation!$B$2,'Test Batting'!$A$3:$O$27,12,FALSE),"-")</f>
        <v>0</v>
      </c>
      <c r="K11" s="11">
        <f>IFERROR(VLOOKUP(calculation!$B$2,'Test Batting'!$A$3:$O$27,13,FALSE),"-")</f>
        <v>6</v>
      </c>
      <c r="L11" s="11">
        <f>IFERROR(VLOOKUP(calculation!$B$2,'Test Batting'!$A$3:$O$27,14,FALSE),"-")</f>
        <v>35</v>
      </c>
      <c r="M11" s="11">
        <f>IFERROR(VLOOKUP(calculation!$B$2,'Test Batting'!$A$3:$O$27,15,FALSE),"-")</f>
        <v>17</v>
      </c>
    </row>
    <row r="14" spans="1:17" ht="33.6" customHeight="1" x14ac:dyDescent="0.3">
      <c r="A14" s="18" t="s">
        <v>94</v>
      </c>
      <c r="C14" s="12" t="s">
        <v>86</v>
      </c>
      <c r="D14" s="14" t="s">
        <v>63</v>
      </c>
      <c r="E14" s="14" t="s">
        <v>95</v>
      </c>
      <c r="F14" s="15" t="s">
        <v>96</v>
      </c>
      <c r="G14" s="13" t="s">
        <v>98</v>
      </c>
      <c r="H14" s="13" t="s">
        <v>89</v>
      </c>
      <c r="I14" s="13" t="s">
        <v>97</v>
      </c>
      <c r="J14" s="15" t="s">
        <v>10</v>
      </c>
      <c r="K14" s="17">
        <v>5</v>
      </c>
      <c r="L14" s="17">
        <v>10</v>
      </c>
    </row>
    <row r="15" spans="1:17" x14ac:dyDescent="0.3">
      <c r="A15" s="18"/>
    </row>
    <row r="16" spans="1:17" s="9" customFormat="1" ht="23.4" customHeight="1" x14ac:dyDescent="0.3">
      <c r="A16" s="18"/>
      <c r="C16" s="10">
        <f>IFERROR(VLOOKUP(calculation!$B$2,'Test Bowling'!$A$3:$Q$27,4,FALSE), "-")</f>
        <v>94</v>
      </c>
      <c r="D16" s="10">
        <f>IFERROR(VLOOKUP(calculation!$B$2,'Test Bowling'!$A$3:$Q$27,5,FALSE), "-")</f>
        <v>1270.0999999999999</v>
      </c>
      <c r="E16" s="10">
        <f>IFERROR(VLOOKUP(calculation!$B$2,'Test Bowling'!$A$3:$Q$27,6,FALSE), "-")</f>
        <v>213</v>
      </c>
      <c r="F16" s="10">
        <f>IFERROR(VLOOKUP(calculation!$B$2,'Test Bowling'!$A$3:$Q$27,7,FALSE), "-")</f>
        <v>4521</v>
      </c>
      <c r="G16" s="19">
        <f>IFERROR(VLOOKUP(calculation!$B$2,'Test Bowling'!$A$3:$Q$27,8,FALSE), "-")</f>
        <v>148</v>
      </c>
      <c r="H16" s="10">
        <f>IFERROR(VLOOKUP(calculation!$B$2,'Test Bowling'!$A$3:$Q$27,11,FALSE), "-")</f>
        <v>30.54</v>
      </c>
      <c r="I16" s="10">
        <f>IFERROR(VLOOKUP(calculation!$B$2,'Test Bowling'!$A$3:$Q$27,12,FALSE), "-")</f>
        <v>3.55</v>
      </c>
      <c r="J16" s="10">
        <f>IFERROR(VLOOKUP(calculation!$B$2,'Test Bowling'!$A$3:$Q$27,13,FALSE), "-")</f>
        <v>51.4</v>
      </c>
      <c r="K16" s="19">
        <f>IFERROR(VLOOKUP(calculation!$B$2,'Test Bowling'!$A$3:$Q$27,14,FALSE), "-")</f>
        <v>3</v>
      </c>
      <c r="L16" s="19">
        <f>IFERROR(VLOOKUP(calculation!$B$2,'Test Bowling'!$A$3:$Q$27,15,FALSE), "-")</f>
        <v>1</v>
      </c>
    </row>
  </sheetData>
  <mergeCells count="3">
    <mergeCell ref="A14:A16"/>
    <mergeCell ref="A9:A11"/>
    <mergeCell ref="E1:I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137160</xdr:colOff>
                    <xdr:row>1</xdr:row>
                    <xdr:rowOff>0</xdr:rowOff>
                  </from>
                  <to>
                    <xdr:col>2</xdr:col>
                    <xdr:colOff>807720</xdr:colOff>
                    <xdr:row>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DD22-AEDB-4EDA-AE96-B5B911DB41B1}">
  <dimension ref="A2:O37"/>
  <sheetViews>
    <sheetView tabSelected="1" workbookViewId="0">
      <selection activeCell="B10" sqref="B10"/>
    </sheetView>
  </sheetViews>
  <sheetFormatPr defaultRowHeight="14.4" x14ac:dyDescent="0.3"/>
  <cols>
    <col min="1" max="1" width="18.5546875" customWidth="1"/>
    <col min="2" max="2" width="9.77734375" bestFit="1" customWidth="1"/>
    <col min="3" max="3" width="20.6640625" customWidth="1"/>
    <col min="14" max="14" width="16.33203125" bestFit="1" customWidth="1"/>
    <col min="15" max="15" width="7.21875" bestFit="1" customWidth="1"/>
  </cols>
  <sheetData>
    <row r="2" spans="1:2" x14ac:dyDescent="0.3">
      <c r="A2">
        <v>25</v>
      </c>
      <c r="B2" t="str">
        <f>CHOOSE(A2,'Test Batting'!A3,'Test Batting'!A4,'Test Batting'!A5,'Test Batting'!A6,'Test Batting'!A7,'Test Batting'!A8,'Test Batting'!A9,'Test Batting'!A10,'Test Batting'!A11,'Test Batting'!A12,'Test Batting'!A13,'Test Batting'!A14,'Test Batting'!A15,'Test Batting'!A16,'Test Batting'!A17,'Test Batting'!A18,'Test Batting'!A19,'Test Batting'!A20,'Test Batting'!A21,'Test Batting'!A22,'Test Batting'!A23,'Test Batting'!A24,'Test Batting'!A25,'Test Batting'!A26,'Test Batting'!A27)</f>
        <v>UT Yadav</v>
      </c>
    </row>
    <row r="5" spans="1:2" ht="49.95" customHeight="1" x14ac:dyDescent="0.3">
      <c r="A5" t="s">
        <v>13</v>
      </c>
    </row>
    <row r="6" spans="1:2" ht="49.95" customHeight="1" x14ac:dyDescent="0.3">
      <c r="A6" t="s">
        <v>15</v>
      </c>
    </row>
    <row r="7" spans="1:2" ht="49.95" customHeight="1" x14ac:dyDescent="0.3">
      <c r="A7" t="s">
        <v>17</v>
      </c>
    </row>
    <row r="8" spans="1:2" ht="49.95" customHeight="1" x14ac:dyDescent="0.3">
      <c r="A8" t="s">
        <v>19</v>
      </c>
    </row>
    <row r="9" spans="1:2" ht="49.95" customHeight="1" x14ac:dyDescent="0.3">
      <c r="A9" t="s">
        <v>22</v>
      </c>
    </row>
    <row r="10" spans="1:2" ht="49.95" customHeight="1" x14ac:dyDescent="0.3">
      <c r="A10" t="s">
        <v>24</v>
      </c>
    </row>
    <row r="11" spans="1:2" ht="49.95" customHeight="1" x14ac:dyDescent="0.3">
      <c r="A11" t="s">
        <v>26</v>
      </c>
    </row>
    <row r="12" spans="1:2" ht="49.95" customHeight="1" x14ac:dyDescent="0.3">
      <c r="A12" t="s">
        <v>29</v>
      </c>
    </row>
    <row r="13" spans="1:2" ht="49.95" customHeight="1" x14ac:dyDescent="0.3">
      <c r="A13" t="s">
        <v>32</v>
      </c>
    </row>
    <row r="14" spans="1:2" ht="49.95" customHeight="1" x14ac:dyDescent="0.3">
      <c r="A14" t="s">
        <v>35</v>
      </c>
    </row>
    <row r="15" spans="1:2" ht="49.95" customHeight="1" x14ac:dyDescent="0.3">
      <c r="A15" t="s">
        <v>38</v>
      </c>
    </row>
    <row r="16" spans="1:2" ht="49.95" customHeight="1" x14ac:dyDescent="0.3">
      <c r="A16" t="s">
        <v>40</v>
      </c>
    </row>
    <row r="17" spans="1:15" ht="49.95" customHeight="1" x14ac:dyDescent="0.3">
      <c r="A17" t="s">
        <v>41</v>
      </c>
    </row>
    <row r="18" spans="1:15" ht="49.95" customHeight="1" x14ac:dyDescent="0.3">
      <c r="A18" t="s">
        <v>44</v>
      </c>
    </row>
    <row r="19" spans="1:15" ht="49.95" customHeight="1" x14ac:dyDescent="0.3">
      <c r="A19" t="s">
        <v>45</v>
      </c>
    </row>
    <row r="20" spans="1:15" ht="49.95" customHeight="1" x14ac:dyDescent="0.3">
      <c r="A20" t="s">
        <v>47</v>
      </c>
    </row>
    <row r="21" spans="1:15" ht="49.95" customHeight="1" x14ac:dyDescent="0.3">
      <c r="A21" t="s">
        <v>49</v>
      </c>
    </row>
    <row r="22" spans="1:15" ht="49.95" customHeight="1" x14ac:dyDescent="0.3">
      <c r="A22" t="s">
        <v>50</v>
      </c>
    </row>
    <row r="23" spans="1:15" ht="49.95" customHeight="1" x14ac:dyDescent="0.3">
      <c r="A23" t="s">
        <v>52</v>
      </c>
    </row>
    <row r="24" spans="1:15" ht="49.95" customHeight="1" x14ac:dyDescent="0.3">
      <c r="A24" t="s">
        <v>53</v>
      </c>
    </row>
    <row r="25" spans="1:15" ht="49.95" customHeight="1" x14ac:dyDescent="0.3">
      <c r="A25" t="s">
        <v>55</v>
      </c>
    </row>
    <row r="26" spans="1:15" ht="49.95" customHeight="1" x14ac:dyDescent="0.3">
      <c r="A26" t="s">
        <v>56</v>
      </c>
    </row>
    <row r="27" spans="1:15" ht="49.95" customHeight="1" x14ac:dyDescent="0.3">
      <c r="A27" t="s">
        <v>57</v>
      </c>
    </row>
    <row r="28" spans="1:15" ht="49.95" customHeight="1" x14ac:dyDescent="0.3">
      <c r="A28" t="s">
        <v>58</v>
      </c>
    </row>
    <row r="29" spans="1:15" ht="49.95" customHeight="1" x14ac:dyDescent="0.3">
      <c r="A29" t="s">
        <v>60</v>
      </c>
    </row>
    <row r="31" spans="1:15" x14ac:dyDescent="0.3">
      <c r="A31" s="30" t="s">
        <v>1</v>
      </c>
      <c r="B31" t="s">
        <v>101</v>
      </c>
      <c r="N31" s="30" t="s">
        <v>102</v>
      </c>
      <c r="O31" t="s">
        <v>103</v>
      </c>
    </row>
    <row r="32" spans="1:15" x14ac:dyDescent="0.3">
      <c r="A32" s="31" t="s">
        <v>44</v>
      </c>
      <c r="B32" s="32">
        <v>4647</v>
      </c>
      <c r="N32" s="31" t="s">
        <v>50</v>
      </c>
      <c r="O32" s="32">
        <v>306</v>
      </c>
    </row>
    <row r="33" spans="1:15" x14ac:dyDescent="0.3">
      <c r="A33" s="31" t="s">
        <v>41</v>
      </c>
      <c r="B33" s="32">
        <v>6267</v>
      </c>
      <c r="N33" s="31" t="s">
        <v>26</v>
      </c>
      <c r="O33" s="32">
        <v>184</v>
      </c>
    </row>
    <row r="34" spans="1:15" x14ac:dyDescent="0.3">
      <c r="A34" s="31" t="s">
        <v>15</v>
      </c>
      <c r="B34" s="32">
        <v>2685</v>
      </c>
      <c r="N34" s="31" t="s">
        <v>15</v>
      </c>
      <c r="O34" s="32">
        <v>413</v>
      </c>
    </row>
    <row r="35" spans="1:15" x14ac:dyDescent="0.3">
      <c r="A35" s="31" t="s">
        <v>52</v>
      </c>
      <c r="B35" s="32">
        <v>2679</v>
      </c>
      <c r="N35" s="31" t="s">
        <v>19</v>
      </c>
      <c r="O35" s="32">
        <v>221</v>
      </c>
    </row>
    <row r="36" spans="1:15" x14ac:dyDescent="0.3">
      <c r="A36" s="31" t="s">
        <v>22</v>
      </c>
      <c r="B36" s="32">
        <v>7547</v>
      </c>
      <c r="N36" s="31" t="s">
        <v>60</v>
      </c>
      <c r="O36" s="32">
        <v>148</v>
      </c>
    </row>
    <row r="37" spans="1:15" x14ac:dyDescent="0.3">
      <c r="A37" s="31" t="s">
        <v>100</v>
      </c>
      <c r="B37" s="32">
        <v>23825</v>
      </c>
      <c r="N37" s="31" t="s">
        <v>100</v>
      </c>
      <c r="O37" s="32">
        <v>1272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Batting</vt:lpstr>
      <vt:lpstr>Test Bowling</vt:lpstr>
      <vt:lpstr>Test Dashboard</vt:lpstr>
      <vt:lpstr>calculation</vt:lpstr>
      <vt:lpstr>'Test Batting'!batting.html?class_1_current_2_id_6_type_team</vt:lpstr>
      <vt:lpstr>'Test Bowling'!bowling.html?class_1_current_2_id_6_type_team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2015-06-05T18:17:20Z</dcterms:created>
  <dcterms:modified xsi:type="dcterms:W3CDTF">2021-07-18T14:00:44Z</dcterms:modified>
</cp:coreProperties>
</file>