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-Dell\Documents\"/>
    </mc:Choice>
  </mc:AlternateContent>
  <xr:revisionPtr revIDLastSave="0" documentId="13_ncr:1_{39E05017-70AB-49A4-9967-086A304D304E}" xr6:coauthVersionLast="45" xr6:coauthVersionMax="45" xr10:uidLastSave="{00000000-0000-0000-0000-000000000000}"/>
  <bookViews>
    <workbookView xWindow="-120" yWindow="-120" windowWidth="20730" windowHeight="11310" tabRatio="923" activeTab="6" xr2:uid="{00000000-000D-0000-FFFF-FFFF00000000}"/>
  </bookViews>
  <sheets>
    <sheet name="3.1.Block In-Out-20" sheetId="1" r:id="rId1"/>
    <sheet name="3. 2. Blok saw-20" sheetId="2" r:id="rId2"/>
    <sheet name="3. 3. Carved Slab-20" sheetId="3" r:id="rId3"/>
    <sheet name="3.4.Polished-20" sheetId="4" r:id="rId4"/>
    <sheet name="3.5.Cut to Size-20" sheetId="5" r:id="rId5"/>
    <sheet name="3.6.SB-20" sheetId="7" r:id="rId6"/>
    <sheet name="SUM TOTAL STOCK" sheetId="6" r:id="rId7"/>
  </sheets>
  <externalReferences>
    <externalReference r:id="rId8"/>
  </externalReferences>
  <definedNames>
    <definedName name="_xlnm._FilterDatabase" localSheetId="1" hidden="1">'3. 2. Blok saw-20'!$A$52:$M$624</definedName>
    <definedName name="_xlnm._FilterDatabase" localSheetId="2" hidden="1">'3. 3. Carved Slab-20'!$A$40:$T$676</definedName>
    <definedName name="_xlnm._FilterDatabase" localSheetId="0" hidden="1">'3.1.Block In-Out-20'!$A$37:$T$645</definedName>
    <definedName name="_xlnm._FilterDatabase" localSheetId="3" hidden="1">'3.4.Polished-20'!$A$36:$AF$1218</definedName>
    <definedName name="_xlnm._FilterDatabase" localSheetId="4" hidden="1">'3.5.Cut to Size-20'!$A$68:$N$149</definedName>
    <definedName name="_xlnm._FilterDatabase" localSheetId="5" hidden="1">'3.6.SB-20'!$A$32:$M$58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6" l="1"/>
  <c r="J161" i="5"/>
  <c r="J160" i="5"/>
  <c r="J159" i="5"/>
  <c r="J158" i="5"/>
  <c r="J157" i="5"/>
  <c r="J155" i="5"/>
  <c r="J156" i="5"/>
  <c r="J154" i="5"/>
  <c r="J153" i="5"/>
  <c r="L1188" i="4"/>
  <c r="K1188" i="4"/>
  <c r="J1189" i="4"/>
  <c r="L1181" i="4"/>
  <c r="K1181" i="4"/>
  <c r="J1184" i="4"/>
  <c r="J1183" i="4"/>
  <c r="J1182" i="4"/>
  <c r="J1185" i="4"/>
  <c r="L1175" i="4"/>
  <c r="K1175" i="4"/>
  <c r="J1200" i="4"/>
  <c r="J1199" i="4"/>
  <c r="L1198" i="4"/>
  <c r="K1198" i="4"/>
  <c r="J1198" i="4"/>
  <c r="J1197" i="4"/>
  <c r="J1196" i="4"/>
  <c r="L1195" i="4"/>
  <c r="K1195" i="4"/>
  <c r="J1195" i="4"/>
  <c r="J1194" i="4"/>
  <c r="J1193" i="4"/>
  <c r="K1192" i="4"/>
  <c r="J1192" i="4"/>
  <c r="L1192" i="4" s="1"/>
  <c r="J1191" i="4"/>
  <c r="J1190" i="4"/>
  <c r="J1188" i="4"/>
  <c r="J1187" i="4"/>
  <c r="J1186" i="4"/>
  <c r="J1181" i="4"/>
  <c r="J1209" i="4"/>
  <c r="J1208" i="4"/>
  <c r="K1207" i="4"/>
  <c r="J1207" i="4"/>
  <c r="L1207" i="4" s="1"/>
  <c r="J1206" i="4"/>
  <c r="J1205" i="4"/>
  <c r="K1204" i="4"/>
  <c r="J1204" i="4"/>
  <c r="L1204" i="4" s="1"/>
  <c r="J1203" i="4"/>
  <c r="J1202" i="4"/>
  <c r="L1201" i="4"/>
  <c r="K1201" i="4"/>
  <c r="J1201" i="4"/>
  <c r="J1177" i="4"/>
  <c r="J1176" i="4"/>
  <c r="J1178" i="4"/>
  <c r="L1169" i="4"/>
  <c r="K1169" i="4"/>
  <c r="J1171" i="4"/>
  <c r="J1170" i="4"/>
  <c r="J1172" i="4"/>
  <c r="L1165" i="4"/>
  <c r="K1165" i="4"/>
  <c r="J1166" i="4"/>
  <c r="L1160" i="4"/>
  <c r="K1160" i="4"/>
  <c r="J1161" i="4"/>
  <c r="J1162" i="4"/>
  <c r="L1154" i="4"/>
  <c r="K1154" i="4"/>
  <c r="J1156" i="4"/>
  <c r="J1155" i="4"/>
  <c r="J1157" i="4"/>
  <c r="J612" i="3" l="1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615" i="2"/>
  <c r="J614" i="2"/>
  <c r="J613" i="2"/>
  <c r="J612" i="2"/>
  <c r="J611" i="2"/>
  <c r="J610" i="2"/>
  <c r="J609" i="2"/>
  <c r="J608" i="2"/>
  <c r="J607" i="2"/>
  <c r="I30" i="6" l="1"/>
  <c r="L1149" i="4" l="1"/>
  <c r="K1149" i="4"/>
  <c r="J1151" i="4"/>
  <c r="J1150" i="4"/>
  <c r="G26" i="6" l="1"/>
  <c r="L1143" i="4" l="1"/>
  <c r="K1143" i="4"/>
  <c r="J1145" i="4"/>
  <c r="J1144" i="4"/>
  <c r="J1146" i="4"/>
  <c r="J664" i="3"/>
  <c r="J663" i="3"/>
  <c r="J662" i="3"/>
  <c r="J661" i="3"/>
  <c r="J660" i="3"/>
  <c r="J659" i="3"/>
  <c r="J658" i="3"/>
  <c r="J657" i="3"/>
  <c r="J656" i="3"/>
  <c r="J655" i="3"/>
  <c r="J654" i="3"/>
  <c r="J653" i="3"/>
  <c r="J667" i="3"/>
  <c r="J666" i="3"/>
  <c r="J665" i="3"/>
  <c r="J628" i="3"/>
  <c r="J627" i="3"/>
  <c r="J626" i="3"/>
  <c r="J625" i="3"/>
  <c r="J624" i="3"/>
  <c r="J671" i="3"/>
  <c r="J670" i="3"/>
  <c r="J669" i="3"/>
  <c r="J668" i="3"/>
  <c r="L1138" i="4"/>
  <c r="K1138" i="4"/>
  <c r="J1141" i="4"/>
  <c r="J1139" i="4"/>
  <c r="K1136" i="4"/>
  <c r="K1132" i="4"/>
  <c r="J1133" i="4"/>
  <c r="K1129" i="4" l="1"/>
  <c r="K1118" i="4" l="1"/>
  <c r="J1123" i="4"/>
  <c r="J1122" i="4"/>
  <c r="J1121" i="4"/>
  <c r="J1120" i="4"/>
  <c r="J1119" i="4"/>
  <c r="J1127" i="4"/>
  <c r="J1126" i="4"/>
  <c r="J1125" i="4"/>
  <c r="J1124" i="4"/>
  <c r="J1128" i="4"/>
  <c r="J144" i="5"/>
  <c r="J145" i="5"/>
  <c r="J146" i="5"/>
  <c r="J147" i="5"/>
  <c r="J148" i="5"/>
  <c r="J149" i="5"/>
  <c r="J150" i="5"/>
  <c r="J151" i="5"/>
  <c r="J152" i="5"/>
  <c r="J1153" i="4"/>
  <c r="J1152" i="4"/>
  <c r="J1149" i="4"/>
  <c r="J1148" i="4"/>
  <c r="J1147" i="4"/>
  <c r="J1143" i="4"/>
  <c r="J1142" i="4"/>
  <c r="J1140" i="4"/>
  <c r="J1138" i="4"/>
  <c r="J1137" i="4"/>
  <c r="J1136" i="4"/>
  <c r="L1136" i="4" s="1"/>
  <c r="J1135" i="4"/>
  <c r="J1134" i="4"/>
  <c r="J1132" i="4"/>
  <c r="J1131" i="4"/>
  <c r="J1130" i="4"/>
  <c r="J1129" i="4"/>
  <c r="J1118" i="4"/>
  <c r="J1174" i="4"/>
  <c r="J1173" i="4"/>
  <c r="J1169" i="4"/>
  <c r="J1168" i="4"/>
  <c r="J1167" i="4"/>
  <c r="J1165" i="4"/>
  <c r="J1164" i="4"/>
  <c r="J1163" i="4"/>
  <c r="J1160" i="4"/>
  <c r="J1159" i="4"/>
  <c r="J1158" i="4"/>
  <c r="J1154" i="4"/>
  <c r="J1216" i="4"/>
  <c r="K1216" i="4"/>
  <c r="J1217" i="4"/>
  <c r="J1218" i="4"/>
  <c r="K1111" i="4"/>
  <c r="J1113" i="4"/>
  <c r="J1112" i="4"/>
  <c r="J1115" i="4"/>
  <c r="J1114" i="4"/>
  <c r="J1116" i="4"/>
  <c r="K1099" i="4"/>
  <c r="J1109" i="4"/>
  <c r="J1108" i="4"/>
  <c r="J1106" i="4"/>
  <c r="J1103" i="4"/>
  <c r="J1102" i="4"/>
  <c r="J1101" i="4"/>
  <c r="J1100" i="4"/>
  <c r="J1105" i="4"/>
  <c r="J1104" i="4"/>
  <c r="J1107" i="4"/>
  <c r="L1118" i="4" l="1"/>
  <c r="L1132" i="4"/>
  <c r="L1129" i="4"/>
  <c r="L1216" i="4"/>
  <c r="K1095" i="4" l="1"/>
  <c r="K1092" i="4"/>
  <c r="J1117" i="4"/>
  <c r="J1111" i="4"/>
  <c r="J1110" i="4"/>
  <c r="J1099" i="4"/>
  <c r="K1098" i="4"/>
  <c r="J1098" i="4"/>
  <c r="L1098" i="4" s="1"/>
  <c r="J1097" i="4"/>
  <c r="J1096" i="4"/>
  <c r="J1095" i="4"/>
  <c r="J1212" i="4"/>
  <c r="J1211" i="4"/>
  <c r="K1210" i="4"/>
  <c r="J1210" i="4"/>
  <c r="J1180" i="4"/>
  <c r="J1179" i="4"/>
  <c r="J1175" i="4"/>
  <c r="K1087" i="4"/>
  <c r="J1088" i="4"/>
  <c r="J1089" i="4"/>
  <c r="K1084" i="4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616" i="2"/>
  <c r="J588" i="2"/>
  <c r="J587" i="2"/>
  <c r="J586" i="2"/>
  <c r="J585" i="2"/>
  <c r="J584" i="2"/>
  <c r="J583" i="2"/>
  <c r="J582" i="2"/>
  <c r="J620" i="2"/>
  <c r="J619" i="2"/>
  <c r="J618" i="2"/>
  <c r="J617" i="2"/>
  <c r="J622" i="2"/>
  <c r="J621" i="2"/>
  <c r="G32" i="1"/>
  <c r="L1099" i="4" l="1"/>
  <c r="L1111" i="4"/>
  <c r="L1095" i="4"/>
  <c r="L1210" i="4"/>
  <c r="J580" i="3"/>
  <c r="K1078" i="4"/>
  <c r="J1080" i="4"/>
  <c r="J1079" i="4"/>
  <c r="J1081" i="4"/>
  <c r="K1074" i="4"/>
  <c r="J1075" i="4"/>
  <c r="K1070" i="4" l="1"/>
  <c r="J1071" i="4"/>
  <c r="K1064" i="4"/>
  <c r="J1066" i="4"/>
  <c r="J1065" i="4"/>
  <c r="J1067" i="4"/>
  <c r="K1061" i="4"/>
  <c r="J1063" i="4"/>
  <c r="J1062" i="4"/>
  <c r="K1056" i="4"/>
  <c r="J1057" i="4"/>
  <c r="J1058" i="4"/>
  <c r="J1042" i="4" l="1"/>
  <c r="J1041" i="4"/>
  <c r="J1040" i="4"/>
  <c r="J1046" i="4"/>
  <c r="J1045" i="4"/>
  <c r="J1044" i="4"/>
  <c r="J1043" i="4"/>
  <c r="J1048" i="4"/>
  <c r="J1047" i="4"/>
  <c r="J1061" i="4"/>
  <c r="L1061" i="4" s="1"/>
  <c r="K1049" i="4"/>
  <c r="J1051" i="4"/>
  <c r="J1050" i="4"/>
  <c r="J1052" i="4"/>
  <c r="K1036" i="4" l="1"/>
  <c r="J1032" i="4"/>
  <c r="J1031" i="4"/>
  <c r="J1033" i="4"/>
  <c r="J1026" i="4"/>
  <c r="J1025" i="4"/>
  <c r="J1027" i="4"/>
  <c r="J1069" i="4"/>
  <c r="J1068" i="4"/>
  <c r="J1064" i="4"/>
  <c r="J1060" i="4"/>
  <c r="J1059" i="4"/>
  <c r="J1056" i="4"/>
  <c r="K1055" i="4"/>
  <c r="J1055" i="4"/>
  <c r="L1055" i="4" s="1"/>
  <c r="J1054" i="4"/>
  <c r="J1053" i="4"/>
  <c r="J1049" i="4"/>
  <c r="K1039" i="4"/>
  <c r="J1039" i="4"/>
  <c r="J1038" i="4"/>
  <c r="J1037" i="4"/>
  <c r="J1036" i="4"/>
  <c r="J1035" i="4"/>
  <c r="J1034" i="4"/>
  <c r="K1030" i="4"/>
  <c r="J1030" i="4"/>
  <c r="J1029" i="4"/>
  <c r="J1028" i="4"/>
  <c r="K1024" i="4"/>
  <c r="J1024" i="4"/>
  <c r="J1086" i="4"/>
  <c r="J1085" i="4"/>
  <c r="J1084" i="4"/>
  <c r="J1083" i="4"/>
  <c r="J1082" i="4"/>
  <c r="J1078" i="4"/>
  <c r="J1077" i="4"/>
  <c r="J1076" i="4"/>
  <c r="J1074" i="4"/>
  <c r="J1073" i="4"/>
  <c r="J1072" i="4"/>
  <c r="J1070" i="4"/>
  <c r="L1074" i="4" l="1"/>
  <c r="L1070" i="4"/>
  <c r="L1064" i="4"/>
  <c r="L1084" i="4"/>
  <c r="L1078" i="4"/>
  <c r="L1056" i="4"/>
  <c r="L1036" i="4"/>
  <c r="L1039" i="4"/>
  <c r="L1049" i="4"/>
  <c r="L1030" i="4"/>
  <c r="L1024" i="4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41" i="2"/>
  <c r="J540" i="2"/>
  <c r="J539" i="2"/>
  <c r="J538" i="2"/>
  <c r="J537" i="2"/>
  <c r="J536" i="2"/>
  <c r="J535" i="2"/>
  <c r="J534" i="2"/>
  <c r="J533" i="2"/>
  <c r="J532" i="2"/>
  <c r="J531" i="2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J588" i="3"/>
  <c r="J587" i="3"/>
  <c r="J586" i="3"/>
  <c r="J585" i="3"/>
  <c r="J584" i="3"/>
  <c r="J583" i="3"/>
  <c r="J582" i="3"/>
  <c r="J581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618" i="3"/>
  <c r="J617" i="3"/>
  <c r="J616" i="3"/>
  <c r="J615" i="3"/>
  <c r="J614" i="3"/>
  <c r="J613" i="3"/>
  <c r="J611" i="3"/>
  <c r="J610" i="3"/>
  <c r="J609" i="3"/>
  <c r="K1017" i="4"/>
  <c r="J1020" i="4"/>
  <c r="J1019" i="4"/>
  <c r="J1018" i="4"/>
  <c r="J1021" i="4"/>
  <c r="K1013" i="4"/>
  <c r="J1015" i="4"/>
  <c r="J1014" i="4"/>
  <c r="J1016" i="4"/>
  <c r="J1011" i="4"/>
  <c r="J1008" i="4"/>
  <c r="J1007" i="4"/>
  <c r="J1006" i="4"/>
  <c r="J1005" i="4"/>
  <c r="J1009" i="4"/>
  <c r="J1010" i="4"/>
  <c r="K994" i="4"/>
  <c r="J998" i="4"/>
  <c r="J997" i="4"/>
  <c r="J996" i="4"/>
  <c r="J995" i="4"/>
  <c r="J1000" i="4"/>
  <c r="J999" i="4"/>
  <c r="J1001" i="4"/>
  <c r="K989" i="4"/>
  <c r="J991" i="4"/>
  <c r="J990" i="4"/>
  <c r="J992" i="4"/>
  <c r="J518" i="3" l="1"/>
  <c r="K983" i="4"/>
  <c r="J985" i="4"/>
  <c r="J984" i="4"/>
  <c r="J986" i="4"/>
  <c r="K975" i="4"/>
  <c r="J978" i="4"/>
  <c r="J977" i="4"/>
  <c r="J979" i="4"/>
  <c r="J976" i="4"/>
  <c r="J980" i="4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38" i="1"/>
  <c r="L637" i="1"/>
  <c r="L636" i="1"/>
  <c r="L635" i="1"/>
  <c r="L634" i="1"/>
  <c r="L633" i="1"/>
  <c r="L641" i="1"/>
  <c r="L640" i="1"/>
  <c r="L639" i="1"/>
  <c r="K969" i="4" l="1"/>
  <c r="J971" i="4"/>
  <c r="J970" i="4"/>
  <c r="J972" i="4"/>
  <c r="K966" i="4"/>
  <c r="K959" i="4"/>
  <c r="J962" i="4"/>
  <c r="J961" i="4"/>
  <c r="J960" i="4"/>
  <c r="J963" i="4"/>
  <c r="K953" i="4" l="1"/>
  <c r="J955" i="4"/>
  <c r="J954" i="4"/>
  <c r="J957" i="4"/>
  <c r="J956" i="4"/>
  <c r="J958" i="4"/>
  <c r="J529" i="3"/>
  <c r="J528" i="3"/>
  <c r="J527" i="3"/>
  <c r="J526" i="3"/>
  <c r="J525" i="3"/>
  <c r="J524" i="3"/>
  <c r="J523" i="3"/>
  <c r="J522" i="3"/>
  <c r="J521" i="3"/>
  <c r="J520" i="3"/>
  <c r="J519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H26" i="6" l="1"/>
  <c r="J117" i="5" l="1"/>
  <c r="K949" i="4" l="1"/>
  <c r="J950" i="4"/>
  <c r="K946" i="4"/>
  <c r="K944" i="4"/>
  <c r="K940" i="4"/>
  <c r="J941" i="4" l="1"/>
  <c r="K936" i="4"/>
  <c r="J937" i="4"/>
  <c r="K928" i="4"/>
  <c r="J931" i="4"/>
  <c r="J930" i="4"/>
  <c r="J932" i="4"/>
  <c r="J929" i="4"/>
  <c r="J933" i="4"/>
  <c r="K922" i="4"/>
  <c r="J926" i="4"/>
  <c r="J924" i="4"/>
  <c r="J923" i="4"/>
  <c r="K916" i="4" l="1"/>
  <c r="J918" i="4"/>
  <c r="J917" i="4"/>
  <c r="J919" i="4"/>
  <c r="K913" i="4"/>
  <c r="K909" i="4"/>
  <c r="J910" i="4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546" i="2"/>
  <c r="J545" i="2"/>
  <c r="J544" i="2"/>
  <c r="J543" i="2"/>
  <c r="J542" i="2"/>
  <c r="J508" i="2"/>
  <c r="J118" i="5" l="1"/>
  <c r="J450" i="3" l="1"/>
  <c r="K906" i="4"/>
  <c r="K899" i="4"/>
  <c r="J902" i="4"/>
  <c r="J901" i="4"/>
  <c r="J903" i="4"/>
  <c r="J900" i="4"/>
  <c r="J904" i="4"/>
  <c r="K894" i="4"/>
  <c r="J896" i="4"/>
  <c r="J895" i="4"/>
  <c r="J897" i="4"/>
  <c r="K890" i="4"/>
  <c r="J891" i="4"/>
  <c r="K887" i="4"/>
  <c r="O54" i="5" l="1"/>
  <c r="K881" i="4" l="1"/>
  <c r="J883" i="4"/>
  <c r="J882" i="4"/>
  <c r="K876" i="4"/>
  <c r="J877" i="4"/>
  <c r="J878" i="4"/>
  <c r="K870" i="4" l="1"/>
  <c r="J872" i="4"/>
  <c r="K867" i="4"/>
  <c r="K861" i="4"/>
  <c r="J865" i="4"/>
  <c r="J863" i="4"/>
  <c r="J862" i="4"/>
  <c r="J864" i="4"/>
  <c r="K856" i="4"/>
  <c r="K852" i="4"/>
  <c r="J848" i="4" l="1"/>
  <c r="J847" i="4"/>
  <c r="J846" i="4"/>
  <c r="J845" i="4"/>
  <c r="J850" i="4"/>
  <c r="J849" i="4"/>
  <c r="J851" i="4"/>
  <c r="K840" i="4" l="1"/>
  <c r="K835" i="4"/>
  <c r="J836" i="4"/>
  <c r="J837" i="4"/>
  <c r="I31" i="6" l="1"/>
  <c r="K834" i="4" l="1"/>
  <c r="K831" i="4"/>
  <c r="K828" i="4"/>
  <c r="J829" i="4"/>
  <c r="K823" i="4"/>
  <c r="K819" i="4"/>
  <c r="J815" i="4" l="1"/>
  <c r="J814" i="4"/>
  <c r="J816" i="4"/>
  <c r="K804" i="4"/>
  <c r="J808" i="4"/>
  <c r="J807" i="4"/>
  <c r="J806" i="4"/>
  <c r="J805" i="4"/>
  <c r="J810" i="4"/>
  <c r="J809" i="4"/>
  <c r="J811" i="4"/>
  <c r="J795" i="4" l="1"/>
  <c r="J794" i="4"/>
  <c r="J797" i="4"/>
  <c r="J796" i="4"/>
  <c r="K789" i="4"/>
  <c r="K778" i="4" l="1"/>
  <c r="J781" i="4"/>
  <c r="J780" i="4"/>
  <c r="J779" i="4"/>
  <c r="J783" i="4"/>
  <c r="J782" i="4"/>
  <c r="J784" i="4"/>
  <c r="K775" i="4"/>
  <c r="J776" i="4"/>
  <c r="K770" i="4"/>
  <c r="K763" i="4" l="1"/>
  <c r="K761" i="4"/>
  <c r="K757" i="4"/>
  <c r="J759" i="4"/>
  <c r="K751" i="4"/>
  <c r="K742" i="4"/>
  <c r="J748" i="4"/>
  <c r="J747" i="4"/>
  <c r="J746" i="4"/>
  <c r="J745" i="4"/>
  <c r="J744" i="4"/>
  <c r="J743" i="4"/>
  <c r="J750" i="4"/>
  <c r="J749" i="4"/>
  <c r="K737" i="4"/>
  <c r="J738" i="4"/>
  <c r="J739" i="4"/>
  <c r="J364" i="3"/>
  <c r="J363" i="3"/>
  <c r="K717" i="4" l="1"/>
  <c r="K722" i="4"/>
  <c r="K725" i="4"/>
  <c r="K734" i="4"/>
  <c r="J729" i="4"/>
  <c r="J728" i="4"/>
  <c r="J727" i="4"/>
  <c r="J726" i="4"/>
  <c r="J731" i="4"/>
  <c r="J730" i="4"/>
  <c r="J732" i="4"/>
  <c r="J723" i="4"/>
  <c r="J719" i="4"/>
  <c r="J718" i="4"/>
  <c r="J720" i="4"/>
  <c r="K713" i="4" l="1"/>
  <c r="J714" i="4"/>
  <c r="J710" i="4"/>
  <c r="J709" i="4"/>
  <c r="J711" i="4"/>
  <c r="J708" i="4"/>
  <c r="J712" i="4"/>
  <c r="K702" i="4"/>
  <c r="J703" i="4"/>
  <c r="J704" i="4"/>
  <c r="K697" i="4"/>
  <c r="J699" i="4"/>
  <c r="K693" i="4" l="1"/>
  <c r="J694" i="4"/>
  <c r="K689" i="4"/>
  <c r="K687" i="4"/>
  <c r="K680" i="4" l="1"/>
  <c r="J681" i="4"/>
  <c r="K676" i="4"/>
  <c r="J677" i="4"/>
  <c r="K671" i="4"/>
  <c r="J673" i="4"/>
  <c r="K668" i="4"/>
  <c r="K666" i="4"/>
  <c r="K661" i="4"/>
  <c r="J663" i="4"/>
  <c r="J662" i="4"/>
  <c r="J664" i="4"/>
  <c r="K656" i="4"/>
  <c r="J658" i="4"/>
  <c r="K652" i="4"/>
  <c r="J653" i="4"/>
  <c r="K644" i="4"/>
  <c r="J647" i="4"/>
  <c r="J646" i="4"/>
  <c r="J645" i="4"/>
  <c r="J649" i="4"/>
  <c r="J648" i="4"/>
  <c r="J650" i="4"/>
  <c r="K641" i="4" l="1"/>
  <c r="K639" i="4"/>
  <c r="K636" i="4"/>
  <c r="J637" i="4"/>
  <c r="K632" i="4" l="1"/>
  <c r="J633" i="4"/>
  <c r="K629" i="4"/>
  <c r="J630" i="4"/>
  <c r="K628" i="4"/>
  <c r="J628" i="4"/>
  <c r="L628" i="4" s="1"/>
  <c r="K626" i="4"/>
  <c r="K623" i="4"/>
  <c r="J624" i="4"/>
  <c r="K618" i="4"/>
  <c r="K615" i="4"/>
  <c r="K612" i="4"/>
  <c r="J613" i="4"/>
  <c r="K606" i="4"/>
  <c r="J609" i="4"/>
  <c r="J608" i="4"/>
  <c r="J607" i="4"/>
  <c r="K601" i="4"/>
  <c r="J602" i="4"/>
  <c r="J603" i="4"/>
  <c r="K584" i="4"/>
  <c r="J588" i="4"/>
  <c r="J587" i="4"/>
  <c r="J586" i="4"/>
  <c r="J585" i="4"/>
  <c r="AE27" i="4" l="1"/>
  <c r="J20" i="6"/>
  <c r="H20" i="6"/>
  <c r="O27" i="4"/>
  <c r="J105" i="5" l="1"/>
  <c r="J104" i="5"/>
  <c r="K578" i="4"/>
  <c r="J580" i="4"/>
  <c r="K571" i="4"/>
  <c r="J575" i="4"/>
  <c r="J573" i="4"/>
  <c r="J572" i="4"/>
  <c r="J574" i="4"/>
  <c r="J96" i="5" l="1"/>
  <c r="J97" i="5"/>
  <c r="J100" i="5"/>
  <c r="J99" i="5"/>
  <c r="J98" i="5"/>
  <c r="J102" i="5"/>
  <c r="J103" i="5"/>
  <c r="J95" i="5"/>
  <c r="K567" i="4" l="1"/>
  <c r="K559" i="4"/>
  <c r="J563" i="4"/>
  <c r="J562" i="4"/>
  <c r="J561" i="4"/>
  <c r="J560" i="4"/>
  <c r="J565" i="4"/>
  <c r="J564" i="4"/>
  <c r="J566" i="4"/>
  <c r="K556" i="4" l="1"/>
  <c r="K550" i="4"/>
  <c r="J551" i="4"/>
  <c r="J553" i="4"/>
  <c r="J552" i="4"/>
  <c r="J554" i="4"/>
  <c r="K546" i="4"/>
  <c r="K543" i="4"/>
  <c r="K539" i="4"/>
  <c r="K534" i="4" l="1"/>
  <c r="J536" i="4"/>
  <c r="J535" i="4"/>
  <c r="K531" i="4"/>
  <c r="J282" i="3"/>
  <c r="K526" i="4" l="1"/>
  <c r="J528" i="4"/>
  <c r="J527" i="4"/>
  <c r="J529" i="4"/>
  <c r="K518" i="4"/>
  <c r="J521" i="4"/>
  <c r="J520" i="4"/>
  <c r="J522" i="4"/>
  <c r="J519" i="4"/>
  <c r="J523" i="4"/>
  <c r="K475" i="4" l="1"/>
  <c r="K472" i="4"/>
  <c r="J472" i="4" l="1"/>
  <c r="J473" i="4"/>
  <c r="J474" i="4"/>
  <c r="J475" i="4"/>
  <c r="J476" i="4"/>
  <c r="J477" i="4"/>
  <c r="K513" i="4"/>
  <c r="K510" i="4"/>
  <c r="J511" i="4"/>
  <c r="K507" i="4"/>
  <c r="K498" i="4"/>
  <c r="J502" i="4"/>
  <c r="J501" i="4"/>
  <c r="J500" i="4"/>
  <c r="J499" i="4"/>
  <c r="J504" i="4"/>
  <c r="J503" i="4"/>
  <c r="J505" i="4"/>
  <c r="K491" i="4"/>
  <c r="J494" i="4"/>
  <c r="J493" i="4"/>
  <c r="J492" i="4"/>
  <c r="K487" i="4"/>
  <c r="K480" i="4"/>
  <c r="J483" i="4"/>
  <c r="J482" i="4"/>
  <c r="J481" i="4"/>
  <c r="K478" i="4"/>
  <c r="L475" i="4" l="1"/>
  <c r="L472" i="4"/>
  <c r="J245" i="3"/>
  <c r="K471" i="4" l="1"/>
  <c r="K469" i="4"/>
  <c r="K464" i="4"/>
  <c r="J465" i="4"/>
  <c r="J466" i="4"/>
  <c r="J467" i="4"/>
  <c r="K458" i="4"/>
  <c r="J459" i="4"/>
  <c r="J460" i="4"/>
  <c r="J461" i="4"/>
  <c r="K455" i="4"/>
  <c r="K452" i="4" l="1"/>
  <c r="K447" i="4"/>
  <c r="K445" i="4" l="1"/>
  <c r="K441" i="4"/>
  <c r="J442" i="4"/>
  <c r="K437" i="4"/>
  <c r="J438" i="4"/>
  <c r="K435" i="4"/>
  <c r="K431" i="4"/>
  <c r="J432" i="4"/>
  <c r="K428" i="4" l="1"/>
  <c r="K425" i="4" l="1"/>
  <c r="J424" i="4"/>
  <c r="L424" i="4" s="1"/>
  <c r="K424" i="4"/>
  <c r="K421" i="4"/>
  <c r="J423" i="4"/>
  <c r="K417" i="4" l="1"/>
  <c r="K414" i="4"/>
  <c r="K412" i="4" l="1"/>
  <c r="K406" i="4"/>
  <c r="K399" i="4"/>
  <c r="J402" i="4"/>
  <c r="J401" i="4"/>
  <c r="J400" i="4"/>
  <c r="K391" i="4" l="1"/>
  <c r="J392" i="4"/>
  <c r="K385" i="4"/>
  <c r="J387" i="4"/>
  <c r="J386" i="4"/>
  <c r="J388" i="4"/>
  <c r="K382" i="4" l="1"/>
  <c r="K377" i="4"/>
  <c r="J379" i="4"/>
  <c r="J378" i="4"/>
  <c r="J380" i="4"/>
  <c r="K375" i="4"/>
  <c r="K374" i="4"/>
  <c r="K360" i="4" l="1"/>
  <c r="K362" i="4"/>
  <c r="K365" i="4"/>
  <c r="K371" i="4"/>
  <c r="J367" i="4"/>
  <c r="J366" i="4"/>
  <c r="K355" i="4"/>
  <c r="K353" i="4"/>
  <c r="K344" i="4"/>
  <c r="J348" i="4"/>
  <c r="J347" i="4"/>
  <c r="J346" i="4"/>
  <c r="J345" i="4"/>
  <c r="J350" i="4"/>
  <c r="J349" i="4"/>
  <c r="J326" i="4"/>
  <c r="J327" i="4"/>
  <c r="J328" i="4"/>
  <c r="J325" i="4"/>
  <c r="J324" i="4"/>
  <c r="K342" i="4" l="1"/>
  <c r="K333" i="4" l="1"/>
  <c r="K329" i="4" l="1"/>
  <c r="J330" i="4"/>
  <c r="J169" i="3" l="1"/>
  <c r="K323" i="4" l="1"/>
  <c r="K281" i="4" l="1"/>
  <c r="K285" i="4"/>
  <c r="K287" i="4"/>
  <c r="K292" i="4"/>
  <c r="K293" i="4"/>
  <c r="K296" i="4"/>
  <c r="K301" i="4"/>
  <c r="K310" i="4"/>
  <c r="K314" i="4"/>
  <c r="K319" i="4"/>
  <c r="J316" i="4" l="1"/>
  <c r="J305" i="4"/>
  <c r="J304" i="4"/>
  <c r="J303" i="4"/>
  <c r="J302" i="4"/>
  <c r="J307" i="4"/>
  <c r="J306" i="4"/>
  <c r="J308" i="4"/>
  <c r="J297" i="4"/>
  <c r="J298" i="4"/>
  <c r="J288" i="4" l="1"/>
  <c r="J289" i="4"/>
  <c r="J280" i="4" l="1"/>
  <c r="L280" i="4" s="1"/>
  <c r="K280" i="4"/>
  <c r="J283" i="4"/>
  <c r="J282" i="4"/>
  <c r="K275" i="4" l="1"/>
  <c r="K273" i="4"/>
  <c r="K266" i="4" l="1"/>
  <c r="J267" i="4"/>
  <c r="K264" i="4"/>
  <c r="K257" i="4" l="1"/>
  <c r="J260" i="4"/>
  <c r="J259" i="4"/>
  <c r="J258" i="4"/>
  <c r="J261" i="4"/>
  <c r="K252" i="4"/>
  <c r="J253" i="4"/>
  <c r="J136" i="3" l="1"/>
  <c r="K247" i="4" l="1"/>
  <c r="J248" i="4"/>
  <c r="J249" i="4"/>
  <c r="J250" i="4"/>
  <c r="K243" i="4"/>
  <c r="J244" i="4"/>
  <c r="J245" i="4"/>
  <c r="K239" i="4" l="1"/>
  <c r="K238" i="4" l="1"/>
  <c r="K232" i="4" l="1"/>
  <c r="J234" i="4"/>
  <c r="J233" i="4"/>
  <c r="J235" i="4"/>
  <c r="K230" i="4"/>
  <c r="K227" i="4"/>
  <c r="K223" i="4"/>
  <c r="K220" i="4" l="1"/>
  <c r="J221" i="4"/>
  <c r="K217" i="4" l="1"/>
  <c r="K212" i="4"/>
  <c r="J214" i="4"/>
  <c r="J213" i="4"/>
  <c r="J215" i="4"/>
  <c r="K206" i="4"/>
  <c r="J208" i="4"/>
  <c r="J207" i="4"/>
  <c r="J209" i="4"/>
  <c r="K204" i="4"/>
  <c r="K199" i="4"/>
  <c r="J201" i="4"/>
  <c r="J200" i="4"/>
  <c r="K194" i="4"/>
  <c r="J195" i="4"/>
  <c r="J196" i="4"/>
  <c r="K192" i="4"/>
  <c r="K189" i="4"/>
  <c r="K186" i="4" l="1"/>
  <c r="J187" i="4"/>
  <c r="K184" i="4"/>
  <c r="K177" i="4"/>
  <c r="J180" i="4"/>
  <c r="J179" i="4"/>
  <c r="J178" i="4"/>
  <c r="K173" i="4"/>
  <c r="J174" i="4"/>
  <c r="J175" i="4"/>
  <c r="D28" i="1"/>
  <c r="H28" i="1"/>
  <c r="I28" i="1"/>
  <c r="J28" i="1"/>
  <c r="E29" i="1"/>
  <c r="F29" i="1"/>
  <c r="H29" i="1"/>
  <c r="I29" i="1"/>
  <c r="J29" i="1"/>
  <c r="H22" i="1"/>
  <c r="H23" i="1"/>
  <c r="J19" i="1"/>
  <c r="J20" i="1"/>
  <c r="K144" i="4" l="1"/>
  <c r="K171" i="4"/>
  <c r="K168" i="4"/>
  <c r="K162" i="4"/>
  <c r="J165" i="4"/>
  <c r="J163" i="4"/>
  <c r="J164" i="4"/>
  <c r="K157" i="4"/>
  <c r="J158" i="4"/>
  <c r="J159" i="4"/>
  <c r="K152" i="4"/>
  <c r="J153" i="4"/>
  <c r="J154" i="4"/>
  <c r="K147" i="4"/>
  <c r="K139" i="4"/>
  <c r="J140" i="4"/>
  <c r="J82" i="3"/>
  <c r="J62" i="3"/>
  <c r="J61" i="3"/>
  <c r="K136" i="4" l="1"/>
  <c r="J138" i="4"/>
  <c r="J137" i="4"/>
  <c r="J136" i="4"/>
  <c r="L136" i="4" l="1"/>
  <c r="K133" i="4"/>
  <c r="K130" i="4"/>
  <c r="K124" i="4"/>
  <c r="J126" i="4"/>
  <c r="J125" i="4"/>
  <c r="J127" i="4"/>
  <c r="K122" i="4"/>
  <c r="K117" i="4"/>
  <c r="J119" i="4"/>
  <c r="J118" i="4"/>
  <c r="J120" i="4"/>
  <c r="K113" i="4"/>
  <c r="K111" i="4"/>
  <c r="J112" i="4"/>
  <c r="K106" i="4"/>
  <c r="J72" i="5" l="1"/>
  <c r="J73" i="3"/>
  <c r="K104" i="4" l="1"/>
  <c r="K100" i="4"/>
  <c r="K95" i="4"/>
  <c r="K91" i="4"/>
  <c r="J92" i="4"/>
  <c r="K88" i="4"/>
  <c r="K82" i="4"/>
  <c r="J84" i="4"/>
  <c r="J83" i="4"/>
  <c r="K79" i="4"/>
  <c r="J80" i="4"/>
  <c r="K76" i="4"/>
  <c r="K72" i="4"/>
  <c r="J73" i="4"/>
  <c r="K69" i="4"/>
  <c r="K67" i="4"/>
  <c r="J67" i="4"/>
  <c r="J68" i="4"/>
  <c r="K57" i="4"/>
  <c r="J61" i="4"/>
  <c r="J60" i="4"/>
  <c r="J59" i="4"/>
  <c r="J58" i="4"/>
  <c r="J63" i="4"/>
  <c r="J62" i="4"/>
  <c r="J64" i="4"/>
  <c r="J65" i="4"/>
  <c r="K52" i="4"/>
  <c r="J54" i="4"/>
  <c r="K48" i="4"/>
  <c r="K41" i="4"/>
  <c r="K37" i="4"/>
  <c r="J38" i="4"/>
  <c r="L67" i="4" l="1"/>
  <c r="L62" i="1"/>
  <c r="C30" i="7" l="1"/>
  <c r="D30" i="7"/>
  <c r="E30" i="7"/>
  <c r="F30" i="7"/>
  <c r="G30" i="7"/>
  <c r="H30" i="7"/>
  <c r="I30" i="7"/>
  <c r="B30" i="7"/>
  <c r="C28" i="7"/>
  <c r="D28" i="7"/>
  <c r="E28" i="7"/>
  <c r="F28" i="7"/>
  <c r="G28" i="7"/>
  <c r="H28" i="7"/>
  <c r="I28" i="7"/>
  <c r="B28" i="7"/>
  <c r="C26" i="7"/>
  <c r="D26" i="7"/>
  <c r="E26" i="7"/>
  <c r="F26" i="7"/>
  <c r="G26" i="7"/>
  <c r="H26" i="7"/>
  <c r="I26" i="7"/>
  <c r="B26" i="7"/>
  <c r="C24" i="7"/>
  <c r="D24" i="7"/>
  <c r="E24" i="7"/>
  <c r="F24" i="7"/>
  <c r="G24" i="7"/>
  <c r="H24" i="7"/>
  <c r="B24" i="7"/>
  <c r="C19" i="7"/>
  <c r="D19" i="7"/>
  <c r="E19" i="7"/>
  <c r="F19" i="7"/>
  <c r="G19" i="7"/>
  <c r="H19" i="7"/>
  <c r="I19" i="7"/>
  <c r="B19" i="7"/>
  <c r="C17" i="7"/>
  <c r="D17" i="7"/>
  <c r="E17" i="7"/>
  <c r="F17" i="7"/>
  <c r="G17" i="7"/>
  <c r="H17" i="7"/>
  <c r="I17" i="7"/>
  <c r="B17" i="7"/>
  <c r="C15" i="7"/>
  <c r="D15" i="7"/>
  <c r="E15" i="7"/>
  <c r="F15" i="7"/>
  <c r="G15" i="7"/>
  <c r="H15" i="7"/>
  <c r="I15" i="7"/>
  <c r="B15" i="7"/>
  <c r="C13" i="7"/>
  <c r="D13" i="7"/>
  <c r="E13" i="7"/>
  <c r="F13" i="7"/>
  <c r="G13" i="7"/>
  <c r="H13" i="7"/>
  <c r="B13" i="7"/>
  <c r="C66" i="5"/>
  <c r="D66" i="5"/>
  <c r="G66" i="5"/>
  <c r="I66" i="5"/>
  <c r="B66" i="5"/>
  <c r="C65" i="5"/>
  <c r="D65" i="5"/>
  <c r="E65" i="5"/>
  <c r="F65" i="5"/>
  <c r="G65" i="5"/>
  <c r="H65" i="5"/>
  <c r="I65" i="5"/>
  <c r="B65" i="5"/>
  <c r="C64" i="5"/>
  <c r="D64" i="5"/>
  <c r="E64" i="5"/>
  <c r="F64" i="5"/>
  <c r="G64" i="5"/>
  <c r="H64" i="5"/>
  <c r="I64" i="5"/>
  <c r="B64" i="5"/>
  <c r="C63" i="5"/>
  <c r="D63" i="5"/>
  <c r="E63" i="5"/>
  <c r="F63" i="5"/>
  <c r="G63" i="5"/>
  <c r="H63" i="5"/>
  <c r="I63" i="5"/>
  <c r="B63" i="5"/>
  <c r="H62" i="5"/>
  <c r="I62" i="5"/>
  <c r="C60" i="5"/>
  <c r="D60" i="5"/>
  <c r="E60" i="5"/>
  <c r="F60" i="5"/>
  <c r="G60" i="5"/>
  <c r="H60" i="5"/>
  <c r="I60" i="5"/>
  <c r="B60" i="5"/>
  <c r="C59" i="5"/>
  <c r="D59" i="5"/>
  <c r="E59" i="5"/>
  <c r="F59" i="5"/>
  <c r="G59" i="5"/>
  <c r="H59" i="5"/>
  <c r="I59" i="5"/>
  <c r="B59" i="5"/>
  <c r="C58" i="5"/>
  <c r="D58" i="5"/>
  <c r="E58" i="5"/>
  <c r="F58" i="5"/>
  <c r="G58" i="5"/>
  <c r="H58" i="5"/>
  <c r="I58" i="5"/>
  <c r="B58" i="5"/>
  <c r="C57" i="5"/>
  <c r="D57" i="5"/>
  <c r="F57" i="5"/>
  <c r="G57" i="5"/>
  <c r="H57" i="5"/>
  <c r="I57" i="5"/>
  <c r="B57" i="5"/>
  <c r="H56" i="5"/>
  <c r="I56" i="5"/>
  <c r="C54" i="5"/>
  <c r="D54" i="5"/>
  <c r="E54" i="5"/>
  <c r="F54" i="5"/>
  <c r="G54" i="5"/>
  <c r="H54" i="5"/>
  <c r="I54" i="5"/>
  <c r="B54" i="5"/>
  <c r="C53" i="5"/>
  <c r="D53" i="5"/>
  <c r="E53" i="5"/>
  <c r="F53" i="5"/>
  <c r="G53" i="5"/>
  <c r="H53" i="5"/>
  <c r="I53" i="5"/>
  <c r="B53" i="5"/>
  <c r="C52" i="5"/>
  <c r="D52" i="5"/>
  <c r="E52" i="5"/>
  <c r="F52" i="5"/>
  <c r="G52" i="5"/>
  <c r="H52" i="5"/>
  <c r="I52" i="5"/>
  <c r="B52" i="5"/>
  <c r="C51" i="5"/>
  <c r="D51" i="5"/>
  <c r="F51" i="5"/>
  <c r="G51" i="5"/>
  <c r="I51" i="5"/>
  <c r="B51" i="5"/>
  <c r="C50" i="5"/>
  <c r="E50" i="5"/>
  <c r="F50" i="5"/>
  <c r="G50" i="5"/>
  <c r="H50" i="5"/>
  <c r="B50" i="5"/>
  <c r="C48" i="5"/>
  <c r="D48" i="5"/>
  <c r="E48" i="5"/>
  <c r="F48" i="5"/>
  <c r="G48" i="5"/>
  <c r="H48" i="5"/>
  <c r="I48" i="5"/>
  <c r="B48" i="5"/>
  <c r="C47" i="5"/>
  <c r="D47" i="5"/>
  <c r="E47" i="5"/>
  <c r="F47" i="5"/>
  <c r="G47" i="5"/>
  <c r="H47" i="5"/>
  <c r="I47" i="5"/>
  <c r="B47" i="5"/>
  <c r="C46" i="5"/>
  <c r="D46" i="5"/>
  <c r="E46" i="5"/>
  <c r="F46" i="5"/>
  <c r="G46" i="5"/>
  <c r="H46" i="5"/>
  <c r="I46" i="5"/>
  <c r="B46" i="5"/>
  <c r="C45" i="5"/>
  <c r="D45" i="5"/>
  <c r="E45" i="5"/>
  <c r="F45" i="5"/>
  <c r="G45" i="5"/>
  <c r="H45" i="5"/>
  <c r="I45" i="5"/>
  <c r="B45" i="5"/>
  <c r="C44" i="5"/>
  <c r="D44" i="5"/>
  <c r="E44" i="5"/>
  <c r="G44" i="5"/>
  <c r="H44" i="5"/>
  <c r="I44" i="5"/>
  <c r="C35" i="5"/>
  <c r="D35" i="5"/>
  <c r="G35" i="5"/>
  <c r="I35" i="5"/>
  <c r="B35" i="5"/>
  <c r="C34" i="5"/>
  <c r="D34" i="5"/>
  <c r="E34" i="5"/>
  <c r="F34" i="5"/>
  <c r="G34" i="5"/>
  <c r="H34" i="5"/>
  <c r="I34" i="5"/>
  <c r="B34" i="5"/>
  <c r="C33" i="5"/>
  <c r="D33" i="5"/>
  <c r="E33" i="5"/>
  <c r="F33" i="5"/>
  <c r="G33" i="5"/>
  <c r="H33" i="5"/>
  <c r="I33" i="5"/>
  <c r="B33" i="5"/>
  <c r="I32" i="5"/>
  <c r="C32" i="5"/>
  <c r="D32" i="5"/>
  <c r="E32" i="5"/>
  <c r="F32" i="5"/>
  <c r="G32" i="5"/>
  <c r="H32" i="5"/>
  <c r="B32" i="5"/>
  <c r="H31" i="5"/>
  <c r="I31" i="5"/>
  <c r="C29" i="5"/>
  <c r="D29" i="5"/>
  <c r="E29" i="5"/>
  <c r="F29" i="5"/>
  <c r="G29" i="5"/>
  <c r="H29" i="5"/>
  <c r="I29" i="5"/>
  <c r="B29" i="5"/>
  <c r="C28" i="5"/>
  <c r="D28" i="5"/>
  <c r="E28" i="5"/>
  <c r="F28" i="5"/>
  <c r="H28" i="5"/>
  <c r="I28" i="5"/>
  <c r="B28" i="5"/>
  <c r="C27" i="5"/>
  <c r="D27" i="5"/>
  <c r="E27" i="5"/>
  <c r="F27" i="5"/>
  <c r="G27" i="5"/>
  <c r="H27" i="5"/>
  <c r="I27" i="5"/>
  <c r="B27" i="5"/>
  <c r="C26" i="5"/>
  <c r="D26" i="5"/>
  <c r="F26" i="5"/>
  <c r="G26" i="5"/>
  <c r="H26" i="5"/>
  <c r="I26" i="5"/>
  <c r="B26" i="5"/>
  <c r="I25" i="5"/>
  <c r="C23" i="5"/>
  <c r="D23" i="5"/>
  <c r="E23" i="5"/>
  <c r="F23" i="5"/>
  <c r="G23" i="5"/>
  <c r="H23" i="5"/>
  <c r="I23" i="5"/>
  <c r="C22" i="5"/>
  <c r="D22" i="5"/>
  <c r="E22" i="5"/>
  <c r="F22" i="5"/>
  <c r="G22" i="5"/>
  <c r="H22" i="5"/>
  <c r="C21" i="5"/>
  <c r="D21" i="5"/>
  <c r="E21" i="5"/>
  <c r="F21" i="5"/>
  <c r="G21" i="5"/>
  <c r="H21" i="5"/>
  <c r="I21" i="5"/>
  <c r="C20" i="5"/>
  <c r="D20" i="5"/>
  <c r="F20" i="5"/>
  <c r="G20" i="5"/>
  <c r="I20" i="5"/>
  <c r="C19" i="5"/>
  <c r="E19" i="5"/>
  <c r="F19" i="5"/>
  <c r="G19" i="5"/>
  <c r="H19" i="5"/>
  <c r="B23" i="5"/>
  <c r="B22" i="5"/>
  <c r="B21" i="5"/>
  <c r="B20" i="5"/>
  <c r="B19" i="5"/>
  <c r="D17" i="5"/>
  <c r="E17" i="5"/>
  <c r="F17" i="5"/>
  <c r="G17" i="5"/>
  <c r="H17" i="5"/>
  <c r="G16" i="5"/>
  <c r="H16" i="5"/>
  <c r="C16" i="5"/>
  <c r="D16" i="5"/>
  <c r="E16" i="5"/>
  <c r="F16" i="5"/>
  <c r="B16" i="5"/>
  <c r="C15" i="5"/>
  <c r="D15" i="5"/>
  <c r="E15" i="5"/>
  <c r="F15" i="5"/>
  <c r="G15" i="5"/>
  <c r="H15" i="5"/>
  <c r="B15" i="5"/>
  <c r="C14" i="5"/>
  <c r="D14" i="5"/>
  <c r="E14" i="5"/>
  <c r="F14" i="5"/>
  <c r="G14" i="5"/>
  <c r="H14" i="5"/>
  <c r="B14" i="5"/>
  <c r="D13" i="5"/>
  <c r="E13" i="5"/>
  <c r="J124" i="5"/>
  <c r="J125" i="5"/>
  <c r="J126" i="5"/>
  <c r="J127" i="5"/>
  <c r="J128" i="5"/>
  <c r="J129" i="5"/>
  <c r="E62" i="5" s="1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G31" i="5" s="1"/>
  <c r="J143" i="5"/>
  <c r="H35" i="5" s="1"/>
  <c r="C34" i="4"/>
  <c r="D34" i="4"/>
  <c r="E34" i="4"/>
  <c r="F34" i="4"/>
  <c r="G34" i="4"/>
  <c r="H34" i="4"/>
  <c r="I34" i="4"/>
  <c r="D35" i="4"/>
  <c r="E35" i="4"/>
  <c r="F35" i="4"/>
  <c r="G35" i="4"/>
  <c r="H35" i="4"/>
  <c r="I35" i="4"/>
  <c r="B34" i="4"/>
  <c r="C31" i="4"/>
  <c r="D31" i="4"/>
  <c r="E31" i="4"/>
  <c r="F31" i="4"/>
  <c r="G31" i="4"/>
  <c r="H31" i="4"/>
  <c r="I31" i="4"/>
  <c r="F32" i="4"/>
  <c r="I32" i="4"/>
  <c r="G28" i="4"/>
  <c r="H28" i="4"/>
  <c r="I28" i="4"/>
  <c r="E29" i="4"/>
  <c r="F29" i="4"/>
  <c r="G29" i="4"/>
  <c r="I25" i="4"/>
  <c r="I26" i="4"/>
  <c r="B26" i="4"/>
  <c r="D18" i="4"/>
  <c r="F18" i="4"/>
  <c r="G18" i="4"/>
  <c r="H18" i="4"/>
  <c r="I18" i="4"/>
  <c r="D19" i="4"/>
  <c r="F19" i="4"/>
  <c r="G19" i="4"/>
  <c r="H19" i="4"/>
  <c r="I19" i="4"/>
  <c r="B18" i="4"/>
  <c r="G12" i="4"/>
  <c r="G13" i="4"/>
  <c r="I9" i="4"/>
  <c r="I10" i="4"/>
  <c r="S18" i="4"/>
  <c r="T18" i="4"/>
  <c r="U18" i="4"/>
  <c r="V18" i="4"/>
  <c r="W18" i="4"/>
  <c r="X18" i="4"/>
  <c r="Y18" i="4"/>
  <c r="T19" i="4"/>
  <c r="U19" i="4"/>
  <c r="V19" i="4"/>
  <c r="W19" i="4"/>
  <c r="X19" i="4"/>
  <c r="Y19" i="4"/>
  <c r="R18" i="4"/>
  <c r="S15" i="4"/>
  <c r="T15" i="4"/>
  <c r="U15" i="4"/>
  <c r="V15" i="4"/>
  <c r="W15" i="4"/>
  <c r="X15" i="4"/>
  <c r="Y15" i="4"/>
  <c r="V16" i="4"/>
  <c r="Y16" i="4"/>
  <c r="R15" i="4"/>
  <c r="S12" i="4"/>
  <c r="T12" i="4"/>
  <c r="U12" i="4"/>
  <c r="V12" i="4"/>
  <c r="W12" i="4"/>
  <c r="X12" i="4"/>
  <c r="Y12" i="4"/>
  <c r="U13" i="4"/>
  <c r="V13" i="4"/>
  <c r="W13" i="4"/>
  <c r="R12" i="4"/>
  <c r="S9" i="4"/>
  <c r="T9" i="4"/>
  <c r="U9" i="4"/>
  <c r="V9" i="4"/>
  <c r="W9" i="4"/>
  <c r="X9" i="4"/>
  <c r="Y9" i="4"/>
  <c r="Y10" i="4"/>
  <c r="R10" i="4"/>
  <c r="D37" i="3"/>
  <c r="E37" i="3"/>
  <c r="F37" i="3"/>
  <c r="H37" i="3"/>
  <c r="I37" i="3"/>
  <c r="D38" i="3"/>
  <c r="E38" i="3"/>
  <c r="F38" i="3"/>
  <c r="H38" i="3"/>
  <c r="I38" i="3"/>
  <c r="B38" i="3"/>
  <c r="B37" i="3"/>
  <c r="G31" i="3"/>
  <c r="G32" i="3"/>
  <c r="D21" i="3"/>
  <c r="E21" i="3"/>
  <c r="F21" i="3"/>
  <c r="H21" i="3"/>
  <c r="I21" i="3"/>
  <c r="D22" i="3"/>
  <c r="E22" i="3"/>
  <c r="F22" i="3"/>
  <c r="H22" i="3"/>
  <c r="I22" i="3"/>
  <c r="B22" i="3"/>
  <c r="B21" i="3"/>
  <c r="G15" i="3"/>
  <c r="G16" i="3"/>
  <c r="C49" i="2"/>
  <c r="D49" i="2"/>
  <c r="E49" i="2"/>
  <c r="F49" i="2"/>
  <c r="G49" i="2"/>
  <c r="H49" i="2"/>
  <c r="I49" i="2"/>
  <c r="C50" i="2"/>
  <c r="D50" i="2"/>
  <c r="E50" i="2"/>
  <c r="F50" i="2"/>
  <c r="G50" i="2"/>
  <c r="H50" i="2"/>
  <c r="I50" i="2"/>
  <c r="B50" i="2"/>
  <c r="B49" i="2"/>
  <c r="G46" i="2"/>
  <c r="H46" i="2"/>
  <c r="I46" i="2"/>
  <c r="G47" i="2"/>
  <c r="H47" i="2"/>
  <c r="I47" i="2"/>
  <c r="G43" i="2"/>
  <c r="G44" i="2"/>
  <c r="I40" i="2"/>
  <c r="I41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B34" i="2"/>
  <c r="B33" i="2"/>
  <c r="G30" i="2"/>
  <c r="I30" i="2"/>
  <c r="G31" i="2"/>
  <c r="I31" i="2"/>
  <c r="G27" i="2"/>
  <c r="G28" i="2"/>
  <c r="L61" i="1"/>
  <c r="E66" i="5" l="1"/>
  <c r="F66" i="5"/>
  <c r="H66" i="5"/>
  <c r="F62" i="5"/>
  <c r="D62" i="5"/>
  <c r="G62" i="5"/>
  <c r="F31" i="5"/>
  <c r="E31" i="5"/>
  <c r="F35" i="5"/>
  <c r="E35" i="5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C13" i="1"/>
  <c r="C12" i="1"/>
  <c r="D6" i="1"/>
  <c r="H6" i="1"/>
  <c r="D7" i="1"/>
  <c r="H7" i="1"/>
  <c r="E3" i="1"/>
  <c r="E4" i="1"/>
  <c r="L40" i="1"/>
  <c r="L39" i="1"/>
  <c r="L38" i="1"/>
  <c r="L63" i="1" l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C20" i="1" s="1"/>
  <c r="L80" i="1"/>
  <c r="L81" i="1"/>
  <c r="L82" i="1"/>
  <c r="L83" i="1"/>
  <c r="L84" i="1"/>
  <c r="L85" i="1"/>
  <c r="L86" i="1"/>
  <c r="L87" i="1"/>
  <c r="L88" i="1"/>
  <c r="L89" i="1"/>
  <c r="L90" i="1"/>
  <c r="L91" i="1"/>
  <c r="C19" i="1" l="1"/>
  <c r="C3" i="1"/>
  <c r="E19" i="1"/>
  <c r="D19" i="1"/>
  <c r="D3" i="1"/>
  <c r="C4" i="1"/>
  <c r="J884" i="4"/>
  <c r="J873" i="4"/>
  <c r="J871" i="4"/>
  <c r="J874" i="4"/>
  <c r="J858" i="4"/>
  <c r="J857" i="4"/>
  <c r="J859" i="4"/>
  <c r="J853" i="4"/>
  <c r="J854" i="4"/>
  <c r="K844" i="4"/>
  <c r="J500" i="3"/>
  <c r="J499" i="3"/>
  <c r="L644" i="1" l="1"/>
  <c r="L643" i="1"/>
  <c r="L642" i="1"/>
  <c r="L480" i="1"/>
  <c r="L479" i="1"/>
  <c r="L478" i="1"/>
  <c r="L477" i="1"/>
  <c r="L476" i="1"/>
  <c r="L475" i="1"/>
  <c r="L474" i="1"/>
  <c r="E28" i="1" s="1"/>
  <c r="L473" i="1"/>
  <c r="L472" i="1"/>
  <c r="L471" i="1"/>
  <c r="L470" i="1"/>
  <c r="L469" i="1"/>
  <c r="J10" i="1" l="1"/>
  <c r="J623" i="2"/>
  <c r="J550" i="2"/>
  <c r="J549" i="2"/>
  <c r="J548" i="2"/>
  <c r="J547" i="2"/>
  <c r="J471" i="2"/>
  <c r="J470" i="2"/>
  <c r="J469" i="2"/>
  <c r="J468" i="2"/>
  <c r="H31" i="2" s="1"/>
  <c r="J842" i="4"/>
  <c r="J841" i="4"/>
  <c r="J832" i="4"/>
  <c r="J492" i="3"/>
  <c r="H30" i="2" l="1"/>
  <c r="J825" i="4"/>
  <c r="J824" i="4"/>
  <c r="J826" i="4"/>
  <c r="J823" i="4"/>
  <c r="J827" i="4"/>
  <c r="J820" i="4"/>
  <c r="L823" i="4" l="1"/>
  <c r="K801" i="4"/>
  <c r="J802" i="4"/>
  <c r="K793" i="4"/>
  <c r="J798" i="4"/>
  <c r="J790" i="4"/>
  <c r="K786" i="4"/>
  <c r="J787" i="4"/>
  <c r="J788" i="4"/>
  <c r="J545" i="3" l="1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498" i="3"/>
  <c r="J497" i="3"/>
  <c r="J496" i="3"/>
  <c r="J495" i="3"/>
  <c r="J494" i="3"/>
  <c r="C38" i="3" l="1"/>
  <c r="J772" i="4"/>
  <c r="J771" i="4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K768" i="4" l="1"/>
  <c r="J764" i="4"/>
  <c r="J766" i="4"/>
  <c r="J765" i="4"/>
  <c r="J767" i="4"/>
  <c r="J760" i="4"/>
  <c r="J758" i="4"/>
  <c r="K755" i="4"/>
  <c r="J756" i="4"/>
  <c r="J754" i="4"/>
  <c r="J753" i="4"/>
  <c r="J752" i="4"/>
  <c r="J875" i="4" l="1"/>
  <c r="J870" i="4"/>
  <c r="J869" i="4"/>
  <c r="J868" i="4"/>
  <c r="J867" i="4"/>
  <c r="J866" i="4"/>
  <c r="J861" i="4"/>
  <c r="J860" i="4"/>
  <c r="J856" i="4"/>
  <c r="J855" i="4"/>
  <c r="J852" i="4"/>
  <c r="J844" i="4"/>
  <c r="J843" i="4"/>
  <c r="J840" i="4"/>
  <c r="J839" i="4"/>
  <c r="J838" i="4"/>
  <c r="J835" i="4"/>
  <c r="J834" i="4"/>
  <c r="L834" i="4" s="1"/>
  <c r="J833" i="4"/>
  <c r="J831" i="4"/>
  <c r="J830" i="4"/>
  <c r="J828" i="4"/>
  <c r="J822" i="4"/>
  <c r="J821" i="4"/>
  <c r="J819" i="4"/>
  <c r="J818" i="4"/>
  <c r="J817" i="4"/>
  <c r="K813" i="4"/>
  <c r="J813" i="4"/>
  <c r="J812" i="4"/>
  <c r="J804" i="4"/>
  <c r="J803" i="4"/>
  <c r="J801" i="4"/>
  <c r="J800" i="4"/>
  <c r="J799" i="4"/>
  <c r="J793" i="4"/>
  <c r="J792" i="4"/>
  <c r="J791" i="4"/>
  <c r="J789" i="4"/>
  <c r="J786" i="4"/>
  <c r="J785" i="4"/>
  <c r="J778" i="4"/>
  <c r="J777" i="4"/>
  <c r="J775" i="4"/>
  <c r="J774" i="4"/>
  <c r="J773" i="4"/>
  <c r="J770" i="4"/>
  <c r="J769" i="4"/>
  <c r="J768" i="4"/>
  <c r="J763" i="4"/>
  <c r="L763" i="4" s="1"/>
  <c r="J762" i="4"/>
  <c r="J761" i="4"/>
  <c r="J757" i="4"/>
  <c r="L757" i="4" s="1"/>
  <c r="J755" i="4"/>
  <c r="J751" i="4"/>
  <c r="L751" i="4" s="1"/>
  <c r="J742" i="4"/>
  <c r="L742" i="4" s="1"/>
  <c r="J948" i="4"/>
  <c r="J947" i="4"/>
  <c r="J946" i="4"/>
  <c r="J945" i="4"/>
  <c r="J944" i="4"/>
  <c r="J943" i="4"/>
  <c r="J942" i="4"/>
  <c r="J940" i="4"/>
  <c r="J939" i="4"/>
  <c r="J938" i="4"/>
  <c r="J936" i="4"/>
  <c r="J935" i="4"/>
  <c r="J934" i="4"/>
  <c r="J928" i="4"/>
  <c r="J927" i="4"/>
  <c r="J925" i="4"/>
  <c r="J922" i="4"/>
  <c r="J921" i="4"/>
  <c r="J920" i="4"/>
  <c r="J916" i="4"/>
  <c r="J915" i="4"/>
  <c r="J914" i="4"/>
  <c r="J913" i="4"/>
  <c r="J912" i="4"/>
  <c r="J911" i="4"/>
  <c r="J909" i="4"/>
  <c r="J908" i="4"/>
  <c r="J907" i="4"/>
  <c r="J906" i="4"/>
  <c r="J905" i="4"/>
  <c r="J899" i="4"/>
  <c r="J898" i="4"/>
  <c r="J894" i="4"/>
  <c r="J893" i="4"/>
  <c r="J892" i="4"/>
  <c r="J890" i="4"/>
  <c r="J889" i="4"/>
  <c r="J888" i="4"/>
  <c r="J887" i="4"/>
  <c r="J886" i="4"/>
  <c r="J885" i="4"/>
  <c r="J881" i="4"/>
  <c r="J880" i="4"/>
  <c r="J879" i="4"/>
  <c r="J876" i="4"/>
  <c r="J993" i="4"/>
  <c r="J989" i="4"/>
  <c r="J988" i="4"/>
  <c r="J987" i="4"/>
  <c r="J983" i="4"/>
  <c r="J982" i="4"/>
  <c r="J981" i="4"/>
  <c r="J975" i="4"/>
  <c r="J974" i="4"/>
  <c r="J973" i="4"/>
  <c r="J969" i="4"/>
  <c r="J968" i="4"/>
  <c r="J967" i="4"/>
  <c r="J966" i="4"/>
  <c r="J965" i="4"/>
  <c r="J964" i="4"/>
  <c r="J959" i="4"/>
  <c r="J953" i="4"/>
  <c r="L953" i="4" s="1"/>
  <c r="J952" i="4"/>
  <c r="J951" i="4"/>
  <c r="J949" i="4"/>
  <c r="J1023" i="4"/>
  <c r="J1022" i="4"/>
  <c r="J1017" i="4"/>
  <c r="J1013" i="4"/>
  <c r="L1013" i="4" s="1"/>
  <c r="J1012" i="4"/>
  <c r="K1004" i="4"/>
  <c r="J1004" i="4"/>
  <c r="J1003" i="4"/>
  <c r="J1002" i="4"/>
  <c r="J994" i="4"/>
  <c r="J1094" i="4"/>
  <c r="J1093" i="4"/>
  <c r="J1092" i="4"/>
  <c r="J1091" i="4"/>
  <c r="J1090" i="4"/>
  <c r="J1087" i="4"/>
  <c r="J1215" i="4"/>
  <c r="J1214" i="4"/>
  <c r="K1213" i="4"/>
  <c r="J1213" i="4"/>
  <c r="J736" i="4"/>
  <c r="J735" i="4"/>
  <c r="J733" i="4"/>
  <c r="L1092" i="4" l="1"/>
  <c r="L1087" i="4"/>
  <c r="L989" i="4"/>
  <c r="L1017" i="4"/>
  <c r="C35" i="4" s="1"/>
  <c r="L994" i="4"/>
  <c r="L969" i="4"/>
  <c r="L966" i="4"/>
  <c r="L959" i="4"/>
  <c r="L975" i="4"/>
  <c r="L949" i="4"/>
  <c r="L944" i="4"/>
  <c r="L940" i="4"/>
  <c r="L946" i="4"/>
  <c r="L936" i="4"/>
  <c r="L928" i="4"/>
  <c r="L922" i="4"/>
  <c r="L909" i="4"/>
  <c r="L856" i="4"/>
  <c r="L852" i="4"/>
  <c r="L916" i="4"/>
  <c r="L861" i="4"/>
  <c r="L894" i="4"/>
  <c r="L899" i="4"/>
  <c r="L913" i="4"/>
  <c r="L870" i="4"/>
  <c r="L876" i="4"/>
  <c r="L890" i="4"/>
  <c r="L881" i="4"/>
  <c r="L887" i="4"/>
  <c r="H15" i="4" s="1"/>
  <c r="L867" i="4"/>
  <c r="L831" i="4"/>
  <c r="L840" i="4"/>
  <c r="L835" i="4"/>
  <c r="L819" i="4"/>
  <c r="L804" i="4"/>
  <c r="L828" i="4"/>
  <c r="F16" i="4" s="1"/>
  <c r="L789" i="4"/>
  <c r="L775" i="4"/>
  <c r="L770" i="4"/>
  <c r="L778" i="4"/>
  <c r="L761" i="4"/>
  <c r="L844" i="4"/>
  <c r="L786" i="4"/>
  <c r="L801" i="4"/>
  <c r="L793" i="4"/>
  <c r="L755" i="4"/>
  <c r="L983" i="4"/>
  <c r="L768" i="4"/>
  <c r="L1213" i="4"/>
  <c r="E19" i="4"/>
  <c r="L1004" i="4"/>
  <c r="L813" i="4"/>
  <c r="E32" i="4" s="1"/>
  <c r="L906" i="4"/>
  <c r="C18" i="4"/>
  <c r="E18" i="4"/>
  <c r="G15" i="4" l="1"/>
  <c r="B19" i="4"/>
  <c r="S19" i="4"/>
  <c r="C19" i="4"/>
  <c r="B35" i="4"/>
  <c r="R19" i="4"/>
  <c r="F15" i="4"/>
  <c r="H16" i="4"/>
  <c r="I16" i="4"/>
  <c r="I15" i="4"/>
  <c r="X16" i="4"/>
  <c r="H32" i="4"/>
  <c r="G16" i="4"/>
  <c r="G32" i="4"/>
  <c r="W16" i="4"/>
  <c r="U16" i="4"/>
  <c r="E15" i="4"/>
  <c r="E16" i="4"/>
  <c r="J715" i="4"/>
  <c r="K707" i="4"/>
  <c r="J705" i="4" l="1"/>
  <c r="J698" i="4"/>
  <c r="J691" i="4"/>
  <c r="J690" i="4"/>
  <c r="J692" i="4"/>
  <c r="J688" i="4"/>
  <c r="K686" i="4"/>
  <c r="J683" i="4"/>
  <c r="J682" i="4"/>
  <c r="J123" i="5" l="1"/>
  <c r="J122" i="5"/>
  <c r="J121" i="5"/>
  <c r="J120" i="5"/>
  <c r="J119" i="5"/>
  <c r="H25" i="5"/>
  <c r="G28" i="5"/>
  <c r="J116" i="5"/>
  <c r="J115" i="5"/>
  <c r="J114" i="5"/>
  <c r="J113" i="5"/>
  <c r="J112" i="5"/>
  <c r="J111" i="5"/>
  <c r="J110" i="5"/>
  <c r="J109" i="5"/>
  <c r="J108" i="5"/>
  <c r="J107" i="5"/>
  <c r="J106" i="5"/>
  <c r="J101" i="5"/>
  <c r="D31" i="5" l="1"/>
  <c r="C31" i="5"/>
  <c r="C62" i="5"/>
  <c r="B31" i="5"/>
  <c r="B62" i="5"/>
  <c r="F56" i="5"/>
  <c r="I19" i="5"/>
  <c r="I50" i="5"/>
  <c r="G56" i="5"/>
  <c r="F25" i="5"/>
  <c r="G25" i="5"/>
  <c r="E26" i="5"/>
  <c r="E57" i="5"/>
  <c r="B25" i="5"/>
  <c r="B56" i="5"/>
  <c r="D25" i="5"/>
  <c r="D56" i="5"/>
  <c r="C25" i="5"/>
  <c r="C56" i="5"/>
  <c r="E25" i="5"/>
  <c r="E56" i="5"/>
  <c r="J667" i="4"/>
  <c r="J657" i="4"/>
  <c r="J659" i="4"/>
  <c r="J642" i="4"/>
  <c r="J640" i="4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F28" i="1" s="1"/>
  <c r="L430" i="1"/>
  <c r="L429" i="1"/>
  <c r="L428" i="1"/>
  <c r="L427" i="1"/>
  <c r="L426" i="1"/>
  <c r="L425" i="1"/>
  <c r="L424" i="1"/>
  <c r="L423" i="1"/>
  <c r="L422" i="1"/>
  <c r="L421" i="1"/>
  <c r="L420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J412" i="2"/>
  <c r="J413" i="2"/>
  <c r="J414" i="2"/>
  <c r="J415" i="2"/>
  <c r="J411" i="2"/>
  <c r="J410" i="2"/>
  <c r="J409" i="2"/>
  <c r="J408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H9" i="1" l="1"/>
  <c r="I25" i="1"/>
  <c r="I9" i="1"/>
  <c r="H26" i="1"/>
  <c r="H10" i="1"/>
  <c r="J620" i="4"/>
  <c r="J619" i="4"/>
  <c r="J621" i="4"/>
  <c r="J622" i="4"/>
  <c r="J610" i="4" l="1"/>
  <c r="J490" i="3" l="1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620" i="3"/>
  <c r="J619" i="3"/>
  <c r="J548" i="3"/>
  <c r="J547" i="3"/>
  <c r="J546" i="3"/>
  <c r="J493" i="3"/>
  <c r="J491" i="3"/>
  <c r="C21" i="3" l="1"/>
  <c r="C37" i="3"/>
  <c r="I35" i="3"/>
  <c r="C22" i="3"/>
  <c r="I18" i="3"/>
  <c r="I34" i="3"/>
  <c r="I19" i="3"/>
  <c r="J423" i="2"/>
  <c r="J422" i="2"/>
  <c r="J421" i="2"/>
  <c r="J420" i="2"/>
  <c r="J419" i="2"/>
  <c r="J418" i="2"/>
  <c r="J417" i="2"/>
  <c r="J416" i="2"/>
  <c r="J407" i="2"/>
  <c r="J406" i="2"/>
  <c r="J405" i="2"/>
  <c r="J404" i="2"/>
  <c r="K597" i="4"/>
  <c r="J600" i="4"/>
  <c r="J599" i="4"/>
  <c r="J598" i="4"/>
  <c r="K595" i="4"/>
  <c r="J596" i="4"/>
  <c r="K592" i="4"/>
  <c r="J593" i="4"/>
  <c r="J590" i="4"/>
  <c r="J591" i="4"/>
  <c r="J589" i="4"/>
  <c r="J579" i="4"/>
  <c r="J581" i="4"/>
  <c r="J576" i="4"/>
  <c r="J568" i="4"/>
  <c r="J558" i="4"/>
  <c r="J557" i="4"/>
  <c r="L465" i="1"/>
  <c r="L464" i="1"/>
  <c r="G29" i="1" s="1"/>
  <c r="L463" i="1"/>
  <c r="J26" i="1" s="1"/>
  <c r="L419" i="1"/>
  <c r="L418" i="1"/>
  <c r="L417" i="1"/>
  <c r="L397" i="1"/>
  <c r="G9" i="1" s="1"/>
  <c r="L396" i="1"/>
  <c r="L395" i="1"/>
  <c r="L394" i="1"/>
  <c r="L393" i="1"/>
  <c r="L392" i="1"/>
  <c r="L391" i="1"/>
  <c r="J547" i="4"/>
  <c r="J548" i="4"/>
  <c r="J545" i="4"/>
  <c r="G26" i="1" l="1"/>
  <c r="I10" i="1"/>
  <c r="G10" i="1"/>
  <c r="J541" i="4"/>
  <c r="J540" i="4"/>
  <c r="J542" i="4"/>
  <c r="K537" i="4"/>
  <c r="I17" i="5" l="1"/>
  <c r="I16" i="5"/>
  <c r="I15" i="5"/>
  <c r="I14" i="5"/>
  <c r="I13" i="5"/>
  <c r="J530" i="4"/>
  <c r="J524" i="4"/>
  <c r="J515" i="4"/>
  <c r="J514" i="4"/>
  <c r="J516" i="4"/>
  <c r="J424" i="2" l="1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488" i="4"/>
  <c r="J489" i="4"/>
  <c r="F47" i="2" l="1"/>
  <c r="F31" i="2"/>
  <c r="F30" i="2"/>
  <c r="F46" i="2"/>
  <c r="J485" i="4"/>
  <c r="J484" i="4"/>
  <c r="J486" i="4"/>
  <c r="J384" i="2" l="1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425" i="3"/>
  <c r="J462" i="4"/>
  <c r="J36" i="7" l="1"/>
  <c r="J34" i="7"/>
  <c r="J33" i="7"/>
  <c r="I24" i="7"/>
  <c r="I13" i="7"/>
  <c r="J449" i="4"/>
  <c r="J433" i="4"/>
  <c r="J429" i="4"/>
  <c r="J426" i="4"/>
  <c r="J422" i="4" l="1"/>
  <c r="J420" i="4"/>
  <c r="J419" i="4"/>
  <c r="J418" i="4"/>
  <c r="J415" i="4"/>
  <c r="J408" i="4"/>
  <c r="J407" i="4"/>
  <c r="J404" i="4"/>
  <c r="J382" i="3"/>
  <c r="J388" i="2"/>
  <c r="J387" i="2"/>
  <c r="J386" i="2"/>
  <c r="J385" i="2"/>
  <c r="J364" i="2"/>
  <c r="J363" i="2"/>
  <c r="J362" i="2"/>
  <c r="J361" i="2"/>
  <c r="J360" i="2"/>
  <c r="J359" i="2"/>
  <c r="J358" i="2"/>
  <c r="J357" i="2"/>
  <c r="J356" i="2"/>
  <c r="J355" i="2"/>
  <c r="J354" i="2"/>
  <c r="J624" i="2"/>
  <c r="J467" i="2"/>
  <c r="J466" i="2"/>
  <c r="J443" i="2"/>
  <c r="J442" i="2"/>
  <c r="J441" i="2"/>
  <c r="J440" i="2"/>
  <c r="J389" i="2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C28" i="1" s="1"/>
  <c r="L354" i="1"/>
  <c r="L353" i="1"/>
  <c r="L352" i="1"/>
  <c r="L351" i="1"/>
  <c r="L350" i="1"/>
  <c r="L349" i="1"/>
  <c r="L348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I26" i="1" l="1"/>
  <c r="F25" i="1"/>
  <c r="D47" i="2"/>
  <c r="D31" i="2"/>
  <c r="E47" i="2"/>
  <c r="E31" i="2"/>
  <c r="D46" i="2"/>
  <c r="D30" i="2"/>
  <c r="E46" i="2"/>
  <c r="E30" i="2"/>
  <c r="F9" i="1"/>
  <c r="E9" i="1"/>
  <c r="E10" i="1"/>
  <c r="J383" i="4"/>
  <c r="K27" i="6" l="1"/>
  <c r="K23" i="6"/>
  <c r="K22" i="6"/>
  <c r="J10" i="6"/>
  <c r="I10" i="6"/>
  <c r="H10" i="6"/>
  <c r="J13" i="6"/>
  <c r="I13" i="6"/>
  <c r="H13" i="6"/>
  <c r="J16" i="6"/>
  <c r="I16" i="6"/>
  <c r="H16" i="6"/>
  <c r="J19" i="6"/>
  <c r="I19" i="6"/>
  <c r="H19" i="6"/>
  <c r="J25" i="6"/>
  <c r="I25" i="6"/>
  <c r="H25" i="6"/>
  <c r="G25" i="6"/>
  <c r="K34" i="6"/>
  <c r="K33" i="6"/>
  <c r="I32" i="6"/>
  <c r="J358" i="4"/>
  <c r="J359" i="4"/>
  <c r="J357" i="4"/>
  <c r="J356" i="4"/>
  <c r="J355" i="4"/>
  <c r="L355" i="4" l="1"/>
  <c r="J372" i="4"/>
  <c r="J369" i="4" l="1"/>
  <c r="J368" i="4"/>
  <c r="J370" i="4"/>
  <c r="J364" i="4"/>
  <c r="J363" i="4"/>
  <c r="J351" i="4" l="1"/>
  <c r="J352" i="4"/>
  <c r="J343" i="4"/>
  <c r="J337" i="4"/>
  <c r="J336" i="4"/>
  <c r="J335" i="4"/>
  <c r="J334" i="4"/>
  <c r="J339" i="4"/>
  <c r="J338" i="4"/>
  <c r="J340" i="4"/>
  <c r="J341" i="4"/>
  <c r="J331" i="4" l="1"/>
  <c r="J322" i="4" l="1"/>
  <c r="J321" i="4"/>
  <c r="J320" i="4"/>
  <c r="J313" i="4" l="1"/>
  <c r="J312" i="4"/>
  <c r="J311" i="4"/>
  <c r="J294" i="4" l="1"/>
  <c r="J290" i="4"/>
  <c r="J286" i="4"/>
  <c r="K279" i="4" l="1"/>
  <c r="K270" i="4" l="1"/>
  <c r="J271" i="4"/>
  <c r="J254" i="4" l="1"/>
  <c r="J255" i="4"/>
  <c r="J236" i="4" l="1"/>
  <c r="J224" i="4" l="1"/>
  <c r="J225" i="4"/>
  <c r="J218" i="4" l="1"/>
  <c r="J205" i="4" l="1"/>
  <c r="J202" i="4"/>
  <c r="J178" i="3" l="1"/>
  <c r="J185" i="4" l="1"/>
  <c r="J160" i="4" l="1"/>
  <c r="K35" i="6" l="1"/>
  <c r="J151" i="4" l="1"/>
  <c r="J150" i="4"/>
  <c r="J149" i="4"/>
  <c r="J148" i="4"/>
  <c r="J145" i="4"/>
  <c r="J138" i="3" l="1"/>
  <c r="J141" i="4"/>
  <c r="J142" i="4"/>
  <c r="J134" i="4" l="1"/>
  <c r="J128" i="4"/>
  <c r="J108" i="4" l="1"/>
  <c r="J107" i="4"/>
  <c r="J109" i="4"/>
  <c r="J110" i="4"/>
  <c r="J105" i="4"/>
  <c r="J102" i="4"/>
  <c r="J101" i="4"/>
  <c r="J103" i="4"/>
  <c r="J98" i="4"/>
  <c r="J97" i="4"/>
  <c r="J99" i="4"/>
  <c r="J96" i="4"/>
  <c r="K94" i="4"/>
  <c r="J79" i="2" l="1"/>
  <c r="G36" i="1" l="1"/>
  <c r="J83" i="5"/>
  <c r="H13" i="5" s="1"/>
  <c r="J82" i="5"/>
  <c r="G13" i="5" s="1"/>
  <c r="J81" i="5"/>
  <c r="J80" i="5"/>
  <c r="J79" i="5"/>
  <c r="J78" i="5"/>
  <c r="J77" i="5"/>
  <c r="J76" i="5"/>
  <c r="J75" i="5"/>
  <c r="J74" i="5"/>
  <c r="J73" i="5"/>
  <c r="C13" i="5" s="1"/>
  <c r="C17" i="5"/>
  <c r="J71" i="5"/>
  <c r="B44" i="5" s="1"/>
  <c r="J84" i="5"/>
  <c r="J85" i="5"/>
  <c r="J86" i="5"/>
  <c r="J87" i="5"/>
  <c r="J88" i="5"/>
  <c r="J89" i="5"/>
  <c r="J90" i="5"/>
  <c r="J91" i="5"/>
  <c r="J92" i="5"/>
  <c r="J93" i="5"/>
  <c r="J94" i="5"/>
  <c r="I22" i="5"/>
  <c r="J70" i="5"/>
  <c r="B17" i="5" s="1"/>
  <c r="J69" i="5"/>
  <c r="H51" i="5" l="1"/>
  <c r="B13" i="5"/>
  <c r="H20" i="5"/>
  <c r="E20" i="5"/>
  <c r="E51" i="5"/>
  <c r="D19" i="5"/>
  <c r="D50" i="5"/>
  <c r="F44" i="5"/>
  <c r="F13" i="5"/>
  <c r="J85" i="4"/>
  <c r="J77" i="4"/>
  <c r="J55" i="4" l="1"/>
  <c r="J53" i="4"/>
  <c r="J68" i="2"/>
  <c r="J69" i="2"/>
  <c r="J70" i="2"/>
  <c r="J71" i="2"/>
  <c r="J72" i="2"/>
  <c r="J73" i="2"/>
  <c r="J74" i="2"/>
  <c r="J75" i="2"/>
  <c r="J76" i="2"/>
  <c r="J77" i="2"/>
  <c r="J78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D41" i="2" l="1"/>
  <c r="D40" i="2"/>
  <c r="C41" i="2"/>
  <c r="C40" i="2"/>
  <c r="D24" i="2"/>
  <c r="D25" i="2"/>
  <c r="C25" i="2"/>
  <c r="C24" i="2"/>
  <c r="B25" i="2"/>
  <c r="B41" i="2"/>
  <c r="B40" i="2"/>
  <c r="B24" i="2"/>
  <c r="J56" i="4"/>
  <c r="J49" i="4" l="1"/>
  <c r="J50" i="4"/>
  <c r="K43" i="4"/>
  <c r="J42" i="4" l="1"/>
  <c r="J39" i="4"/>
  <c r="G34" i="1" l="1"/>
  <c r="I24" i="2" l="1"/>
  <c r="I25" i="2"/>
  <c r="J508" i="4" l="1"/>
  <c r="J506" i="4" l="1"/>
  <c r="J495" i="4" l="1"/>
  <c r="J479" i="4" l="1"/>
  <c r="J470" i="4" l="1"/>
  <c r="J468" i="4"/>
  <c r="J457" i="4"/>
  <c r="J456" i="4"/>
  <c r="J454" i="4"/>
  <c r="J453" i="4"/>
  <c r="J446" i="4" l="1"/>
  <c r="J43" i="3" l="1"/>
  <c r="J444" i="4" l="1"/>
  <c r="J443" i="4"/>
  <c r="J440" i="4"/>
  <c r="J439" i="4"/>
  <c r="L329" i="1" l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G25" i="1" s="1"/>
  <c r="L333" i="1"/>
  <c r="L332" i="1"/>
  <c r="L331" i="1"/>
  <c r="L330" i="1"/>
  <c r="C9" i="1" l="1"/>
  <c r="C26" i="1"/>
  <c r="D9" i="1"/>
  <c r="C10" i="1"/>
  <c r="D26" i="1"/>
  <c r="J436" i="4"/>
  <c r="J409" i="4" l="1"/>
  <c r="J410" i="4"/>
  <c r="J403" i="4"/>
  <c r="J405" i="4"/>
  <c r="K394" i="4"/>
  <c r="J398" i="4"/>
  <c r="J397" i="4"/>
  <c r="J396" i="4"/>
  <c r="J395" i="4"/>
  <c r="J278" i="4"/>
  <c r="J277" i="4"/>
  <c r="J276" i="4"/>
  <c r="J391" i="4" l="1"/>
  <c r="J376" i="4"/>
  <c r="J375" i="4"/>
  <c r="L375" i="4" l="1"/>
  <c r="J361" i="4"/>
  <c r="J360" i="4"/>
  <c r="L360" i="4" l="1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50" i="2"/>
  <c r="J349" i="2"/>
  <c r="J348" i="2"/>
  <c r="J347" i="2"/>
  <c r="J346" i="2"/>
  <c r="J345" i="2"/>
  <c r="J344" i="2"/>
  <c r="J343" i="2"/>
  <c r="J342" i="2"/>
  <c r="J341" i="2"/>
  <c r="J340" i="2"/>
  <c r="L281" i="1"/>
  <c r="L280" i="1"/>
  <c r="L279" i="1"/>
  <c r="L278" i="1"/>
  <c r="I7" i="1" s="1"/>
  <c r="L277" i="1"/>
  <c r="L276" i="1"/>
  <c r="L275" i="1"/>
  <c r="D29" i="1" s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H25" i="1" s="1"/>
  <c r="L250" i="1"/>
  <c r="L249" i="1"/>
  <c r="L248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H43" i="2" l="1"/>
  <c r="H27" i="2"/>
  <c r="C46" i="2"/>
  <c r="C30" i="2"/>
  <c r="B31" i="2"/>
  <c r="B47" i="2"/>
  <c r="H44" i="2"/>
  <c r="H28" i="2"/>
  <c r="B30" i="2"/>
  <c r="B46" i="2"/>
  <c r="I44" i="2"/>
  <c r="I28" i="2"/>
  <c r="I43" i="2"/>
  <c r="I27" i="2"/>
  <c r="J6" i="1"/>
  <c r="C25" i="1"/>
  <c r="J7" i="1"/>
  <c r="I6" i="1"/>
  <c r="G7" i="1"/>
  <c r="G6" i="1"/>
  <c r="F7" i="1"/>
  <c r="F23" i="1"/>
  <c r="J319" i="4"/>
  <c r="L319" i="4" s="1"/>
  <c r="J315" i="4"/>
  <c r="J216" i="3" l="1"/>
  <c r="J177" i="3"/>
  <c r="J230" i="3"/>
  <c r="J284" i="4" l="1"/>
  <c r="J269" i="4" l="1"/>
  <c r="J268" i="4"/>
  <c r="J241" i="2" l="1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74" i="2"/>
  <c r="J273" i="2"/>
  <c r="J272" i="2"/>
  <c r="J271" i="2"/>
  <c r="J270" i="2"/>
  <c r="J269" i="2"/>
  <c r="J268" i="2"/>
  <c r="J267" i="2"/>
  <c r="J266" i="2"/>
  <c r="J265" i="2"/>
  <c r="J264" i="2"/>
  <c r="J251" i="4"/>
  <c r="J246" i="4"/>
  <c r="J242" i="4"/>
  <c r="J241" i="4"/>
  <c r="J240" i="4"/>
  <c r="L181" i="1"/>
  <c r="F28" i="2" l="1"/>
  <c r="F44" i="2"/>
  <c r="D44" i="2"/>
  <c r="D28" i="2"/>
  <c r="F27" i="2"/>
  <c r="F43" i="2"/>
  <c r="C43" i="2"/>
  <c r="C27" i="2"/>
  <c r="D43" i="2"/>
  <c r="D27" i="2"/>
  <c r="E27" i="2"/>
  <c r="E43" i="2"/>
  <c r="E44" i="2"/>
  <c r="E28" i="2"/>
  <c r="C28" i="2"/>
  <c r="C44" i="2"/>
  <c r="J741" i="4"/>
  <c r="J740" i="4"/>
  <c r="J737" i="4"/>
  <c r="J734" i="4"/>
  <c r="L734" i="4" s="1"/>
  <c r="J725" i="4"/>
  <c r="L725" i="4" s="1"/>
  <c r="J724" i="4"/>
  <c r="J722" i="4"/>
  <c r="J721" i="4"/>
  <c r="J717" i="4"/>
  <c r="J716" i="4"/>
  <c r="J713" i="4"/>
  <c r="J707" i="4"/>
  <c r="J706" i="4"/>
  <c r="J702" i="4"/>
  <c r="J701" i="4"/>
  <c r="J700" i="4"/>
  <c r="J697" i="4"/>
  <c r="J696" i="4"/>
  <c r="J695" i="4"/>
  <c r="J693" i="4"/>
  <c r="J689" i="4"/>
  <c r="L689" i="4" s="1"/>
  <c r="J687" i="4"/>
  <c r="L687" i="4" s="1"/>
  <c r="J686" i="4"/>
  <c r="J685" i="4"/>
  <c r="J684" i="4"/>
  <c r="J680" i="4"/>
  <c r="J679" i="4"/>
  <c r="J678" i="4"/>
  <c r="J676" i="4"/>
  <c r="J675" i="4"/>
  <c r="J674" i="4"/>
  <c r="J672" i="4"/>
  <c r="J671" i="4"/>
  <c r="J670" i="4"/>
  <c r="J669" i="4"/>
  <c r="J668" i="4"/>
  <c r="J666" i="4"/>
  <c r="L666" i="4" s="1"/>
  <c r="J665" i="4"/>
  <c r="J661" i="4"/>
  <c r="J660" i="4"/>
  <c r="J656" i="4"/>
  <c r="J655" i="4"/>
  <c r="J654" i="4"/>
  <c r="J652" i="4"/>
  <c r="J651" i="4"/>
  <c r="J644" i="4"/>
  <c r="J643" i="4"/>
  <c r="J641" i="4"/>
  <c r="J639" i="4"/>
  <c r="L639" i="4" s="1"/>
  <c r="J638" i="4"/>
  <c r="J636" i="4"/>
  <c r="J635" i="4"/>
  <c r="J634" i="4"/>
  <c r="J632" i="4"/>
  <c r="J631" i="4"/>
  <c r="J629" i="4"/>
  <c r="J627" i="4"/>
  <c r="J626" i="4"/>
  <c r="J625" i="4"/>
  <c r="J623" i="4"/>
  <c r="J618" i="4"/>
  <c r="L618" i="4" s="1"/>
  <c r="J617" i="4"/>
  <c r="J616" i="4"/>
  <c r="J615" i="4"/>
  <c r="J614" i="4"/>
  <c r="J612" i="4"/>
  <c r="J611" i="4"/>
  <c r="J606" i="4"/>
  <c r="J605" i="4"/>
  <c r="J604" i="4"/>
  <c r="J601" i="4"/>
  <c r="J597" i="4"/>
  <c r="J595" i="4"/>
  <c r="J594" i="4"/>
  <c r="J592" i="4"/>
  <c r="J584" i="4"/>
  <c r="L584" i="4" s="1"/>
  <c r="J583" i="4"/>
  <c r="J582" i="4"/>
  <c r="J578" i="4"/>
  <c r="J577" i="4"/>
  <c r="J571" i="4"/>
  <c r="J570" i="4"/>
  <c r="J569" i="4"/>
  <c r="J567" i="4"/>
  <c r="J559" i="4"/>
  <c r="L559" i="4" s="1"/>
  <c r="J556" i="4"/>
  <c r="L556" i="4" s="1"/>
  <c r="J555" i="4"/>
  <c r="J550" i="4"/>
  <c r="J549" i="4"/>
  <c r="J546" i="4"/>
  <c r="J544" i="4"/>
  <c r="J543" i="4"/>
  <c r="J539" i="4"/>
  <c r="L539" i="4" s="1"/>
  <c r="J538" i="4"/>
  <c r="J537" i="4"/>
  <c r="J534" i="4"/>
  <c r="L534" i="4" s="1"/>
  <c r="J533" i="4"/>
  <c r="J532" i="4"/>
  <c r="J531" i="4"/>
  <c r="J526" i="4"/>
  <c r="L526" i="4" s="1"/>
  <c r="J525" i="4"/>
  <c r="J518" i="4"/>
  <c r="J517" i="4"/>
  <c r="J513" i="4"/>
  <c r="J512" i="4"/>
  <c r="J510" i="4"/>
  <c r="J509" i="4"/>
  <c r="J507" i="4"/>
  <c r="J498" i="4"/>
  <c r="L498" i="4" s="1"/>
  <c r="J497" i="4"/>
  <c r="J496" i="4"/>
  <c r="J491" i="4"/>
  <c r="J490" i="4"/>
  <c r="J487" i="4"/>
  <c r="J480" i="4"/>
  <c r="L480" i="4" s="1"/>
  <c r="J478" i="4"/>
  <c r="L478" i="4" s="1"/>
  <c r="J471" i="4"/>
  <c r="L471" i="4" s="1"/>
  <c r="J469" i="4"/>
  <c r="L469" i="4" s="1"/>
  <c r="J464" i="4"/>
  <c r="L464" i="4" s="1"/>
  <c r="J463" i="4"/>
  <c r="J458" i="4"/>
  <c r="J455" i="4"/>
  <c r="J452" i="4"/>
  <c r="L452" i="4" s="1"/>
  <c r="J451" i="4"/>
  <c r="J450" i="4"/>
  <c r="J448" i="4"/>
  <c r="J447" i="4"/>
  <c r="J445" i="4"/>
  <c r="L445" i="4" s="1"/>
  <c r="J441" i="4"/>
  <c r="L441" i="4" s="1"/>
  <c r="J437" i="4"/>
  <c r="L437" i="4" s="1"/>
  <c r="J435" i="4"/>
  <c r="L435" i="4" s="1"/>
  <c r="J434" i="4"/>
  <c r="J431" i="4"/>
  <c r="J430" i="4"/>
  <c r="J428" i="4"/>
  <c r="J427" i="4"/>
  <c r="J425" i="4"/>
  <c r="J421" i="4"/>
  <c r="L421" i="4" s="1"/>
  <c r="J417" i="4"/>
  <c r="L417" i="4" s="1"/>
  <c r="J416" i="4"/>
  <c r="J414" i="4"/>
  <c r="J413" i="4"/>
  <c r="J412" i="4"/>
  <c r="J411" i="4"/>
  <c r="J406" i="4"/>
  <c r="J399" i="4"/>
  <c r="L399" i="4" s="1"/>
  <c r="J394" i="4"/>
  <c r="L394" i="4" s="1"/>
  <c r="J393" i="4"/>
  <c r="L391" i="4" s="1"/>
  <c r="J390" i="4"/>
  <c r="J389" i="4"/>
  <c r="J385" i="4"/>
  <c r="J384" i="4"/>
  <c r="J382" i="4"/>
  <c r="J381" i="4"/>
  <c r="J377" i="4"/>
  <c r="J374" i="4"/>
  <c r="L374" i="4" s="1"/>
  <c r="J373" i="4"/>
  <c r="J371" i="4"/>
  <c r="J365" i="4"/>
  <c r="L365" i="4" s="1"/>
  <c r="J362" i="4"/>
  <c r="L362" i="4" s="1"/>
  <c r="J354" i="4"/>
  <c r="J353" i="4"/>
  <c r="J344" i="4"/>
  <c r="L344" i="4" s="1"/>
  <c r="J342" i="4"/>
  <c r="L342" i="4" s="1"/>
  <c r="J333" i="4"/>
  <c r="L333" i="4" s="1"/>
  <c r="J332" i="4"/>
  <c r="J329" i="4"/>
  <c r="J323" i="4"/>
  <c r="L323" i="4" s="1"/>
  <c r="J318" i="4"/>
  <c r="J317" i="4"/>
  <c r="J314" i="4"/>
  <c r="J310" i="4"/>
  <c r="L310" i="4" s="1"/>
  <c r="J309" i="4"/>
  <c r="J301" i="4"/>
  <c r="J300" i="4"/>
  <c r="J299" i="4"/>
  <c r="J296" i="4"/>
  <c r="J295" i="4"/>
  <c r="J293" i="4"/>
  <c r="J292" i="4"/>
  <c r="L292" i="4" s="1"/>
  <c r="J291" i="4"/>
  <c r="J287" i="4"/>
  <c r="J285" i="4"/>
  <c r="L285" i="4" s="1"/>
  <c r="J281" i="4"/>
  <c r="L281" i="4" s="1"/>
  <c r="J279" i="4"/>
  <c r="J275" i="4"/>
  <c r="L275" i="4" s="1"/>
  <c r="J274" i="4"/>
  <c r="J273" i="4"/>
  <c r="J272" i="4"/>
  <c r="J270" i="4"/>
  <c r="J266" i="4"/>
  <c r="L266" i="4" s="1"/>
  <c r="J265" i="4"/>
  <c r="J264" i="4"/>
  <c r="J263" i="4"/>
  <c r="J262" i="4"/>
  <c r="J257" i="4"/>
  <c r="J256" i="4"/>
  <c r="J252" i="4"/>
  <c r="J247" i="4"/>
  <c r="L247" i="4" s="1"/>
  <c r="J243" i="4"/>
  <c r="L243" i="4" s="1"/>
  <c r="J239" i="4"/>
  <c r="J238" i="4"/>
  <c r="L238" i="4" s="1"/>
  <c r="J237" i="4"/>
  <c r="J232" i="4"/>
  <c r="J231" i="4"/>
  <c r="J230" i="4"/>
  <c r="J229" i="4"/>
  <c r="J228" i="4"/>
  <c r="J227" i="4"/>
  <c r="J226" i="4"/>
  <c r="J223" i="4"/>
  <c r="J222" i="4"/>
  <c r="J220" i="4"/>
  <c r="J219" i="4"/>
  <c r="J217" i="4"/>
  <c r="J216" i="4"/>
  <c r="J212" i="4"/>
  <c r="J211" i="4"/>
  <c r="J210" i="4"/>
  <c r="J206" i="4"/>
  <c r="J204" i="4"/>
  <c r="L204" i="4" s="1"/>
  <c r="J203" i="4"/>
  <c r="J199" i="4"/>
  <c r="J198" i="4"/>
  <c r="J197" i="4"/>
  <c r="J194" i="4"/>
  <c r="J193" i="4"/>
  <c r="J192" i="4"/>
  <c r="J191" i="4"/>
  <c r="J190" i="4"/>
  <c r="J189" i="4"/>
  <c r="J188" i="4"/>
  <c r="J186" i="4"/>
  <c r="J184" i="4"/>
  <c r="L184" i="4" s="1"/>
  <c r="J183" i="4"/>
  <c r="J182" i="4"/>
  <c r="J181" i="4"/>
  <c r="J177" i="4"/>
  <c r="J176" i="4"/>
  <c r="J173" i="4"/>
  <c r="J172" i="4"/>
  <c r="J171" i="4"/>
  <c r="J170" i="4"/>
  <c r="J169" i="4"/>
  <c r="J168" i="4"/>
  <c r="J167" i="4"/>
  <c r="J166" i="4"/>
  <c r="J162" i="4"/>
  <c r="J161" i="4"/>
  <c r="J157" i="4"/>
  <c r="J156" i="4"/>
  <c r="J155" i="4"/>
  <c r="J152" i="4"/>
  <c r="J147" i="4"/>
  <c r="L147" i="4" s="1"/>
  <c r="J146" i="4"/>
  <c r="J144" i="4"/>
  <c r="J143" i="4"/>
  <c r="J139" i="4"/>
  <c r="J135" i="4"/>
  <c r="J133" i="4"/>
  <c r="J132" i="4"/>
  <c r="J131" i="4"/>
  <c r="J130" i="4"/>
  <c r="J129" i="4"/>
  <c r="J124" i="4"/>
  <c r="J123" i="4"/>
  <c r="J122" i="4"/>
  <c r="J121" i="4"/>
  <c r="J117" i="4"/>
  <c r="J116" i="4"/>
  <c r="J115" i="4"/>
  <c r="J114" i="4"/>
  <c r="J113" i="4"/>
  <c r="J111" i="4"/>
  <c r="L111" i="4" s="1"/>
  <c r="J106" i="4"/>
  <c r="L106" i="4" s="1"/>
  <c r="J104" i="4"/>
  <c r="L104" i="4" s="1"/>
  <c r="J100" i="4"/>
  <c r="L100" i="4" s="1"/>
  <c r="J95" i="4"/>
  <c r="L95" i="4" s="1"/>
  <c r="J94" i="4"/>
  <c r="J93" i="4"/>
  <c r="J91" i="4"/>
  <c r="J90" i="4"/>
  <c r="J89" i="4"/>
  <c r="J88" i="4"/>
  <c r="J87" i="4"/>
  <c r="J86" i="4"/>
  <c r="J82" i="4"/>
  <c r="J81" i="4"/>
  <c r="J79" i="4"/>
  <c r="J78" i="4"/>
  <c r="J76" i="4"/>
  <c r="J75" i="4"/>
  <c r="J74" i="4"/>
  <c r="J72" i="4"/>
  <c r="J71" i="4"/>
  <c r="J70" i="4"/>
  <c r="J69" i="4"/>
  <c r="J66" i="4"/>
  <c r="J57" i="4"/>
  <c r="J52" i="4"/>
  <c r="L52" i="4" s="1"/>
  <c r="J51" i="4"/>
  <c r="J48" i="4"/>
  <c r="J47" i="4"/>
  <c r="J46" i="4"/>
  <c r="J45" i="4"/>
  <c r="J44" i="4"/>
  <c r="J43" i="4"/>
  <c r="J41" i="4"/>
  <c r="L41" i="4" s="1"/>
  <c r="J40" i="4"/>
  <c r="J37" i="4"/>
  <c r="L737" i="4" l="1"/>
  <c r="L717" i="4"/>
  <c r="L702" i="4"/>
  <c r="L713" i="4"/>
  <c r="L722" i="4"/>
  <c r="L697" i="4"/>
  <c r="L693" i="4"/>
  <c r="L656" i="4"/>
  <c r="L680" i="4"/>
  <c r="L671" i="4"/>
  <c r="L661" i="4"/>
  <c r="L676" i="4"/>
  <c r="L668" i="4"/>
  <c r="L641" i="4"/>
  <c r="L652" i="4"/>
  <c r="L632" i="4"/>
  <c r="L644" i="4"/>
  <c r="S16" i="4" s="1"/>
  <c r="L629" i="4"/>
  <c r="L636" i="4"/>
  <c r="L623" i="4"/>
  <c r="L626" i="4"/>
  <c r="L601" i="4"/>
  <c r="L612" i="4"/>
  <c r="L615" i="4"/>
  <c r="L606" i="4"/>
  <c r="L543" i="4"/>
  <c r="B31" i="4"/>
  <c r="L571" i="4"/>
  <c r="L550" i="4"/>
  <c r="L567" i="4"/>
  <c r="L578" i="4"/>
  <c r="L546" i="4"/>
  <c r="L531" i="4"/>
  <c r="L518" i="4"/>
  <c r="L513" i="4"/>
  <c r="L510" i="4"/>
  <c r="L507" i="4"/>
  <c r="L491" i="4"/>
  <c r="L487" i="4"/>
  <c r="F28" i="4" s="1"/>
  <c r="L447" i="4"/>
  <c r="L455" i="4"/>
  <c r="F13" i="4" s="1"/>
  <c r="L406" i="4"/>
  <c r="L414" i="4"/>
  <c r="L425" i="4"/>
  <c r="L458" i="4"/>
  <c r="L431" i="4"/>
  <c r="L428" i="4"/>
  <c r="E13" i="4" s="1"/>
  <c r="L412" i="4"/>
  <c r="T13" i="4"/>
  <c r="D29" i="4"/>
  <c r="L377" i="4"/>
  <c r="L385" i="4"/>
  <c r="L382" i="4"/>
  <c r="D28" i="4" s="1"/>
  <c r="L371" i="4"/>
  <c r="C29" i="4"/>
  <c r="S13" i="4"/>
  <c r="L353" i="4"/>
  <c r="L329" i="4"/>
  <c r="L287" i="4"/>
  <c r="L301" i="4"/>
  <c r="R13" i="4" s="1"/>
  <c r="L296" i="4"/>
  <c r="B28" i="4" s="1"/>
  <c r="L293" i="4"/>
  <c r="L314" i="4"/>
  <c r="B29" i="4"/>
  <c r="L273" i="4"/>
  <c r="L264" i="4"/>
  <c r="L257" i="4"/>
  <c r="L252" i="4"/>
  <c r="G9" i="4" s="1"/>
  <c r="L239" i="4"/>
  <c r="L212" i="4"/>
  <c r="L220" i="4"/>
  <c r="L217" i="4"/>
  <c r="L232" i="4"/>
  <c r="L227" i="4"/>
  <c r="L223" i="4"/>
  <c r="L230" i="4"/>
  <c r="L206" i="4"/>
  <c r="L199" i="4"/>
  <c r="L192" i="4"/>
  <c r="L194" i="4"/>
  <c r="L189" i="4"/>
  <c r="L186" i="4"/>
  <c r="L177" i="4"/>
  <c r="L168" i="4"/>
  <c r="L144" i="4"/>
  <c r="L173" i="4"/>
  <c r="L171" i="4"/>
  <c r="L162" i="4"/>
  <c r="U10" i="4" s="1"/>
  <c r="L152" i="4"/>
  <c r="L139" i="4"/>
  <c r="L157" i="4"/>
  <c r="L133" i="4"/>
  <c r="L124" i="4"/>
  <c r="D26" i="4" s="1"/>
  <c r="L122" i="4"/>
  <c r="L130" i="4"/>
  <c r="L113" i="4"/>
  <c r="L117" i="4"/>
  <c r="L69" i="4"/>
  <c r="L79" i="4"/>
  <c r="L91" i="4"/>
  <c r="L88" i="4"/>
  <c r="L76" i="4"/>
  <c r="L82" i="4"/>
  <c r="L72" i="4"/>
  <c r="L57" i="4"/>
  <c r="L48" i="4"/>
  <c r="L37" i="4"/>
  <c r="L707" i="4"/>
  <c r="D15" i="4"/>
  <c r="L686" i="4"/>
  <c r="L597" i="4"/>
  <c r="L595" i="4"/>
  <c r="L592" i="4"/>
  <c r="L537" i="4"/>
  <c r="C13" i="4"/>
  <c r="L279" i="4"/>
  <c r="L270" i="4"/>
  <c r="L94" i="4"/>
  <c r="L43" i="4"/>
  <c r="C16" i="4" l="1"/>
  <c r="C15" i="4"/>
  <c r="D16" i="4"/>
  <c r="D32" i="4"/>
  <c r="T16" i="4"/>
  <c r="I13" i="4"/>
  <c r="C32" i="4"/>
  <c r="E28" i="4"/>
  <c r="B15" i="4"/>
  <c r="R16" i="4"/>
  <c r="B32" i="4"/>
  <c r="B16" i="4"/>
  <c r="I29" i="4"/>
  <c r="C28" i="4"/>
  <c r="Y13" i="4"/>
  <c r="H13" i="4"/>
  <c r="E12" i="4"/>
  <c r="I12" i="4"/>
  <c r="H12" i="4"/>
  <c r="H29" i="4"/>
  <c r="X13" i="4"/>
  <c r="B10" i="4"/>
  <c r="D13" i="4"/>
  <c r="F12" i="4"/>
  <c r="D12" i="4"/>
  <c r="C12" i="4"/>
  <c r="B12" i="4"/>
  <c r="B13" i="4"/>
  <c r="H25" i="4"/>
  <c r="G25" i="4"/>
  <c r="F26" i="4"/>
  <c r="H10" i="4"/>
  <c r="E26" i="4"/>
  <c r="D25" i="4"/>
  <c r="H9" i="4"/>
  <c r="D10" i="4"/>
  <c r="T10" i="4"/>
  <c r="G10" i="4"/>
  <c r="E25" i="4"/>
  <c r="F25" i="4"/>
  <c r="B25" i="4"/>
  <c r="X10" i="4"/>
  <c r="H26" i="4"/>
  <c r="W10" i="4"/>
  <c r="G26" i="4"/>
  <c r="C25" i="4"/>
  <c r="V10" i="4"/>
  <c r="F10" i="4"/>
  <c r="E9" i="4"/>
  <c r="E10" i="4"/>
  <c r="D9" i="4"/>
  <c r="C9" i="4"/>
  <c r="R9" i="4"/>
  <c r="C10" i="4"/>
  <c r="S10" i="4"/>
  <c r="C26" i="4"/>
  <c r="B9" i="4"/>
  <c r="F9" i="4"/>
  <c r="K15" i="4" l="1"/>
  <c r="K16" i="4"/>
  <c r="K13" i="4"/>
  <c r="K12" i="4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D25" i="1" s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E25" i="1" s="1"/>
  <c r="L130" i="1"/>
  <c r="L129" i="1"/>
  <c r="L128" i="1"/>
  <c r="L127" i="1"/>
  <c r="L126" i="1"/>
  <c r="L125" i="1"/>
  <c r="L124" i="1"/>
  <c r="C29" i="1" s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351" i="2"/>
  <c r="J352" i="2"/>
  <c r="J353" i="2"/>
  <c r="B27" i="2" l="1"/>
  <c r="B43" i="2"/>
  <c r="B28" i="2"/>
  <c r="B44" i="2"/>
  <c r="C47" i="2"/>
  <c r="C31" i="2"/>
  <c r="H40" i="2"/>
  <c r="H24" i="2"/>
  <c r="F25" i="2"/>
  <c r="F41" i="2"/>
  <c r="G24" i="2"/>
  <c r="G40" i="2"/>
  <c r="H41" i="2"/>
  <c r="H25" i="2"/>
  <c r="G25" i="2"/>
  <c r="G41" i="2"/>
  <c r="F24" i="2"/>
  <c r="F40" i="2"/>
  <c r="H20" i="1"/>
  <c r="H4" i="1"/>
  <c r="H3" i="1"/>
  <c r="H19" i="1"/>
  <c r="G20" i="1"/>
  <c r="G19" i="1"/>
  <c r="G4" i="1"/>
  <c r="G3" i="1"/>
  <c r="E24" i="2"/>
  <c r="E40" i="2"/>
  <c r="E25" i="2"/>
  <c r="E41" i="2"/>
  <c r="F20" i="1"/>
  <c r="F19" i="1"/>
  <c r="F3" i="1"/>
  <c r="F4" i="1"/>
  <c r="D20" i="1"/>
  <c r="E20" i="1"/>
  <c r="D4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2" i="1"/>
  <c r="L183" i="1"/>
  <c r="L184" i="1"/>
  <c r="L185" i="1"/>
  <c r="C23" i="1" s="1"/>
  <c r="L186" i="1"/>
  <c r="L187" i="1"/>
  <c r="L188" i="1"/>
  <c r="L189" i="1"/>
  <c r="L190" i="1"/>
  <c r="L191" i="1"/>
  <c r="L192" i="1"/>
  <c r="L193" i="1"/>
  <c r="L194" i="1"/>
  <c r="L195" i="1"/>
  <c r="L196" i="1"/>
  <c r="G28" i="1" s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J23" i="1" s="1"/>
  <c r="L242" i="1"/>
  <c r="L243" i="1"/>
  <c r="L244" i="1"/>
  <c r="L245" i="1"/>
  <c r="L246" i="1"/>
  <c r="L247" i="1"/>
  <c r="L346" i="1"/>
  <c r="L347" i="1"/>
  <c r="L390" i="1"/>
  <c r="L466" i="1"/>
  <c r="L467" i="1"/>
  <c r="L468" i="1"/>
  <c r="J25" i="1" l="1"/>
  <c r="J9" i="1"/>
  <c r="F10" i="1"/>
  <c r="F26" i="1"/>
  <c r="E26" i="1"/>
  <c r="D10" i="1"/>
  <c r="J22" i="1"/>
  <c r="I23" i="1"/>
  <c r="I22" i="1"/>
  <c r="G22" i="1"/>
  <c r="G23" i="1"/>
  <c r="F22" i="1"/>
  <c r="F6" i="1"/>
  <c r="E23" i="1"/>
  <c r="E22" i="1"/>
  <c r="E6" i="1"/>
  <c r="D23" i="1"/>
  <c r="E7" i="1"/>
  <c r="D22" i="1"/>
  <c r="P7" i="1"/>
  <c r="C7" i="1"/>
  <c r="C22" i="1"/>
  <c r="C6" i="1"/>
  <c r="I20" i="1"/>
  <c r="P8" i="1"/>
  <c r="I19" i="1"/>
  <c r="I3" i="1"/>
  <c r="I4" i="1"/>
  <c r="H36" i="1"/>
  <c r="H34" i="1"/>
  <c r="J349" i="3" l="1"/>
  <c r="J348" i="3"/>
  <c r="J347" i="3"/>
  <c r="J346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84" i="3"/>
  <c r="J112" i="7" l="1"/>
  <c r="J111" i="7"/>
  <c r="J110" i="7"/>
  <c r="J109" i="7"/>
  <c r="J108" i="7"/>
  <c r="J107" i="7"/>
  <c r="J106" i="7"/>
  <c r="J105" i="7"/>
  <c r="J104" i="7"/>
  <c r="J103" i="7"/>
  <c r="J102" i="7"/>
  <c r="J101" i="7"/>
  <c r="J676" i="3" l="1"/>
  <c r="J675" i="3"/>
  <c r="J674" i="3"/>
  <c r="J673" i="3"/>
  <c r="J672" i="3"/>
  <c r="J623" i="3"/>
  <c r="J622" i="3"/>
  <c r="G22" i="3" l="1"/>
  <c r="K22" i="3" s="1"/>
  <c r="G38" i="3"/>
  <c r="K38" i="3" s="1"/>
  <c r="J455" i="3"/>
  <c r="J454" i="3"/>
  <c r="J453" i="3"/>
  <c r="J452" i="3"/>
  <c r="J451" i="3"/>
  <c r="J449" i="3"/>
  <c r="J448" i="3"/>
  <c r="J621" i="3"/>
  <c r="J458" i="3"/>
  <c r="J457" i="3"/>
  <c r="J456" i="3"/>
  <c r="H35" i="3" l="1"/>
  <c r="H18" i="3"/>
  <c r="H34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D35" i="3" s="1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29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C32" i="3" s="1"/>
  <c r="J186" i="3"/>
  <c r="J185" i="3"/>
  <c r="J184" i="3"/>
  <c r="J183" i="3"/>
  <c r="J182" i="3"/>
  <c r="J181" i="3"/>
  <c r="J180" i="3"/>
  <c r="J179" i="3"/>
  <c r="J176" i="3"/>
  <c r="J175" i="3"/>
  <c r="J174" i="3"/>
  <c r="J173" i="3"/>
  <c r="J172" i="3"/>
  <c r="J171" i="3"/>
  <c r="J170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7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E29" i="3" s="1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3" i="3"/>
  <c r="J81" i="3"/>
  <c r="J80" i="3"/>
  <c r="J79" i="3"/>
  <c r="J78" i="3"/>
  <c r="J77" i="3"/>
  <c r="J76" i="3"/>
  <c r="J75" i="3"/>
  <c r="J74" i="3"/>
  <c r="J72" i="3"/>
  <c r="J71" i="3"/>
  <c r="J70" i="3"/>
  <c r="J69" i="3"/>
  <c r="J68" i="3"/>
  <c r="J67" i="3"/>
  <c r="J66" i="3"/>
  <c r="J65" i="3"/>
  <c r="J64" i="3"/>
  <c r="J63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F34" i="3" l="1"/>
  <c r="G35" i="3"/>
  <c r="F35" i="3"/>
  <c r="G34" i="3"/>
  <c r="G19" i="3"/>
  <c r="F19" i="3"/>
  <c r="F18" i="3"/>
  <c r="G18" i="3"/>
  <c r="B32" i="3"/>
  <c r="D32" i="3"/>
  <c r="E35" i="3"/>
  <c r="C35" i="3"/>
  <c r="E34" i="3"/>
  <c r="C34" i="3"/>
  <c r="E18" i="3"/>
  <c r="E19" i="3"/>
  <c r="D34" i="3"/>
  <c r="D19" i="3"/>
  <c r="D18" i="3"/>
  <c r="E28" i="3"/>
  <c r="E32" i="3"/>
  <c r="H32" i="3"/>
  <c r="I31" i="3"/>
  <c r="I32" i="3"/>
  <c r="B18" i="3"/>
  <c r="B34" i="3"/>
  <c r="B35" i="3"/>
  <c r="F32" i="3"/>
  <c r="C19" i="3"/>
  <c r="B19" i="3"/>
  <c r="C18" i="3"/>
  <c r="H31" i="3"/>
  <c r="I16" i="3"/>
  <c r="I15" i="3"/>
  <c r="E15" i="3"/>
  <c r="F15" i="3"/>
  <c r="F31" i="3"/>
  <c r="E31" i="3"/>
  <c r="H16" i="3"/>
  <c r="H15" i="3"/>
  <c r="E16" i="3"/>
  <c r="F16" i="3"/>
  <c r="D31" i="3"/>
  <c r="B31" i="3"/>
  <c r="D16" i="3"/>
  <c r="D15" i="3"/>
  <c r="C31" i="3"/>
  <c r="B16" i="3"/>
  <c r="C15" i="3"/>
  <c r="C16" i="3"/>
  <c r="H29" i="3"/>
  <c r="G28" i="3"/>
  <c r="H28" i="3"/>
  <c r="B15" i="3"/>
  <c r="G29" i="3"/>
  <c r="C12" i="3"/>
  <c r="D12" i="3"/>
  <c r="F13" i="3"/>
  <c r="F29" i="3"/>
  <c r="F28" i="3"/>
  <c r="H13" i="3"/>
  <c r="H12" i="3"/>
  <c r="F12" i="3"/>
  <c r="G12" i="3"/>
  <c r="G13" i="3"/>
  <c r="B29" i="3"/>
  <c r="C29" i="3"/>
  <c r="D28" i="3"/>
  <c r="D29" i="3"/>
  <c r="C28" i="3"/>
  <c r="B28" i="3"/>
  <c r="E13" i="3"/>
  <c r="C13" i="3"/>
  <c r="E12" i="3"/>
  <c r="D13" i="3"/>
  <c r="B12" i="3"/>
  <c r="B13" i="3"/>
  <c r="J100" i="7"/>
  <c r="J99" i="7"/>
  <c r="J98" i="7"/>
  <c r="J97" i="7"/>
  <c r="J96" i="7"/>
  <c r="K35" i="3" l="1"/>
  <c r="K34" i="3"/>
  <c r="K15" i="3"/>
  <c r="K29" i="3"/>
  <c r="K32" i="3"/>
  <c r="K13" i="3"/>
  <c r="K18" i="3"/>
  <c r="K16" i="3"/>
  <c r="K31" i="3"/>
  <c r="K12" i="3"/>
  <c r="K28" i="3"/>
  <c r="J95" i="7"/>
  <c r="M33" i="3" l="1"/>
  <c r="J94" i="7"/>
  <c r="J93" i="7"/>
  <c r="J92" i="7"/>
  <c r="J91" i="7"/>
  <c r="J90" i="7"/>
  <c r="J89" i="7"/>
  <c r="J88" i="7"/>
  <c r="J87" i="7"/>
  <c r="J86" i="7"/>
  <c r="J85" i="7"/>
  <c r="J84" i="7"/>
  <c r="J83" i="7"/>
  <c r="J82" i="7"/>
  <c r="J81" i="7"/>
  <c r="J80" i="7"/>
  <c r="J79" i="7"/>
  <c r="J78" i="7"/>
  <c r="J77" i="7"/>
  <c r="J75" i="7" l="1"/>
  <c r="J76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1" i="7"/>
  <c r="J60" i="7"/>
  <c r="J59" i="7"/>
  <c r="J58" i="7" l="1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5" i="7"/>
  <c r="K47" i="2" l="1"/>
  <c r="K46" i="2"/>
  <c r="F4" i="7" l="1"/>
  <c r="G4" i="7"/>
  <c r="D5" i="7"/>
  <c r="K13" i="7" l="1"/>
  <c r="K24" i="7"/>
  <c r="K26" i="7"/>
  <c r="K30" i="7"/>
  <c r="K15" i="7"/>
  <c r="K19" i="7"/>
  <c r="K28" i="7"/>
  <c r="M25" i="7" l="1"/>
  <c r="K17" i="7"/>
  <c r="M14" i="7" s="1"/>
  <c r="F24" i="6" l="1"/>
  <c r="K24" i="6" s="1"/>
  <c r="L21" i="7"/>
  <c r="J32" i="6"/>
  <c r="H32" i="6"/>
  <c r="G32" i="6"/>
  <c r="F32" i="6"/>
  <c r="H32" i="1" l="1"/>
  <c r="K26" i="5" l="1"/>
  <c r="S26" i="4"/>
  <c r="L25" i="1"/>
  <c r="L22" i="1"/>
  <c r="L19" i="1" l="1"/>
  <c r="R26" i="4" l="1"/>
  <c r="H6" i="4"/>
  <c r="R25" i="4" l="1"/>
  <c r="C6" i="4" l="1"/>
  <c r="C7" i="4" l="1"/>
  <c r="H7" i="4" l="1"/>
  <c r="K32" i="6" l="1"/>
  <c r="H7" i="3" l="1"/>
  <c r="G7" i="3"/>
  <c r="O18" i="3" l="1"/>
  <c r="G41" i="5" l="1"/>
  <c r="F41" i="5"/>
  <c r="G40" i="5"/>
  <c r="F40" i="5"/>
  <c r="G39" i="5"/>
  <c r="F39" i="5"/>
  <c r="G38" i="5"/>
  <c r="F38" i="5"/>
  <c r="G37" i="5"/>
  <c r="F37" i="5"/>
  <c r="D5" i="5"/>
  <c r="G4" i="5"/>
  <c r="F4" i="5"/>
  <c r="K45" i="5" l="1"/>
  <c r="K46" i="5"/>
  <c r="K47" i="5"/>
  <c r="K48" i="5"/>
  <c r="K14" i="5"/>
  <c r="K15" i="5"/>
  <c r="K16" i="5"/>
  <c r="K17" i="5"/>
  <c r="H38" i="5"/>
  <c r="H40" i="5"/>
  <c r="K50" i="5"/>
  <c r="K20" i="5"/>
  <c r="K21" i="5"/>
  <c r="K22" i="5"/>
  <c r="K23" i="5"/>
  <c r="K25" i="5"/>
  <c r="K27" i="5"/>
  <c r="K28" i="5"/>
  <c r="K29" i="5"/>
  <c r="K31" i="5"/>
  <c r="K32" i="5"/>
  <c r="K33" i="5"/>
  <c r="K34" i="5"/>
  <c r="K35" i="5"/>
  <c r="H37" i="5"/>
  <c r="H39" i="5"/>
  <c r="H41" i="5"/>
  <c r="K51" i="5"/>
  <c r="K52" i="5"/>
  <c r="K53" i="5"/>
  <c r="K54" i="5"/>
  <c r="K56" i="5"/>
  <c r="K57" i="5"/>
  <c r="K58" i="5"/>
  <c r="K59" i="5"/>
  <c r="K60" i="5"/>
  <c r="K62" i="5"/>
  <c r="K63" i="5"/>
  <c r="K64" i="5"/>
  <c r="K65" i="5"/>
  <c r="K66" i="5"/>
  <c r="K13" i="5"/>
  <c r="K19" i="5"/>
  <c r="M48" i="5" l="1"/>
  <c r="M54" i="5"/>
  <c r="M15" i="5"/>
  <c r="F26" i="6" s="1"/>
  <c r="K26" i="6" s="1"/>
  <c r="M52" i="5"/>
  <c r="P22" i="5"/>
  <c r="M17" i="5"/>
  <c r="P25" i="5"/>
  <c r="P23" i="5"/>
  <c r="M50" i="5"/>
  <c r="P24" i="5"/>
  <c r="P14" i="5"/>
  <c r="K44" i="5"/>
  <c r="M46" i="5" s="1"/>
  <c r="P15" i="5"/>
  <c r="F31" i="6" s="1"/>
  <c r="K31" i="6" s="1"/>
  <c r="P18" i="5"/>
  <c r="F30" i="6" s="1"/>
  <c r="K30" i="6" s="1"/>
  <c r="P17" i="5"/>
  <c r="P16" i="5"/>
  <c r="F29" i="6" s="1"/>
  <c r="K29" i="6" s="1"/>
  <c r="M21" i="5"/>
  <c r="M19" i="5"/>
  <c r="M23" i="5"/>
  <c r="L40" i="5" l="1"/>
  <c r="L39" i="5"/>
  <c r="L37" i="5"/>
  <c r="L41" i="5"/>
  <c r="L38" i="5"/>
  <c r="P21" i="5"/>
  <c r="F28" i="6"/>
  <c r="K28" i="6" s="1"/>
  <c r="L26" i="5"/>
  <c r="P19" i="5"/>
  <c r="K25" i="6" l="1"/>
  <c r="F25" i="6"/>
  <c r="L57" i="5"/>
  <c r="P26" i="5"/>
  <c r="V25" i="4"/>
  <c r="U34" i="4"/>
  <c r="Y34" i="4"/>
  <c r="U35" i="4"/>
  <c r="Y35" i="4"/>
  <c r="T29" i="4"/>
  <c r="U28" i="4"/>
  <c r="T25" i="4"/>
  <c r="X25" i="4"/>
  <c r="Y26" i="4"/>
  <c r="V28" i="4"/>
  <c r="Y29" i="4"/>
  <c r="U31" i="4"/>
  <c r="Y31" i="4"/>
  <c r="U32" i="4"/>
  <c r="Y32" i="4"/>
  <c r="W26" i="4"/>
  <c r="AA10" i="4"/>
  <c r="U25" i="4"/>
  <c r="Y25" i="4"/>
  <c r="S28" i="4"/>
  <c r="W28" i="4"/>
  <c r="V29" i="4"/>
  <c r="R31" i="4"/>
  <c r="V31" i="4"/>
  <c r="K32" i="4"/>
  <c r="V32" i="4"/>
  <c r="K34" i="4"/>
  <c r="V34" i="4"/>
  <c r="R35" i="4"/>
  <c r="V35" i="4"/>
  <c r="AA9" i="4"/>
  <c r="AA12" i="4"/>
  <c r="AA13" i="4"/>
  <c r="AA15" i="4"/>
  <c r="AA16" i="4"/>
  <c r="K18" i="4"/>
  <c r="AA18" i="4"/>
  <c r="AA19" i="4"/>
  <c r="T28" i="4"/>
  <c r="X28" i="4"/>
  <c r="W29" i="4"/>
  <c r="S31" i="4"/>
  <c r="W31" i="4"/>
  <c r="S32" i="4"/>
  <c r="W32" i="4"/>
  <c r="S34" i="4"/>
  <c r="W34" i="4"/>
  <c r="S35" i="4"/>
  <c r="W35" i="4"/>
  <c r="X26" i="4"/>
  <c r="U29" i="4"/>
  <c r="S25" i="4"/>
  <c r="W25" i="4"/>
  <c r="Y28" i="4"/>
  <c r="X29" i="4"/>
  <c r="T31" i="4"/>
  <c r="X31" i="4"/>
  <c r="T32" i="4"/>
  <c r="X32" i="4"/>
  <c r="T34" i="4"/>
  <c r="X34" i="4"/>
  <c r="T35" i="4"/>
  <c r="X35" i="4"/>
  <c r="S29" i="4"/>
  <c r="R34" i="4"/>
  <c r="K25" i="4"/>
  <c r="K31" i="4"/>
  <c r="R32" i="4"/>
  <c r="K35" i="4"/>
  <c r="AC11" i="4" l="1"/>
  <c r="G20" i="6" s="1"/>
  <c r="AC13" i="4"/>
  <c r="G21" i="6" s="1"/>
  <c r="AA35" i="4"/>
  <c r="AA25" i="4"/>
  <c r="U26" i="4"/>
  <c r="AA31" i="4"/>
  <c r="K9" i="4"/>
  <c r="V26" i="4"/>
  <c r="AA34" i="4"/>
  <c r="AA32" i="4"/>
  <c r="T26" i="4"/>
  <c r="R29" i="4"/>
  <c r="AA29" i="4" s="1"/>
  <c r="K29" i="4"/>
  <c r="K28" i="4"/>
  <c r="M27" i="4" s="1"/>
  <c r="R28" i="4"/>
  <c r="AA28" i="4" s="1"/>
  <c r="G19" i="6" l="1"/>
  <c r="AC27" i="4"/>
  <c r="AB16" i="4"/>
  <c r="AA26" i="4"/>
  <c r="K10" i="4"/>
  <c r="K26" i="4"/>
  <c r="M29" i="4" s="1"/>
  <c r="M11" i="4"/>
  <c r="L21" i="4" l="1"/>
  <c r="F20" i="6"/>
  <c r="K20" i="6" s="1"/>
  <c r="L32" i="4"/>
  <c r="AC29" i="4"/>
  <c r="AB32" i="4" l="1"/>
  <c r="N17" i="6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I16" i="2"/>
  <c r="H16" i="2"/>
  <c r="G16" i="2"/>
  <c r="F16" i="2"/>
  <c r="E16" i="2"/>
  <c r="D16" i="2"/>
  <c r="C16" i="2"/>
  <c r="B16" i="2"/>
  <c r="I15" i="2"/>
  <c r="H15" i="2"/>
  <c r="G15" i="2"/>
  <c r="F15" i="2"/>
  <c r="E15" i="2"/>
  <c r="D15" i="2"/>
  <c r="C15" i="2"/>
  <c r="B15" i="2"/>
  <c r="I14" i="2"/>
  <c r="H14" i="2"/>
  <c r="G14" i="2"/>
  <c r="F14" i="2"/>
  <c r="E14" i="2"/>
  <c r="D14" i="2"/>
  <c r="C14" i="2"/>
  <c r="B14" i="2"/>
  <c r="I13" i="2"/>
  <c r="H13" i="2"/>
  <c r="G13" i="2"/>
  <c r="F13" i="2"/>
  <c r="E13" i="2"/>
  <c r="D13" i="2"/>
  <c r="C13" i="2"/>
  <c r="B13" i="2"/>
  <c r="I11" i="2"/>
  <c r="H11" i="2"/>
  <c r="G11" i="2"/>
  <c r="F11" i="2"/>
  <c r="E11" i="2"/>
  <c r="D11" i="2"/>
  <c r="C11" i="2"/>
  <c r="B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6" i="2"/>
  <c r="H6" i="2"/>
  <c r="G6" i="2"/>
  <c r="F6" i="2"/>
  <c r="E6" i="2"/>
  <c r="D6" i="2"/>
  <c r="C6" i="2"/>
  <c r="B6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  <c r="K18" i="2" l="1"/>
  <c r="K21" i="2"/>
  <c r="K4" i="2"/>
  <c r="K5" i="2"/>
  <c r="K6" i="2"/>
  <c r="K8" i="2"/>
  <c r="K9" i="2"/>
  <c r="K10" i="2"/>
  <c r="K11" i="2"/>
  <c r="K13" i="2"/>
  <c r="K14" i="2"/>
  <c r="K15" i="2"/>
  <c r="K16" i="2"/>
  <c r="K19" i="2"/>
  <c r="K20" i="2"/>
  <c r="K30" i="2"/>
  <c r="K31" i="2"/>
  <c r="K33" i="2"/>
  <c r="K34" i="2"/>
  <c r="K43" i="2"/>
  <c r="K44" i="2"/>
  <c r="K49" i="2"/>
  <c r="K50" i="2"/>
  <c r="K27" i="2"/>
  <c r="K3" i="2"/>
  <c r="K28" i="2"/>
  <c r="K40" i="2"/>
  <c r="K41" i="2"/>
  <c r="O28" i="2" l="1"/>
  <c r="O29" i="2"/>
  <c r="M42" i="2"/>
  <c r="G14" i="6" s="1"/>
  <c r="M44" i="2"/>
  <c r="G15" i="6" s="1"/>
  <c r="L3" i="2"/>
  <c r="L18" i="2"/>
  <c r="K24" i="2"/>
  <c r="O24" i="2" s="1"/>
  <c r="L13" i="2"/>
  <c r="L8" i="2"/>
  <c r="K25" i="2"/>
  <c r="O30" i="2" l="1"/>
  <c r="M26" i="2"/>
  <c r="L47" i="2"/>
  <c r="M28" i="2"/>
  <c r="O25" i="2"/>
  <c r="F15" i="6" s="1"/>
  <c r="K15" i="6" s="1"/>
  <c r="G13" i="6"/>
  <c r="H35" i="1"/>
  <c r="G35" i="1"/>
  <c r="H33" i="1"/>
  <c r="G33" i="1"/>
  <c r="H31" i="1"/>
  <c r="G31" i="1"/>
  <c r="H30" i="1"/>
  <c r="G30" i="1"/>
  <c r="L36" i="2" l="1"/>
  <c r="F14" i="6"/>
  <c r="K14" i="6" s="1"/>
  <c r="K13" i="6" s="1"/>
  <c r="O26" i="2"/>
  <c r="L37" i="2"/>
  <c r="L31" i="2"/>
  <c r="L26" i="1"/>
  <c r="L28" i="1"/>
  <c r="L29" i="1"/>
  <c r="L9" i="1"/>
  <c r="L10" i="1"/>
  <c r="L12" i="1"/>
  <c r="L13" i="1"/>
  <c r="L6" i="1"/>
  <c r="L7" i="1"/>
  <c r="L20" i="1"/>
  <c r="N21" i="1" l="1"/>
  <c r="G11" i="6" s="1"/>
  <c r="F13" i="6"/>
  <c r="L23" i="1"/>
  <c r="L3" i="1"/>
  <c r="P3" i="1" s="1"/>
  <c r="L4" i="1"/>
  <c r="M10" i="1" s="1"/>
  <c r="N24" i="1" l="1"/>
  <c r="G12" i="6" s="1"/>
  <c r="P4" i="1"/>
  <c r="M5" i="1"/>
  <c r="M12" i="1" s="1"/>
  <c r="F11" i="6"/>
  <c r="K11" i="6" s="1"/>
  <c r="M16" i="1" l="1"/>
  <c r="M26" i="1"/>
  <c r="G10" i="6"/>
  <c r="M15" i="1"/>
  <c r="F12" i="6"/>
  <c r="K12" i="6" s="1"/>
  <c r="K10" i="6" s="1"/>
  <c r="P5" i="1"/>
  <c r="F10" i="6" l="1"/>
  <c r="K19" i="4"/>
  <c r="M13" i="4" s="1"/>
  <c r="L16" i="4" s="1"/>
  <c r="F21" i="6" l="1"/>
  <c r="K21" i="6" s="1"/>
  <c r="L22" i="4"/>
  <c r="K19" i="6" l="1"/>
  <c r="F19" i="6"/>
  <c r="P9" i="1" l="1"/>
  <c r="H19" i="3"/>
  <c r="K19" i="3" s="1"/>
  <c r="O14" i="3" l="1"/>
  <c r="M16" i="3"/>
  <c r="L25" i="3" s="1"/>
  <c r="F18" i="6" l="1"/>
  <c r="K18" i="6" s="1"/>
  <c r="G21" i="3" l="1"/>
  <c r="K21" i="3" s="1"/>
  <c r="G37" i="3"/>
  <c r="K37" i="3" s="1"/>
  <c r="M30" i="3" s="1"/>
  <c r="O13" i="3" l="1"/>
  <c r="O15" i="3" s="1"/>
  <c r="M14" i="3"/>
  <c r="L35" i="3"/>
  <c r="O17" i="3"/>
  <c r="O19" i="3" l="1"/>
  <c r="G17" i="6"/>
  <c r="G16" i="6" s="1"/>
  <c r="L24" i="3"/>
  <c r="F17" i="6"/>
  <c r="L21" i="3"/>
  <c r="K17" i="6" l="1"/>
  <c r="K16" i="6" s="1"/>
  <c r="F16" i="6"/>
  <c r="G3" i="3" l="1"/>
  <c r="H3" i="3"/>
  <c r="K3" i="3"/>
  <c r="L3" i="3"/>
  <c r="C4" i="3"/>
  <c r="D4" i="3"/>
  <c r="G4" i="3"/>
  <c r="H4" i="3"/>
  <c r="K4" i="3"/>
  <c r="L4" i="3"/>
  <c r="C5" i="3"/>
  <c r="D5" i="3"/>
  <c r="G5" i="3"/>
  <c r="H5" i="3"/>
  <c r="K5" i="3"/>
  <c r="L5" i="3"/>
  <c r="C6" i="3"/>
  <c r="D6" i="3"/>
  <c r="G6" i="3"/>
  <c r="H6" i="3"/>
  <c r="K6" i="3"/>
  <c r="L6" i="3"/>
  <c r="C8" i="3"/>
  <c r="D8" i="3"/>
  <c r="G8" i="3"/>
  <c r="H8" i="3"/>
  <c r="K8" i="3"/>
  <c r="L8" i="3"/>
  <c r="C9" i="3"/>
  <c r="D9" i="3"/>
  <c r="G9" i="3"/>
  <c r="H9" i="3"/>
  <c r="K9" i="3"/>
  <c r="L9" i="3"/>
  <c r="C10" i="3"/>
  <c r="D10" i="3"/>
  <c r="G10" i="3"/>
  <c r="H10" i="3"/>
  <c r="K10" i="3"/>
  <c r="L10" i="3"/>
  <c r="C4" i="5"/>
  <c r="D4" i="5"/>
  <c r="K4" i="5"/>
  <c r="L4" i="5"/>
  <c r="K5" i="5"/>
  <c r="L5" i="5"/>
  <c r="C6" i="5"/>
  <c r="D6" i="5"/>
  <c r="K6" i="5"/>
  <c r="L6" i="5"/>
  <c r="C9" i="5"/>
  <c r="D9" i="5"/>
  <c r="G9" i="5"/>
  <c r="H9" i="5"/>
  <c r="K9" i="5"/>
  <c r="L9" i="5"/>
  <c r="C10" i="5"/>
  <c r="D10" i="5"/>
  <c r="G10" i="5"/>
  <c r="H10" i="5"/>
  <c r="K10" i="5"/>
  <c r="L10" i="5"/>
  <c r="C11" i="5"/>
  <c r="D11" i="5"/>
  <c r="G11" i="5"/>
  <c r="H11" i="5"/>
  <c r="K11" i="5"/>
  <c r="L11" i="5"/>
  <c r="C4" i="7"/>
  <c r="D4" i="7"/>
  <c r="K4" i="7"/>
  <c r="L4" i="7"/>
  <c r="K5" i="7"/>
  <c r="L5" i="7"/>
  <c r="C6" i="7"/>
  <c r="D6" i="7"/>
  <c r="K6" i="7"/>
  <c r="L6" i="7"/>
  <c r="C9" i="7"/>
  <c r="D9" i="7"/>
  <c r="G9" i="7"/>
  <c r="H9" i="7"/>
  <c r="K9" i="7"/>
  <c r="L9" i="7"/>
  <c r="C10" i="7"/>
  <c r="D10" i="7"/>
  <c r="G10" i="7"/>
  <c r="H10" i="7"/>
  <c r="K10" i="7"/>
  <c r="L10" i="7"/>
  <c r="C11" i="7"/>
  <c r="D11" i="7"/>
  <c r="G11" i="7"/>
  <c r="H11" i="7"/>
  <c r="K11" i="7"/>
  <c r="L11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B2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</t>
        </r>
      </text>
    </comment>
    <comment ref="L2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còn lại của tháng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BNC</author>
  </authors>
  <commentList>
    <comment ref="E7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tồn tháng trc
</t>
        </r>
      </text>
    </comment>
    <comment ref="F7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nhập
</t>
        </r>
      </text>
    </comment>
    <comment ref="G8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đá khối xuất</t>
        </r>
      </text>
    </comment>
    <comment ref="E24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BNC:</t>
        </r>
        <r>
          <rPr>
            <sz val="9"/>
            <color indexed="81"/>
            <rFont val="Tahoma"/>
            <family val="2"/>
          </rPr>
          <t xml:space="preserve">
skune</t>
        </r>
      </text>
    </comment>
  </commentList>
</comments>
</file>

<file path=xl/sharedStrings.xml><?xml version="1.0" encoding="utf-8"?>
<sst xmlns="http://schemas.openxmlformats.org/spreadsheetml/2006/main" count="14075" uniqueCount="776">
  <si>
    <t>IN Stock</t>
  </si>
  <si>
    <t>W1</t>
  </si>
  <si>
    <t>TOTAL
IN</t>
  </si>
  <si>
    <t>A</t>
  </si>
  <si>
    <t>B</t>
  </si>
  <si>
    <t>W2</t>
  </si>
  <si>
    <t>W3</t>
  </si>
  <si>
    <t>`</t>
  </si>
  <si>
    <t>W4</t>
  </si>
  <si>
    <t>BEGINNING</t>
  </si>
  <si>
    <t>Out Stock</t>
  </si>
  <si>
    <t>TOTAL
Out</t>
  </si>
  <si>
    <t>MAP</t>
  </si>
  <si>
    <t>G1</t>
  </si>
  <si>
    <t>G2</t>
  </si>
  <si>
    <t>G3</t>
  </si>
  <si>
    <t>C</t>
  </si>
  <si>
    <t>NO</t>
  </si>
  <si>
    <t>DATE</t>
  </si>
  <si>
    <t>COLOR</t>
  </si>
  <si>
    <t xml:space="preserve">MAP 
</t>
  </si>
  <si>
    <t>LAYER</t>
  </si>
  <si>
    <t>GRADE</t>
  </si>
  <si>
    <t>CODE</t>
  </si>
  <si>
    <t>LENGTH</t>
  </si>
  <si>
    <t>WIDTH</t>
  </si>
  <si>
    <t>HEIHGT</t>
  </si>
  <si>
    <t>QTY</t>
  </si>
  <si>
    <t>IN MONTH</t>
  </si>
  <si>
    <t>Date Out</t>
  </si>
  <si>
    <t>OUT MONTH</t>
  </si>
  <si>
    <t>G</t>
  </si>
  <si>
    <t>O</t>
  </si>
  <si>
    <t>I</t>
  </si>
  <si>
    <t>TYPE-MC</t>
  </si>
  <si>
    <t>MC-1</t>
  </si>
  <si>
    <t>MC-2</t>
  </si>
  <si>
    <t>MC-3</t>
  </si>
  <si>
    <t>MC-4</t>
  </si>
  <si>
    <t>TOTAL
IN STOCK</t>
  </si>
  <si>
    <t>TOTAL IN</t>
  </si>
  <si>
    <t>TOTAL
OUT STOCK</t>
  </si>
  <si>
    <t>M3</t>
  </si>
  <si>
    <t>M-IN</t>
  </si>
  <si>
    <t>M-OUT</t>
  </si>
  <si>
    <t>NOTE</t>
  </si>
  <si>
    <t>M2</t>
  </si>
  <si>
    <t>POLISH A</t>
  </si>
  <si>
    <t>BGN</t>
  </si>
  <si>
    <t>POLISH B</t>
  </si>
  <si>
    <t>IN</t>
  </si>
  <si>
    <t>OUT</t>
  </si>
  <si>
    <t>END</t>
  </si>
  <si>
    <t>Out CUT</t>
  </si>
  <si>
    <t>TOTAL
OUT CUT</t>
  </si>
  <si>
    <t>TOTAL
OUT SALE</t>
  </si>
  <si>
    <t>Color</t>
  </si>
  <si>
    <t>Type</t>
  </si>
  <si>
    <t>Grade</t>
  </si>
  <si>
    <t>PL No</t>
  </si>
  <si>
    <t>L</t>
  </si>
  <si>
    <t>W</t>
  </si>
  <si>
    <t>H</t>
  </si>
  <si>
    <t>SLAB</t>
  </si>
  <si>
    <t xml:space="preserve"> TT SL</t>
  </si>
  <si>
    <r>
      <t>M</t>
    </r>
    <r>
      <rPr>
        <b/>
        <vertAlign val="superscript"/>
        <sz val="12"/>
        <color rgb="FF000000"/>
        <rFont val="Times New Roman"/>
        <family val="1"/>
      </rPr>
      <t>2</t>
    </r>
  </si>
  <si>
    <t>P</t>
  </si>
  <si>
    <t>CUT SIZE POLISH B</t>
  </si>
  <si>
    <t>PL</t>
  </si>
  <si>
    <t>TOTAL</t>
  </si>
  <si>
    <t xml:space="preserve">CUT SIZE NO POLISH </t>
  </si>
  <si>
    <t>BG</t>
  </si>
  <si>
    <t>CUT SIZE SANDBLAT</t>
  </si>
  <si>
    <t>CUT SIZE ANTIQUE</t>
  </si>
  <si>
    <t>CUT SIZE BODIA</t>
  </si>
  <si>
    <t>CPB</t>
  </si>
  <si>
    <t>CSB</t>
  </si>
  <si>
    <t>CAT</t>
  </si>
  <si>
    <t>CBD</t>
  </si>
  <si>
    <t>CNP</t>
  </si>
  <si>
    <t>PL BG</t>
  </si>
  <si>
    <t>PL in</t>
  </si>
  <si>
    <t>PL out</t>
  </si>
  <si>
    <t>PL BL</t>
  </si>
  <si>
    <t>OUT Stock</t>
  </si>
  <si>
    <t>TYPE</t>
  </si>
  <si>
    <t>PL IN</t>
  </si>
  <si>
    <t>2 CM</t>
  </si>
  <si>
    <t>SL</t>
  </si>
  <si>
    <t>2.5 CM</t>
  </si>
  <si>
    <t>4 CM</t>
  </si>
  <si>
    <r>
      <t>M</t>
    </r>
    <r>
      <rPr>
        <b/>
        <vertAlign val="superscript"/>
        <sz val="10"/>
        <rFont val="Times New Roman"/>
        <family val="1"/>
      </rPr>
      <t>2</t>
    </r>
  </si>
  <si>
    <t></t>
  </si>
  <si>
    <t>ក្រុមហ៊ុន ឫទ្ធី ក្រានីត (ខេមបូឌា)</t>
  </si>
  <si>
    <t>ការដ្ឋានធ្វើអាជីវកម្មថ្មក្រានីត ស្វាយជ្រះ</t>
  </si>
  <si>
    <t>បរិយាយ
Description</t>
  </si>
  <si>
    <t>សន្និធិថ្មក្រានីត / Granite Inventory</t>
  </si>
  <si>
    <t>ថ្មប្លុកពីអណ្តូងបញ្ចូលក្នុងរោងចក្រ/ ĐÁ KHỐI TỪ MỎ CHUYỂN ĐẾN NHÀ MÁY</t>
  </si>
  <si>
    <t>1.1.1</t>
  </si>
  <si>
    <t>ថ្មប្លុក / Block Stone</t>
  </si>
  <si>
    <t>មើលdaily 1 ដាក់ចេញអស់ក៍បានស្រេចចិត្ត</t>
  </si>
  <si>
    <t>អត់រាយការណ័យូហើយ លាក់ក៍បាន</t>
  </si>
  <si>
    <t>1.2.1</t>
  </si>
  <si>
    <t>ថ្មអាដាប់ក្នុងរោងចក្រ /  ĐÁ SLAB TẠI NHÀ MÁY</t>
  </si>
  <si>
    <t>សរុបលក់</t>
  </si>
  <si>
    <t>ថ្មមិនទាន់ប៉ូលា / No Polish Slab</t>
  </si>
  <si>
    <t xml:space="preserve">B </t>
  </si>
  <si>
    <t>មានតែផលិត អត់មានលក់</t>
  </si>
  <si>
    <t>ថ្មស្លាបប៉ូលាចូលប៉ាឡែត/ ĐÁ SLAB POLEA VÀO PALLET</t>
  </si>
  <si>
    <t>1.3.1</t>
  </si>
  <si>
    <t>ថ្មស្លាបប៉ូលា / Polished Slab Stone</t>
  </si>
  <si>
    <t>Black</t>
  </si>
  <si>
    <t>1.3.2</t>
  </si>
  <si>
    <t>ថ្មបាញ់ខ្សាច់+បោស Antique Stone</t>
  </si>
  <si>
    <t>AT</t>
  </si>
  <si>
    <t>ផលិត 254.4</t>
  </si>
  <si>
    <t>មានតែកាត់ខ្នាតលក់</t>
  </si>
  <si>
    <t>1.3.3</t>
  </si>
  <si>
    <t>ថ្មបាញ់ខ្សាច់ Sand Blast Slab Stone</t>
  </si>
  <si>
    <t>SB</t>
  </si>
  <si>
    <t>ប៉ាទ្បែត ១ដល់២០</t>
  </si>
  <si>
    <t>ថ្មកាត់ខ្នាតអចិន្ត្រៃយ៍ / ĐÁ CÁT QUY CÁCH</t>
  </si>
  <si>
    <t>1.4.1</t>
  </si>
  <si>
    <t>កាត់ខ្នាត ថ្មស្លាបប៉ូលា (ថ្ម A)</t>
  </si>
  <si>
    <t>1.4.2</t>
  </si>
  <si>
    <t>កាត់ខ្នាតថ្មប៉ូឌៀរ</t>
  </si>
  <si>
    <t>1.4.3</t>
  </si>
  <si>
    <t>កាត់ខ្នាត ថ្មបាញ់ខ្សាច់ + បោស</t>
  </si>
  <si>
    <t>1.4.4</t>
  </si>
  <si>
    <t>កាត់ខ្នាត ថ្មស្លាបមិនប៉ូលា (ថ្ម B)</t>
  </si>
  <si>
    <t>1.4.5</t>
  </si>
  <si>
    <t>កាត់ខ្នាត ថ្មបាញ់ខ្សាច់</t>
  </si>
  <si>
    <t xml:space="preserve">ស្តុកថ្មនៅកន្លែងផ្សេងៗទៀត / ĐÁ GỬI KHO KHÁC </t>
  </si>
  <si>
    <t>1.5.1</t>
  </si>
  <si>
    <t>ស្តុកនៅត្រពាំងស្រែ</t>
  </si>
  <si>
    <t>CPA</t>
  </si>
  <si>
    <t>1.5.2</t>
  </si>
  <si>
    <t xml:space="preserve">នៅឃ្លាំងតីណាម </t>
  </si>
  <si>
    <t>PA</t>
  </si>
  <si>
    <t>1.5.3</t>
  </si>
  <si>
    <r>
      <t xml:space="preserve">នៅឃ្លាំងតា </t>
    </r>
    <r>
      <rPr>
        <b/>
        <sz val="11"/>
        <color theme="1"/>
        <rFont val="Khmer OS Siemreap"/>
      </rPr>
      <t>សៅជី</t>
    </r>
    <r>
      <rPr>
        <sz val="11"/>
        <color theme="1"/>
        <rFont val="Khmer OS Siemreap"/>
      </rPr>
      <t xml:space="preserve"> SAI GON</t>
    </r>
  </si>
  <si>
    <t>រាប់ស្តុកដោយ</t>
  </si>
  <si>
    <t>Checked by</t>
  </si>
  <si>
    <t>Count Stock by</t>
  </si>
  <si>
    <t>VO VAN LUC</t>
  </si>
  <si>
    <t>Bảng 1</t>
  </si>
  <si>
    <t>Bảng 2</t>
  </si>
  <si>
    <t>ថ្មប្លុកបញ្ចេញអារក្នុងរោងចក្រ/ ĐÁ KHỐI CƯA ĐƯỢC TẠI NHÀ MÁY</t>
  </si>
  <si>
    <t>Nhập (IN)</t>
  </si>
  <si>
    <t>Đã sản xuất (OUT)</t>
  </si>
  <si>
    <t>Sum</t>
  </si>
  <si>
    <t>Nhập (In)</t>
  </si>
  <si>
    <t>Đã sản xuất (Out)</t>
  </si>
  <si>
    <t>Xuất (Out)</t>
  </si>
  <si>
    <r>
      <t>M</t>
    </r>
    <r>
      <rPr>
        <b/>
        <vertAlign val="superscript"/>
        <sz val="12"/>
        <rFont val="Times New Roman"/>
        <family val="1"/>
      </rPr>
      <t>3</t>
    </r>
  </si>
  <si>
    <t>SREY MALEAT</t>
  </si>
  <si>
    <t>D31</t>
  </si>
  <si>
    <t xml:space="preserve"> BÁO CÁO KẾT QUẢ KHAI THÁC ĐÁ VÀ TỒN KHO THÁNG 01 NĂM 2020</t>
  </si>
  <si>
    <t>TOTAL OUT</t>
  </si>
  <si>
    <t>ENDDING</t>
  </si>
  <si>
    <t>87</t>
  </si>
  <si>
    <t>កាត់ខ្នាត ថ្មស្លាបប៉ូលា 70%</t>
  </si>
  <si>
    <t>CPB​​ 70%</t>
  </si>
  <si>
    <t>ថ្មជាក់ស្ដែង</t>
  </si>
  <si>
    <t>G4</t>
  </si>
  <si>
    <t>04</t>
  </si>
  <si>
    <t>05</t>
  </si>
  <si>
    <t>13</t>
  </si>
  <si>
    <t>16</t>
  </si>
  <si>
    <t>18</t>
  </si>
  <si>
    <t>3</t>
  </si>
  <si>
    <t>7</t>
  </si>
  <si>
    <t>9</t>
  </si>
  <si>
    <t>10</t>
  </si>
  <si>
    <t>11</t>
  </si>
  <si>
    <t>12</t>
  </si>
  <si>
    <t>14</t>
  </si>
  <si>
    <t>15</t>
  </si>
  <si>
    <t>17</t>
  </si>
  <si>
    <t>19</t>
  </si>
  <si>
    <t>20</t>
  </si>
  <si>
    <t>80</t>
  </si>
  <si>
    <t>08</t>
  </si>
  <si>
    <t>110</t>
  </si>
  <si>
    <t>111</t>
  </si>
  <si>
    <t>129</t>
  </si>
  <si>
    <t>122</t>
  </si>
  <si>
    <t>123</t>
  </si>
  <si>
    <t>126</t>
  </si>
  <si>
    <t>117</t>
  </si>
  <si>
    <t>131</t>
  </si>
  <si>
    <t>136</t>
  </si>
  <si>
    <t>139</t>
  </si>
  <si>
    <t>137</t>
  </si>
  <si>
    <t>140</t>
  </si>
  <si>
    <t>141</t>
  </si>
  <si>
    <t>138</t>
  </si>
  <si>
    <t>135</t>
  </si>
  <si>
    <t>134</t>
  </si>
  <si>
    <t>101</t>
  </si>
  <si>
    <t>169</t>
  </si>
  <si>
    <t>01</t>
  </si>
  <si>
    <r>
      <t>របាយការណ៍ថ្មប្លុក</t>
    </r>
    <r>
      <rPr>
        <b/>
        <sz val="12"/>
        <rFont val="Times New Roman"/>
        <family val="1"/>
      </rPr>
      <t xml:space="preserve"> </t>
    </r>
    <r>
      <rPr>
        <sz val="12"/>
        <rFont val="Khmer OS Muol Light"/>
      </rPr>
      <t>ពីអណ្តូងរ៉ែ ចូលរោងចក្រ​ ខែ​ មិនា ឆ្នាំ២០២០</t>
    </r>
  </si>
  <si>
    <t>របាយការណ៍ថ្មប្លុកអារ ប្រចាំថ្ងៃក្នុងរោងចក្រ​ ខែ មិនា ឆ្នាំ២០២០</t>
  </si>
  <si>
    <t>របាយការណ៍ថ្មស្លាបដាប់បាន ប្រចាំថ្ងៃក្នុងរោងចក្រ​ ខែ មិនា ឆ្នាំ២០២០</t>
  </si>
  <si>
    <t>របាយការណ៍ថ្មស្លាប ប៉ូលាបានប្រចាំថ្ងៃ ដាក់ចូលប៉ាឡែតក្នុងរោងចក្រ​ ខែ មិនា ឆ្នាំ២០២០</t>
  </si>
  <si>
    <t>របាយការណ៍ថ្មស្លាប ប៉ូលាបានប្រចាំថ្ងៃ ដកទៅកាត់ខ្នាត​ ខែ មិនាឆ្នាំ២០២០</t>
  </si>
  <si>
    <t>របាយការណ៍ថ្មស្លាប ប៉ូលាបានប្រចាំថ្ងៃ ដកទៅលក់ ខែ មិនា ឆ្នាំ២០២០</t>
  </si>
  <si>
    <t>របាយការណ៍ថ្មកាត់ខ្នាត ប្រចាំថ្ងៃក្នុងរោងចក្រ​ ខែ ​​មិនា ២០២០</t>
  </si>
  <si>
    <t>របាយការណ៍ថ្មបាញ់ខ្សាច់ ប្រចាំថ្ងៃក្នុងរោងចក្រ​ ខែ មិនា ឆ្នាំ២០២០</t>
  </si>
  <si>
    <t>MONTHLY STOCK STONE GRANITE REPORT 03-2020</t>
  </si>
  <si>
    <t>06</t>
  </si>
  <si>
    <t>07</t>
  </si>
  <si>
    <t>09</t>
  </si>
  <si>
    <t>143</t>
  </si>
  <si>
    <t>142</t>
  </si>
  <si>
    <t>MC1</t>
  </si>
  <si>
    <t>MC3</t>
  </si>
  <si>
    <t>MC4</t>
  </si>
  <si>
    <t>MC2</t>
  </si>
  <si>
    <t>02</t>
  </si>
  <si>
    <t>03</t>
  </si>
  <si>
    <t>BC</t>
  </si>
  <si>
    <t>3051</t>
  </si>
  <si>
    <t>3052</t>
  </si>
  <si>
    <t>3053</t>
  </si>
  <si>
    <t>3054</t>
  </si>
  <si>
    <t>3055</t>
  </si>
  <si>
    <t>3056</t>
  </si>
  <si>
    <t>CUT</t>
  </si>
  <si>
    <t>3057</t>
  </si>
  <si>
    <t>3058</t>
  </si>
  <si>
    <t>3059</t>
  </si>
  <si>
    <t>1362</t>
  </si>
  <si>
    <t>1363</t>
  </si>
  <si>
    <t>1364</t>
  </si>
  <si>
    <t>3060</t>
  </si>
  <si>
    <t>3061</t>
  </si>
  <si>
    <t>3062</t>
  </si>
  <si>
    <t>3063</t>
  </si>
  <si>
    <t>3064</t>
  </si>
  <si>
    <t>3065</t>
  </si>
  <si>
    <t>3067</t>
  </si>
  <si>
    <t>3066</t>
  </si>
  <si>
    <t>3068</t>
  </si>
  <si>
    <t>23</t>
  </si>
  <si>
    <t>25</t>
  </si>
  <si>
    <t>31</t>
  </si>
  <si>
    <t>32</t>
  </si>
  <si>
    <t>34</t>
  </si>
  <si>
    <t>21</t>
  </si>
  <si>
    <t>22</t>
  </si>
  <si>
    <t>24</t>
  </si>
  <si>
    <t>33</t>
  </si>
  <si>
    <t>30</t>
  </si>
  <si>
    <t>29</t>
  </si>
  <si>
    <t>28</t>
  </si>
  <si>
    <t>27</t>
  </si>
  <si>
    <t>26</t>
  </si>
  <si>
    <t>1365</t>
  </si>
  <si>
    <t>1366</t>
  </si>
  <si>
    <t>3069</t>
  </si>
  <si>
    <t>3070</t>
  </si>
  <si>
    <t>3071</t>
  </si>
  <si>
    <t>3072</t>
  </si>
  <si>
    <t>3073</t>
  </si>
  <si>
    <t>3074</t>
  </si>
  <si>
    <t>3075</t>
  </si>
  <si>
    <t>3076</t>
  </si>
  <si>
    <t>N</t>
  </si>
  <si>
    <t>VN</t>
  </si>
  <si>
    <t>ថ្មអារដាច់បាត</t>
  </si>
  <si>
    <t>3077</t>
  </si>
  <si>
    <t>3078</t>
  </si>
  <si>
    <t>3079</t>
  </si>
  <si>
    <t>3080</t>
  </si>
  <si>
    <t>3081</t>
  </si>
  <si>
    <t>3082</t>
  </si>
  <si>
    <t>3083</t>
  </si>
  <si>
    <t>3084</t>
  </si>
  <si>
    <t>HO QUOC CUONG</t>
  </si>
  <si>
    <t>3085</t>
  </si>
  <si>
    <t>3086</t>
  </si>
  <si>
    <t>3087</t>
  </si>
  <si>
    <t>3088</t>
  </si>
  <si>
    <t>3089</t>
  </si>
  <si>
    <t>3090</t>
  </si>
  <si>
    <t>39</t>
  </si>
  <si>
    <t>3091</t>
  </si>
  <si>
    <t>3092</t>
  </si>
  <si>
    <t>3093</t>
  </si>
  <si>
    <t>3094</t>
  </si>
  <si>
    <t>3095</t>
  </si>
  <si>
    <t>3096</t>
  </si>
  <si>
    <t>46</t>
  </si>
  <si>
    <t>48</t>
  </si>
  <si>
    <t>35</t>
  </si>
  <si>
    <t>37</t>
  </si>
  <si>
    <t>43</t>
  </si>
  <si>
    <t>40</t>
  </si>
  <si>
    <t>49</t>
  </si>
  <si>
    <t>47</t>
  </si>
  <si>
    <t>45</t>
  </si>
  <si>
    <t>44</t>
  </si>
  <si>
    <t>42</t>
  </si>
  <si>
    <t>41</t>
  </si>
  <si>
    <t>38</t>
  </si>
  <si>
    <t>36</t>
  </si>
  <si>
    <t>MC6</t>
  </si>
  <si>
    <t>3097</t>
  </si>
  <si>
    <t>3098</t>
  </si>
  <si>
    <t>3099</t>
  </si>
  <si>
    <t>3100</t>
  </si>
  <si>
    <t>3101</t>
  </si>
  <si>
    <t>1369</t>
  </si>
  <si>
    <t>1370</t>
  </si>
  <si>
    <t>1371</t>
  </si>
  <si>
    <t>1372</t>
  </si>
  <si>
    <t>1373</t>
  </si>
  <si>
    <t>1374</t>
  </si>
  <si>
    <t>1375</t>
  </si>
  <si>
    <t>1376</t>
  </si>
  <si>
    <t>59</t>
  </si>
  <si>
    <t>58</t>
  </si>
  <si>
    <t>52</t>
  </si>
  <si>
    <t>50</t>
  </si>
  <si>
    <t>65</t>
  </si>
  <si>
    <t>64</t>
  </si>
  <si>
    <t>63</t>
  </si>
  <si>
    <t>62</t>
  </si>
  <si>
    <t>61</t>
  </si>
  <si>
    <t>60</t>
  </si>
  <si>
    <t>57</t>
  </si>
  <si>
    <t>56</t>
  </si>
  <si>
    <t>55</t>
  </si>
  <si>
    <t>54</t>
  </si>
  <si>
    <t>53</t>
  </si>
  <si>
    <t>51</t>
  </si>
  <si>
    <t>3102</t>
  </si>
  <si>
    <t>3103</t>
  </si>
  <si>
    <t>3104</t>
  </si>
  <si>
    <t>3105</t>
  </si>
  <si>
    <t>3106</t>
  </si>
  <si>
    <t>1377</t>
  </si>
  <si>
    <t>3107</t>
  </si>
  <si>
    <t>3108</t>
  </si>
  <si>
    <t>3109</t>
  </si>
  <si>
    <t>3110</t>
  </si>
  <si>
    <t>3111</t>
  </si>
  <si>
    <t>ឯកភាពដោយ</t>
  </si>
  <si>
    <t>Approved by</t>
  </si>
  <si>
    <t>ត្រួតពិនិត្យដោយ</t>
  </si>
  <si>
    <t>ធ្វើរបាយការណ៍ដោយ</t>
  </si>
  <si>
    <t>VO CHI HAU</t>
  </si>
  <si>
    <t>Reported and checked by</t>
  </si>
  <si>
    <t>KOH CHEN NARY</t>
  </si>
  <si>
    <t>ថ្ងៃទី​ 31​ ខែ មិនា ឆ្នាំ​ 2020</t>
  </si>
  <si>
    <r>
      <t xml:space="preserve">របាយការណ៍ស្តុកថ្មក្រានីត ប្រចាំខែ មិនា </t>
    </r>
    <r>
      <rPr>
        <b/>
        <u/>
        <sz val="16"/>
        <color theme="1"/>
        <rFont val="Times New Roman"/>
        <family val="1"/>
      </rPr>
      <t xml:space="preserve"> 2020</t>
    </r>
  </si>
  <si>
    <t>3112</t>
  </si>
  <si>
    <t>3113</t>
  </si>
  <si>
    <t>3114</t>
  </si>
  <si>
    <t>1378</t>
  </si>
  <si>
    <t>66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</si>
  <si>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</si>
  <si>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</si>
  <si>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</si>
  <si>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</si>
  <si>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</si>
  <si>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</si>
  <si>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</si>
  <si>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</si>
  <si>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</si>
  <si>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78</t>
  </si>
  <si>
    <t>82</t>
  </si>
  <si>
    <t>79</t>
  </si>
  <si>
    <t>83</t>
  </si>
  <si>
    <t>85</t>
  </si>
  <si>
    <t>86</t>
  </si>
  <si>
    <t>90</t>
  </si>
  <si>
    <t>91</t>
  </si>
  <si>
    <t>89</t>
  </si>
  <si>
    <t>88</t>
  </si>
  <si>
    <t>84</t>
  </si>
  <si>
    <t>81</t>
  </si>
  <si>
    <t>67</t>
  </si>
  <si>
    <t>77</t>
  </si>
  <si>
    <t>3115</t>
  </si>
  <si>
    <t>3116</t>
  </si>
  <si>
    <t>3117</t>
  </si>
  <si>
    <r>
      <rPr>
        <b/>
        <sz val="14"/>
        <color theme="1"/>
        <rFont val="Khmer OS Battambang"/>
      </rPr>
      <t>លរ</t>
    </r>
    <r>
      <rPr>
        <b/>
        <sz val="14"/>
        <color theme="1"/>
        <rFont val="Times New Roman"/>
        <family val="1"/>
      </rPr>
      <t xml:space="preserve">
No</t>
    </r>
  </si>
  <si>
    <r>
      <rPr>
        <b/>
        <sz val="14"/>
        <color theme="1"/>
        <rFont val="Khmer OS Battambang"/>
      </rPr>
      <t>កំរិត</t>
    </r>
    <r>
      <rPr>
        <b/>
        <sz val="14"/>
        <color theme="1"/>
        <rFont val="Times New Roman"/>
        <family val="1"/>
      </rPr>
      <t xml:space="preserve">
Grade</t>
    </r>
  </si>
  <si>
    <r>
      <rPr>
        <b/>
        <sz val="14"/>
        <color theme="1"/>
        <rFont val="Khmer OS Battambang"/>
      </rPr>
      <t>បរិមាណដើមគ្រា</t>
    </r>
    <r>
      <rPr>
        <b/>
        <sz val="14"/>
        <color theme="1"/>
        <rFont val="Times New Roman"/>
        <family val="1"/>
      </rPr>
      <t xml:space="preserve">
Beginning Quantity M3/M2</t>
    </r>
  </si>
  <si>
    <r>
      <rPr>
        <b/>
        <sz val="14"/>
        <color theme="1"/>
        <rFont val="Khmer OS Battambang"/>
      </rPr>
      <t>បរិមាណស្តុកចូល</t>
    </r>
    <r>
      <rPr>
        <b/>
        <sz val="14"/>
        <color theme="1"/>
        <rFont val="Times New Roman"/>
        <family val="1"/>
      </rPr>
      <t xml:space="preserve">
In Stock M3/M2</t>
    </r>
  </si>
  <si>
    <r>
      <rPr>
        <b/>
        <sz val="14"/>
        <color theme="1"/>
        <rFont val="Khmer OS Battambang"/>
      </rPr>
      <t>បរិមាណស្តុកចេញ</t>
    </r>
    <r>
      <rPr>
        <b/>
        <sz val="14"/>
        <color theme="1"/>
        <rFont val="Times New Roman"/>
        <family val="1"/>
      </rPr>
      <t xml:space="preserve">
Out Stock M3/M2</t>
    </r>
  </si>
  <si>
    <r>
      <rPr>
        <b/>
        <sz val="14"/>
        <color theme="1"/>
        <rFont val="Khmer OS Battambang"/>
      </rPr>
      <t>សមតុល្យ</t>
    </r>
    <r>
      <rPr>
        <b/>
        <sz val="14"/>
        <color theme="1"/>
        <rFont val="Times New Roman"/>
        <family val="1"/>
      </rPr>
      <t xml:space="preserve">
Endding Balance M3/M2</t>
    </r>
  </si>
  <si>
    <r>
      <rPr>
        <b/>
        <sz val="14"/>
        <color theme="1"/>
        <rFont val="Khmer OS Battambang"/>
      </rPr>
      <t>ផលិត</t>
    </r>
    <r>
      <rPr>
        <b/>
        <sz val="14"/>
        <color theme="1"/>
        <rFont val="Times New Roman"/>
        <family val="1"/>
      </rPr>
      <t xml:space="preserve">
For Production</t>
    </r>
  </si>
  <si>
    <r>
      <rPr>
        <b/>
        <sz val="14"/>
        <color theme="1"/>
        <rFont val="Khmer OS Battambang"/>
      </rPr>
      <t>លក់</t>
    </r>
    <r>
      <rPr>
        <b/>
        <sz val="14"/>
        <color theme="1"/>
        <rFont val="Times New Roman"/>
        <family val="1"/>
      </rPr>
      <t xml:space="preserve">
For Sale</t>
    </r>
  </si>
  <si>
    <r>
      <rPr>
        <b/>
        <sz val="14"/>
        <color theme="1"/>
        <rFont val="Khmer OS Battambang"/>
      </rPr>
      <t>ឧបត្ថម្ភ</t>
    </r>
    <r>
      <rPr>
        <b/>
        <sz val="14"/>
        <color theme="1"/>
        <rFont val="Times New Roman"/>
        <family val="1"/>
      </rPr>
      <t xml:space="preserve">
For Sponsor</t>
    </r>
  </si>
  <si>
    <r>
      <rPr>
        <b/>
        <sz val="14"/>
        <color theme="1"/>
        <rFont val="Khmer OS Battambang"/>
      </rPr>
      <t>ខូចខាត</t>
    </r>
    <r>
      <rPr>
        <b/>
        <sz val="14"/>
        <color theme="1"/>
        <rFont val="Times New Roman"/>
        <family val="1"/>
      </rPr>
      <t xml:space="preserve">
Broken</t>
    </r>
  </si>
  <si>
    <t>3118</t>
  </si>
  <si>
    <t>3119</t>
  </si>
  <si>
    <t>3120</t>
  </si>
  <si>
    <t>3121</t>
  </si>
  <si>
    <t>3122</t>
  </si>
  <si>
    <t>3123</t>
  </si>
  <si>
    <t>114</t>
  </si>
  <si>
    <t>3124</t>
  </si>
  <si>
    <t>92</t>
  </si>
  <si>
    <t>93</t>
  </si>
  <si>
    <t>94</t>
  </si>
  <si>
    <t>95</t>
  </si>
  <si>
    <t>96</t>
  </si>
  <si>
    <t>98</t>
  </si>
  <si>
    <t>99</t>
  </si>
  <si>
    <t>100</t>
  </si>
  <si>
    <t>103</t>
  </si>
  <si>
    <t>102</t>
  </si>
  <si>
    <t>104</t>
  </si>
  <si>
    <t>105</t>
  </si>
  <si>
    <t>106</t>
  </si>
  <si>
    <t>107</t>
  </si>
  <si>
    <t>108</t>
  </si>
  <si>
    <t>109</t>
  </si>
  <si>
    <t>112</t>
  </si>
  <si>
    <t>113</t>
  </si>
  <si>
    <t>116</t>
  </si>
  <si>
    <t>119</t>
  </si>
  <si>
    <t>120</t>
  </si>
  <si>
    <t>121</t>
  </si>
  <si>
    <t>144</t>
  </si>
  <si>
    <t>97</t>
  </si>
  <si>
    <t>115</t>
  </si>
  <si>
    <t>118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</si>
  <si>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</si>
  <si>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</si>
  <si>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</si>
  <si>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</si>
  <si>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</si>
  <si>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</si>
  <si>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</si>
  <si>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</si>
  <si>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</si>
  <si>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</si>
  <si>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</si>
  <si>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</si>
  <si>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</si>
  <si>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</si>
  <si>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</si>
  <si>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</si>
  <si>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</si>
  <si>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</si>
  <si>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</si>
  <si>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</si>
  <si>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</si>
  <si>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</si>
  <si>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</si>
  <si>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1379</t>
  </si>
  <si>
    <t>1380</t>
  </si>
  <si>
    <t>1381</t>
  </si>
  <si>
    <t>1382</t>
  </si>
  <si>
    <t>1383</t>
  </si>
  <si>
    <t>1384</t>
  </si>
  <si>
    <t>1385</t>
  </si>
  <si>
    <t>1386</t>
  </si>
  <si>
    <t>SALE</t>
  </si>
  <si>
    <t>3148</t>
  </si>
  <si>
    <t>1387</t>
  </si>
  <si>
    <t>FREE</t>
  </si>
  <si>
    <t>3149</t>
  </si>
  <si>
    <t>3150</t>
  </si>
  <si>
    <t>3151</t>
  </si>
  <si>
    <t>3152</t>
  </si>
  <si>
    <t>3153</t>
  </si>
  <si>
    <t>127</t>
  </si>
  <si>
    <t>133</t>
  </si>
  <si>
    <t>128</t>
  </si>
  <si>
    <t>130</t>
  </si>
  <si>
    <t>145</t>
  </si>
  <si>
    <t>146</t>
  </si>
  <si>
    <t>124</t>
  </si>
  <si>
    <t>125</t>
  </si>
  <si>
    <t>132</t>
  </si>
  <si>
    <t>3154</t>
  </si>
  <si>
    <t>3155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</si>
  <si>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</si>
  <si>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</si>
  <si>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</si>
  <si>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</si>
  <si>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</si>
  <si>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</si>
  <si>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</si>
  <si>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</si>
  <si>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</si>
  <si>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147</t>
  </si>
  <si>
    <t>157</t>
  </si>
  <si>
    <t>3156</t>
  </si>
  <si>
    <t>3157</t>
  </si>
  <si>
    <t>3158</t>
  </si>
  <si>
    <t>3159</t>
  </si>
  <si>
    <t>3160</t>
  </si>
  <si>
    <t>3163</t>
  </si>
  <si>
    <t>3164</t>
  </si>
  <si>
    <t>3165</t>
  </si>
  <si>
    <t>3166</t>
  </si>
  <si>
    <t>3167</t>
  </si>
  <si>
    <t>3168</t>
  </si>
  <si>
    <t>3169</t>
  </si>
  <si>
    <t>3170</t>
  </si>
  <si>
    <t>3161</t>
  </si>
  <si>
    <t>3162</t>
  </si>
  <si>
    <t>3171</t>
  </si>
  <si>
    <t>3172</t>
  </si>
  <si>
    <t>1388</t>
  </si>
  <si>
    <t>1389</t>
  </si>
  <si>
    <t>1390</t>
  </si>
  <si>
    <t>3173</t>
  </si>
  <si>
    <t>3174</t>
  </si>
  <si>
    <t>3175</t>
  </si>
  <si>
    <t>3176</t>
  </si>
  <si>
    <t>3177</t>
  </si>
  <si>
    <t>3178</t>
  </si>
  <si>
    <t>3179</t>
  </si>
  <si>
    <t>3180</t>
  </si>
  <si>
    <t>163</t>
  </si>
  <si>
    <t>168</t>
  </si>
  <si>
    <t>158</t>
  </si>
  <si>
    <t>160</t>
  </si>
  <si>
    <t>3181</t>
  </si>
  <si>
    <t>3182</t>
  </si>
  <si>
    <t>159</t>
  </si>
  <si>
    <t>161</t>
  </si>
  <si>
    <t>162</t>
  </si>
  <si>
    <t>164</t>
  </si>
  <si>
    <t>165</t>
  </si>
  <si>
    <t>166</t>
  </si>
  <si>
    <t>1391</t>
  </si>
  <si>
    <t>1392</t>
  </si>
  <si>
    <t>1393</t>
  </si>
  <si>
    <t>1394</t>
  </si>
  <si>
    <t>1395</t>
  </si>
  <si>
    <t>1396</t>
  </si>
  <si>
    <t>1397</t>
  </si>
  <si>
    <t>1398</t>
  </si>
  <si>
    <t>170</t>
  </si>
  <si>
    <t>171</t>
  </si>
  <si>
    <t>172</t>
  </si>
  <si>
    <t>173</t>
  </si>
  <si>
    <t>174</t>
  </si>
  <si>
    <t>167</t>
  </si>
  <si>
    <t>3183</t>
  </si>
  <si>
    <t>3184</t>
  </si>
  <si>
    <t>1399</t>
  </si>
  <si>
    <t>1400</t>
  </si>
  <si>
    <t>3185</t>
  </si>
  <si>
    <t>3186</t>
  </si>
  <si>
    <t>3487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</si>
  <si>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</si>
  <si>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</si>
  <si>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</si>
  <si>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</si>
  <si>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</si>
  <si>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</si>
  <si>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</si>
  <si>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</si>
  <si>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</si>
  <si>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</si>
  <si>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</si>
  <si>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1401</t>
  </si>
  <si>
    <t>175</t>
  </si>
  <si>
    <t>176</t>
  </si>
  <si>
    <t>177</t>
  </si>
  <si>
    <t>MC5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</si>
  <si>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</si>
  <si>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</si>
  <si>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</si>
  <si>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</si>
  <si>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</si>
  <si>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</si>
  <si>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</si>
  <si>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</si>
  <si>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</si>
  <si>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</si>
  <si>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</si>
  <si>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</si>
  <si>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</si>
  <si>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1402</t>
  </si>
  <si>
    <t>1403</t>
  </si>
  <si>
    <t>1404</t>
  </si>
  <si>
    <t>3212</t>
  </si>
  <si>
    <t>3213</t>
  </si>
  <si>
    <t>3214</t>
  </si>
  <si>
    <t>203</t>
  </si>
  <si>
    <t>202</t>
  </si>
  <si>
    <t>201</t>
  </si>
  <si>
    <t>200</t>
  </si>
  <si>
    <t>199</t>
  </si>
  <si>
    <t>198</t>
  </si>
  <si>
    <t>197</t>
  </si>
  <si>
    <t>196</t>
  </si>
  <si>
    <t>195</t>
  </si>
  <si>
    <t>194</t>
  </si>
  <si>
    <t>193</t>
  </si>
  <si>
    <t>192</t>
  </si>
  <si>
    <t>191</t>
  </si>
  <si>
    <t>190</t>
  </si>
  <si>
    <t>187</t>
  </si>
  <si>
    <t>186</t>
  </si>
  <si>
    <t>185</t>
  </si>
  <si>
    <t>184</t>
  </si>
  <si>
    <t>181</t>
  </si>
  <si>
    <t>189</t>
  </si>
  <si>
    <t>188</t>
  </si>
  <si>
    <t>183</t>
  </si>
  <si>
    <t>182</t>
  </si>
  <si>
    <t>180</t>
  </si>
  <si>
    <t>179</t>
  </si>
  <si>
    <t>178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</si>
  <si>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</si>
  <si>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</si>
  <si>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</si>
  <si>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</si>
  <si>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</si>
  <si>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</si>
  <si>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</si>
  <si>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</si>
  <si>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</si>
  <si>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</si>
  <si>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</si>
  <si>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</si>
  <si>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</si>
  <si>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</si>
  <si>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</si>
  <si>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</si>
  <si>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1405</t>
  </si>
  <si>
    <t>3231</t>
  </si>
  <si>
    <t>3232</t>
  </si>
  <si>
    <t>3233</t>
  </si>
  <si>
    <t>1406</t>
  </si>
  <si>
    <t>213</t>
  </si>
  <si>
    <t>209</t>
  </si>
  <si>
    <t>208</t>
  </si>
  <si>
    <t>3234</t>
  </si>
  <si>
    <t>3235</t>
  </si>
  <si>
    <t>3236</t>
  </si>
  <si>
    <t>3237</t>
  </si>
  <si>
    <t>3239</t>
  </si>
  <si>
    <t>3238</t>
  </si>
  <si>
    <t>204</t>
  </si>
  <si>
    <t>206</t>
  </si>
  <si>
    <t>205</t>
  </si>
  <si>
    <t>207</t>
  </si>
  <si>
    <t>210</t>
  </si>
  <si>
    <t>211</t>
  </si>
  <si>
    <t>212</t>
  </si>
  <si>
    <t>1407</t>
  </si>
  <si>
    <t>3240</t>
  </si>
  <si>
    <t>3241</t>
  </si>
  <si>
    <t>3242</t>
  </si>
  <si>
    <t>3243</t>
  </si>
  <si>
    <t>3244</t>
  </si>
  <si>
    <t>3245</t>
  </si>
  <si>
    <t>3246</t>
  </si>
  <si>
    <t>1408</t>
  </si>
  <si>
    <t>1409</t>
  </si>
  <si>
    <t>3247</t>
  </si>
  <si>
    <t>1410</t>
  </si>
  <si>
    <t>1411</t>
  </si>
  <si>
    <t>3248</t>
  </si>
  <si>
    <t>3249</t>
  </si>
  <si>
    <t>3251</t>
  </si>
  <si>
    <t>3252</t>
  </si>
  <si>
    <t>3253</t>
  </si>
  <si>
    <t>3254</t>
  </si>
  <si>
    <t>3255</t>
  </si>
  <si>
    <t>214</t>
  </si>
  <si>
    <t>215</t>
  </si>
  <si>
    <t>217</t>
  </si>
  <si>
    <t>219</t>
  </si>
  <si>
    <t>220</t>
  </si>
  <si>
    <t>221</t>
  </si>
  <si>
    <t>216</t>
  </si>
  <si>
    <t>218</t>
  </si>
  <si>
    <t>1412</t>
  </si>
  <si>
    <t>3256</t>
  </si>
  <si>
    <t>3257</t>
  </si>
  <si>
    <t>3258</t>
  </si>
  <si>
    <t>3259</t>
  </si>
  <si>
    <t>3260</t>
  </si>
  <si>
    <t>222</t>
  </si>
  <si>
    <t>223</t>
  </si>
  <si>
    <t>224</t>
  </si>
  <si>
    <t>225</t>
  </si>
  <si>
    <t>226</t>
  </si>
  <si>
    <t>228</t>
  </si>
  <si>
    <t>230</t>
  </si>
  <si>
    <t>227</t>
  </si>
  <si>
    <t>229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</si>
  <si>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</si>
  <si>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</si>
  <si>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</si>
  <si>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</si>
  <si>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</si>
  <si>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</si>
  <si>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</si>
  <si>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</si>
  <si>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</si>
  <si>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</si>
  <si>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1413</t>
  </si>
  <si>
    <t>1414</t>
  </si>
  <si>
    <t>3271</t>
  </si>
  <si>
    <t>3272</t>
  </si>
  <si>
    <t>3273</t>
  </si>
  <si>
    <t>3274</t>
  </si>
  <si>
    <t>236</t>
  </si>
  <si>
    <t>235</t>
  </si>
  <si>
    <t>232</t>
  </si>
  <si>
    <t>231</t>
  </si>
  <si>
    <t>233</t>
  </si>
  <si>
    <t>234</t>
  </si>
  <si>
    <t>238</t>
  </si>
  <si>
    <t>266</t>
  </si>
  <si>
    <t>237</t>
  </si>
  <si>
    <t>3275</t>
  </si>
  <si>
    <t>3276</t>
  </si>
  <si>
    <t>1415</t>
  </si>
  <si>
    <t>1416</t>
  </si>
  <si>
    <t>3277</t>
  </si>
  <si>
    <t>3278</t>
  </si>
  <si>
    <t>3279</t>
  </si>
  <si>
    <t>3280</t>
  </si>
  <si>
    <t>3281</t>
  </si>
  <si>
    <t>MC</t>
  </si>
  <si>
    <t>3282</t>
  </si>
  <si>
    <t>3283</t>
  </si>
  <si>
    <t>3284</t>
  </si>
  <si>
    <t>1417</t>
  </si>
  <si>
    <t>1418</t>
  </si>
  <si>
    <t>3286</t>
  </si>
  <si>
    <t>3287</t>
  </si>
  <si>
    <t>3285</t>
  </si>
  <si>
    <t>245</t>
  </si>
  <si>
    <t>240</t>
  </si>
  <si>
    <t>239</t>
  </si>
  <si>
    <t>241</t>
  </si>
  <si>
    <t>243</t>
  </si>
  <si>
    <t>242</t>
  </si>
  <si>
    <t>MC15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</si>
  <si>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</si>
  <si>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</si>
  <si>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</si>
  <si>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</si>
  <si>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</si>
  <si>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</si>
  <si>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</si>
  <si>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</si>
  <si>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</si>
  <si>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</si>
  <si>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</si>
  <si>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</si>
  <si>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</si>
  <si>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</si>
  <si>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</si>
  <si>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</si>
  <si>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</si>
  <si>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</si>
  <si>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</si>
  <si>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</si>
  <si>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244</t>
  </si>
  <si>
    <t>3308</t>
  </si>
  <si>
    <t>3309</t>
  </si>
  <si>
    <t>3310</t>
  </si>
  <si>
    <t>3311</t>
  </si>
  <si>
    <t>3312</t>
  </si>
  <si>
    <t>3313</t>
  </si>
  <si>
    <t>3314</t>
  </si>
  <si>
    <t>ថ្មប្រេះស្រាំ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</si>
</sst>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00"/>
    <numFmt numFmtId="165" formatCode="&quot;D&quot;00"/>
    <numFmt numFmtId="166" formatCode="0.0"/>
    <numFmt numFmtId="167" formatCode="dd\-mm\-yyyy"/>
    <numFmt numFmtId="168" formatCode="_(* #,##0.000_);_(* \(#,##0.000\);_(* &quot;-&quot;??_);_(@_)"/>
    <numFmt numFmtId="169" formatCode="0.000"/>
    <numFmt numFmtId="170" formatCode="[$-409]d\-mmm\-yyyy;@"/>
    <numFmt numFmtId="171" formatCode="d/mm/yyyy;@"/>
    <numFmt numFmtId="172" formatCode="dd\.mm\.yy;@"/>
    <numFmt numFmtId="173" formatCode="_(\ #,##0.00_)&quot;M3&quot;;_(\ \(#,##0.00\)&quot;M3&quot;;_(\ &quot;-&quot;??_)&quot;M3&quot;;_(@_)\ &quot;M3&quot;"/>
    <numFmt numFmtId="174" formatCode="_(\ #,##0.00_)&quot;M2&quot;;_(\ \(#,##0.00\)&quot;M2&quot;;_(\ &quot;-&quot;??_)&quot;M2&quot;;_(@_)\ &quot;M2&quot;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Khmer OS Muol Light"/>
    </font>
    <font>
      <b/>
      <sz val="12"/>
      <name val="Times New Roman"/>
      <family val="1"/>
    </font>
    <font>
      <sz val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b/>
      <vertAlign val="superscript"/>
      <sz val="10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7030A0"/>
      <name val="Times New Roman"/>
      <family val="1"/>
    </font>
    <font>
      <b/>
      <sz val="16"/>
      <name val="Times New Roman"/>
      <family val="1"/>
    </font>
    <font>
      <b/>
      <sz val="11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9"/>
      <color rgb="FF0000FF"/>
      <name val="Times New Roman"/>
      <family val="1"/>
    </font>
    <font>
      <sz val="12"/>
      <color rgb="FFFF0000"/>
      <name val="Times New Roman"/>
      <family val="1"/>
    </font>
    <font>
      <sz val="12"/>
      <color rgb="FF0000FF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4"/>
      <name val="Khmer OS Muol Light"/>
    </font>
    <font>
      <b/>
      <sz val="11"/>
      <name val="Times New Roman"/>
      <family val="1"/>
    </font>
    <font>
      <b/>
      <sz val="16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theme="1"/>
      <name val="Calibri"/>
      <family val="2"/>
      <scheme val="minor"/>
    </font>
    <font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4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Arial Narrow"/>
      <family val="2"/>
    </font>
    <font>
      <sz val="11"/>
      <color theme="1"/>
      <name val="Khmer OS Siemreap"/>
    </font>
    <font>
      <sz val="14"/>
      <color theme="1"/>
      <name val="Times New Roman"/>
      <family val="1"/>
    </font>
    <font>
      <sz val="9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NewRomanPSMT"/>
    </font>
    <font>
      <b/>
      <sz val="11"/>
      <color theme="1"/>
      <name val="Khmer OS Siemreap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FF0000"/>
      <name val="Khmer OS Siemreap"/>
    </font>
    <font>
      <b/>
      <sz val="14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0070C0"/>
      <name val="Times New Roman"/>
      <family val="1"/>
    </font>
    <font>
      <b/>
      <vertAlign val="superscript"/>
      <sz val="12"/>
      <name val="Times New Roman"/>
      <family val="1"/>
    </font>
    <font>
      <sz val="12"/>
      <color theme="8"/>
      <name val="Times New Roman"/>
      <family val="1"/>
    </font>
    <font>
      <sz val="16"/>
      <color rgb="FFFF0000"/>
      <name val="Times New Roman"/>
      <family val="1"/>
    </font>
    <font>
      <b/>
      <sz val="12"/>
      <color theme="8"/>
      <name val="Times New Roman"/>
      <family val="1"/>
    </font>
    <font>
      <sz val="11"/>
      <color theme="8"/>
      <name val="Calibri"/>
      <family val="2"/>
      <scheme val="minor"/>
    </font>
    <font>
      <sz val="9"/>
      <name val="Times New Roman"/>
      <family val="1"/>
    </font>
    <font>
      <sz val="18"/>
      <name val="Khmer OS Muol Light"/>
    </font>
    <font>
      <u/>
      <sz val="16"/>
      <color theme="1"/>
      <name val="Khmer OS Muol Light"/>
    </font>
    <font>
      <sz val="11"/>
      <color theme="3"/>
      <name val="Calibri"/>
      <family val="2"/>
      <scheme val="minor"/>
    </font>
    <font>
      <sz val="11"/>
      <color theme="3"/>
      <name val="Times New Roman"/>
      <family val="1"/>
    </font>
    <font>
      <b/>
      <sz val="11"/>
      <color theme="3"/>
      <name val="Times New Roman"/>
      <family val="1"/>
    </font>
    <font>
      <b/>
      <sz val="9"/>
      <name val="Times New Roman"/>
      <family val="1"/>
    </font>
    <font>
      <sz val="11"/>
      <name val="Calibri"/>
      <family val="2"/>
      <scheme val="minor"/>
    </font>
    <font>
      <sz val="11"/>
      <color theme="8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Khmer OS Battambang"/>
    </font>
    <font>
      <sz val="14"/>
      <color theme="1"/>
      <name val="Khmer OS Battambang"/>
    </font>
    <font>
      <b/>
      <u/>
      <sz val="16"/>
      <color theme="1"/>
      <name val="Times New Roman"/>
      <family val="1"/>
    </font>
    <font>
      <sz val="16"/>
      <color rgb="FF000000"/>
      <name val="Khmer OS Muol Light"/>
    </font>
    <font>
      <sz val="16"/>
      <color rgb="FF000000"/>
      <name val="Khmer OS Siemreap"/>
    </font>
    <font>
      <sz val="16"/>
      <color theme="1"/>
      <name val="Wingdings"/>
      <charset val="2"/>
    </font>
    <font>
      <sz val="16"/>
      <color theme="1"/>
      <name val="Khmer OS Siemreap"/>
    </font>
    <font>
      <b/>
      <u/>
      <sz val="14"/>
      <color theme="1"/>
      <name val="Khmer OS Siemreap"/>
    </font>
    <font>
      <b/>
      <sz val="14"/>
      <color rgb="FFFF0000"/>
      <name val="Khmer OS Siemreap"/>
    </font>
    <font>
      <sz val="14"/>
      <color rgb="FFFF0000"/>
      <name val="Times New Roman"/>
      <family val="1"/>
    </font>
    <font>
      <sz val="14"/>
      <color theme="1"/>
      <name val="Khmer OS Siemreap"/>
    </font>
    <font>
      <sz val="18"/>
      <color theme="1"/>
      <name val="Times New Roman"/>
      <family val="1"/>
    </font>
  </fonts>
  <fills count="2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1261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6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3" fillId="0" borderId="6" xfId="0" applyNumberFormat="1" applyFont="1" applyBorder="1" applyAlignment="1">
      <alignment horizontal="center" vertical="center"/>
    </xf>
    <xf numFmtId="2" fontId="3" fillId="3" borderId="3" xfId="0" applyNumberFormat="1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2" fontId="3" fillId="0" borderId="11" xfId="0" applyNumberFormat="1" applyFont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0" borderId="12" xfId="0" applyNumberFormat="1" applyFont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166" fontId="8" fillId="0" borderId="3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6" fontId="9" fillId="0" borderId="3" xfId="0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vertical="center"/>
    </xf>
    <xf numFmtId="1" fontId="7" fillId="0" borderId="0" xfId="2" applyNumberFormat="1" applyFont="1" applyAlignment="1">
      <alignment vertical="center"/>
    </xf>
    <xf numFmtId="1" fontId="7" fillId="0" borderId="6" xfId="2" applyNumberFormat="1" applyFont="1" applyBorder="1" applyAlignment="1">
      <alignment vertical="center"/>
    </xf>
    <xf numFmtId="166" fontId="8" fillId="0" borderId="1" xfId="0" applyNumberFormat="1" applyFont="1" applyBorder="1" applyAlignment="1">
      <alignment horizontal="center" vertical="center"/>
    </xf>
    <xf numFmtId="1" fontId="3" fillId="5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textRotation="90"/>
    </xf>
    <xf numFmtId="0" fontId="10" fillId="6" borderId="1" xfId="0" applyFont="1" applyFill="1" applyBorder="1" applyAlignment="1">
      <alignment horizontal="center" vertical="center" textRotation="90" wrapText="1"/>
    </xf>
    <xf numFmtId="2" fontId="5" fillId="0" borderId="1" xfId="0" applyNumberFormat="1" applyFont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167" fontId="13" fillId="8" borderId="1" xfId="0" applyNumberFormat="1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14" fontId="3" fillId="8" borderId="1" xfId="0" applyNumberFormat="1" applyFont="1" applyFill="1" applyBorder="1" applyAlignment="1">
      <alignment horizontal="center" vertical="center"/>
    </xf>
    <xf numFmtId="0" fontId="13" fillId="8" borderId="14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 vertical="center"/>
    </xf>
    <xf numFmtId="2" fontId="13" fillId="8" borderId="1" xfId="0" applyNumberFormat="1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1" fontId="5" fillId="8" borderId="1" xfId="0" applyNumberFormat="1" applyFont="1" applyFill="1" applyBorder="1" applyAlignment="1">
      <alignment horizontal="center" vertical="center"/>
    </xf>
    <xf numFmtId="168" fontId="13" fillId="8" borderId="1" xfId="1" applyNumberFormat="1" applyFont="1" applyFill="1" applyBorder="1" applyAlignment="1">
      <alignment horizontal="center" vertical="center"/>
    </xf>
    <xf numFmtId="43" fontId="3" fillId="8" borderId="1" xfId="1" applyFont="1" applyFill="1" applyBorder="1" applyAlignment="1">
      <alignment horizontal="center" vertical="center"/>
    </xf>
    <xf numFmtId="43" fontId="14" fillId="8" borderId="1" xfId="1" applyFont="1" applyFill="1" applyBorder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3" fillId="7" borderId="1" xfId="0" applyNumberFormat="1" applyFont="1" applyFill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64" fontId="3" fillId="7" borderId="14" xfId="0" applyNumberFormat="1" applyFont="1" applyFill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vertical="center"/>
    </xf>
    <xf numFmtId="2" fontId="7" fillId="0" borderId="0" xfId="2" applyNumberFormat="1" applyFont="1" applyAlignment="1">
      <alignment vertical="center"/>
    </xf>
    <xf numFmtId="2" fontId="7" fillId="0" borderId="6" xfId="2" applyNumberFormat="1" applyFont="1" applyBorder="1" applyAlignment="1">
      <alignment vertical="center"/>
    </xf>
    <xf numFmtId="2" fontId="7" fillId="0" borderId="8" xfId="2" applyNumberFormat="1" applyFont="1" applyBorder="1" applyAlignment="1">
      <alignment vertical="center"/>
    </xf>
    <xf numFmtId="2" fontId="7" fillId="0" borderId="9" xfId="2" applyNumberFormat="1" applyFont="1" applyBorder="1" applyAlignment="1">
      <alignment vertical="center"/>
    </xf>
    <xf numFmtId="2" fontId="7" fillId="0" borderId="10" xfId="2" applyNumberFormat="1" applyFont="1" applyBorder="1" applyAlignment="1">
      <alignment vertical="center"/>
    </xf>
    <xf numFmtId="164" fontId="3" fillId="4" borderId="14" xfId="0" applyNumberFormat="1" applyFont="1" applyFill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6" fontId="8" fillId="0" borderId="14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right" vertical="center" wrapText="1"/>
    </xf>
    <xf numFmtId="169" fontId="10" fillId="6" borderId="1" xfId="0" applyNumberFormat="1" applyFont="1" applyFill="1" applyBorder="1" applyAlignment="1">
      <alignment horizontal="center" vertical="center"/>
    </xf>
    <xf numFmtId="2" fontId="10" fillId="6" borderId="1" xfId="0" applyNumberFormat="1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right" vertical="center"/>
    </xf>
    <xf numFmtId="169" fontId="20" fillId="0" borderId="1" xfId="0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 vertical="center"/>
    </xf>
    <xf numFmtId="2" fontId="13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14" fontId="13" fillId="8" borderId="1" xfId="0" applyNumberFormat="1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49" fontId="3" fillId="8" borderId="1" xfId="0" applyNumberFormat="1" applyFont="1" applyFill="1" applyBorder="1" applyAlignment="1">
      <alignment horizontal="center"/>
    </xf>
    <xf numFmtId="2" fontId="13" fillId="8" borderId="1" xfId="0" applyNumberFormat="1" applyFont="1" applyFill="1" applyBorder="1" applyAlignment="1">
      <alignment horizontal="right" vertical="center"/>
    </xf>
    <xf numFmtId="169" fontId="20" fillId="8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10" borderId="1" xfId="0" applyFont="1" applyFill="1" applyBorder="1" applyAlignment="1">
      <alignment horizontal="center" vertical="center"/>
    </xf>
    <xf numFmtId="0" fontId="25" fillId="9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5" fillId="10" borderId="1" xfId="0" applyFont="1" applyFill="1" applyBorder="1" applyAlignment="1">
      <alignment vertical="center"/>
    </xf>
    <xf numFmtId="2" fontId="6" fillId="10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6" fillId="9" borderId="15" xfId="0" applyFont="1" applyFill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2" fontId="6" fillId="10" borderId="15" xfId="0" applyNumberFormat="1" applyFont="1" applyFill="1" applyBorder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172" fontId="13" fillId="0" borderId="21" xfId="0" applyNumberFormat="1" applyFont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49" fontId="3" fillId="7" borderId="18" xfId="0" applyNumberFormat="1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center" vertical="center"/>
    </xf>
    <xf numFmtId="2" fontId="3" fillId="12" borderId="22" xfId="0" applyNumberFormat="1" applyFont="1" applyFill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172" fontId="13" fillId="0" borderId="25" xfId="0" applyNumberFormat="1" applyFont="1" applyBorder="1" applyAlignment="1">
      <alignment horizontal="center" vertical="center"/>
    </xf>
    <xf numFmtId="0" fontId="3" fillId="12" borderId="11" xfId="0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172" fontId="13" fillId="0" borderId="27" xfId="0" applyNumberFormat="1" applyFon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49" fontId="3" fillId="7" borderId="29" xfId="0" applyNumberFormat="1" applyFont="1" applyFill="1" applyBorder="1" applyAlignment="1">
      <alignment horizontal="center" vertical="center"/>
    </xf>
    <xf numFmtId="0" fontId="3" fillId="12" borderId="28" xfId="0" applyFont="1" applyFill="1" applyBorder="1" applyAlignment="1">
      <alignment horizontal="center" vertical="center"/>
    </xf>
    <xf numFmtId="2" fontId="3" fillId="12" borderId="2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4" fillId="0" borderId="31" xfId="0" applyFont="1" applyBorder="1" applyAlignment="1">
      <alignment horizontal="center" vertical="center"/>
    </xf>
    <xf numFmtId="14" fontId="5" fillId="8" borderId="25" xfId="0" applyNumberFormat="1" applyFont="1" applyFill="1" applyBorder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1" fontId="3" fillId="8" borderId="0" xfId="0" applyNumberFormat="1" applyFont="1" applyFill="1" applyAlignment="1">
      <alignment horizontal="center" vertical="center"/>
    </xf>
    <xf numFmtId="2" fontId="5" fillId="8" borderId="0" xfId="0" applyNumberFormat="1" applyFont="1" applyFill="1" applyAlignment="1">
      <alignment horizontal="center" vertical="center"/>
    </xf>
    <xf numFmtId="1" fontId="5" fillId="8" borderId="0" xfId="0" applyNumberFormat="1" applyFont="1" applyFill="1" applyAlignment="1">
      <alignment horizontal="center" vertical="center"/>
    </xf>
    <xf numFmtId="2" fontId="6" fillId="8" borderId="0" xfId="1" applyNumberFormat="1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5" fillId="0" borderId="2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25" fillId="13" borderId="1" xfId="0" applyFont="1" applyFill="1" applyBorder="1" applyAlignment="1">
      <alignment horizontal="center" vertical="center"/>
    </xf>
    <xf numFmtId="2" fontId="17" fillId="7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 wrapText="1"/>
    </xf>
    <xf numFmtId="2" fontId="3" fillId="6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2" fontId="25" fillId="7" borderId="1" xfId="0" applyNumberFormat="1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horizontal="center" vertical="center" wrapText="1"/>
    </xf>
    <xf numFmtId="0" fontId="25" fillId="14" borderId="1" xfId="0" applyFont="1" applyFill="1" applyBorder="1" applyAlignment="1">
      <alignment horizontal="center" vertical="center"/>
    </xf>
    <xf numFmtId="0" fontId="30" fillId="10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0" fontId="25" fillId="14" borderId="1" xfId="0" applyFont="1" applyFill="1" applyBorder="1" applyAlignment="1">
      <alignment horizontal="center" vertical="center" wrapText="1"/>
    </xf>
    <xf numFmtId="0" fontId="17" fillId="14" borderId="1" xfId="0" applyFont="1" applyFill="1" applyBorder="1" applyAlignment="1">
      <alignment horizontal="center" vertical="center"/>
    </xf>
    <xf numFmtId="2" fontId="17" fillId="10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2" fontId="17" fillId="14" borderId="1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2" fontId="25" fillId="14" borderId="1" xfId="0" applyNumberFormat="1" applyFont="1" applyFill="1" applyBorder="1" applyAlignment="1">
      <alignment horizontal="center" vertical="center"/>
    </xf>
    <xf numFmtId="2" fontId="25" fillId="10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169" fontId="13" fillId="0" borderId="1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right" vertical="center"/>
    </xf>
    <xf numFmtId="0" fontId="14" fillId="7" borderId="1" xfId="0" applyFont="1" applyFill="1" applyBorder="1" applyAlignment="1">
      <alignment horizontal="right" vertical="center"/>
    </xf>
    <xf numFmtId="2" fontId="14" fillId="7" borderId="1" xfId="0" applyNumberFormat="1" applyFont="1" applyFill="1" applyBorder="1" applyAlignment="1">
      <alignment horizontal="right" vertical="center"/>
    </xf>
    <xf numFmtId="0" fontId="35" fillId="7" borderId="1" xfId="0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right" vertical="center"/>
    </xf>
    <xf numFmtId="0" fontId="10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right" vertical="center"/>
    </xf>
    <xf numFmtId="2" fontId="6" fillId="10" borderId="1" xfId="0" applyNumberFormat="1" applyFont="1" applyFill="1" applyBorder="1" applyAlignment="1">
      <alignment horizontal="right" vertical="center"/>
    </xf>
    <xf numFmtId="0" fontId="14" fillId="10" borderId="1" xfId="0" applyFont="1" applyFill="1" applyBorder="1" applyAlignment="1">
      <alignment horizontal="right" vertical="center"/>
    </xf>
    <xf numFmtId="2" fontId="14" fillId="10" borderId="1" xfId="0" applyNumberFormat="1" applyFont="1" applyFill="1" applyBorder="1" applyAlignment="1">
      <alignment horizontal="right" vertical="center"/>
    </xf>
    <xf numFmtId="0" fontId="35" fillId="10" borderId="1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right" vertical="center"/>
    </xf>
    <xf numFmtId="2" fontId="7" fillId="0" borderId="5" xfId="2" applyNumberFormat="1" applyFont="1" applyBorder="1" applyAlignment="1">
      <alignment vertical="center"/>
    </xf>
    <xf numFmtId="2" fontId="7" fillId="0" borderId="2" xfId="2" applyNumberFormat="1" applyFont="1" applyBorder="1" applyAlignment="1">
      <alignment vertical="center"/>
    </xf>
    <xf numFmtId="1" fontId="7" fillId="0" borderId="1" xfId="2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19" fillId="6" borderId="3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2" fillId="0" borderId="0" xfId="0" applyFont="1"/>
    <xf numFmtId="0" fontId="0" fillId="0" borderId="0" xfId="0" applyAlignment="1">
      <alignment horizontal="center" vertical="center"/>
    </xf>
    <xf numFmtId="0" fontId="36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2" fontId="38" fillId="0" borderId="1" xfId="0" applyNumberFormat="1" applyFont="1" applyBorder="1" applyAlignment="1">
      <alignment horizontal="right" vertical="center"/>
    </xf>
    <xf numFmtId="2" fontId="38" fillId="7" borderId="1" xfId="0" applyNumberFormat="1" applyFont="1" applyFill="1" applyBorder="1" applyAlignment="1">
      <alignment horizontal="right" vertical="center"/>
    </xf>
    <xf numFmtId="2" fontId="38" fillId="13" borderId="1" xfId="0" applyNumberFormat="1" applyFont="1" applyFill="1" applyBorder="1" applyAlignment="1">
      <alignment horizontal="right" vertical="center"/>
    </xf>
    <xf numFmtId="43" fontId="38" fillId="0" borderId="1" xfId="1" applyFont="1" applyBorder="1" applyAlignment="1">
      <alignment horizontal="right" vertical="center"/>
    </xf>
    <xf numFmtId="43" fontId="34" fillId="0" borderId="1" xfId="1" applyFont="1" applyBorder="1" applyAlignment="1">
      <alignment horizontal="right" vertical="center"/>
    </xf>
    <xf numFmtId="39" fontId="41" fillId="3" borderId="0" xfId="0" applyNumberFormat="1" applyFont="1" applyFill="1" applyAlignment="1">
      <alignment horizontal="center" vertical="center"/>
    </xf>
    <xf numFmtId="39" fontId="41" fillId="6" borderId="0" xfId="0" applyNumberFormat="1" applyFont="1" applyFill="1" applyAlignment="1">
      <alignment horizontal="center" vertical="center"/>
    </xf>
    <xf numFmtId="0" fontId="0" fillId="3" borderId="25" xfId="0" applyFill="1" applyBorder="1" applyAlignment="1">
      <alignment horizontal="center" vertical="center" wrapText="1"/>
    </xf>
    <xf numFmtId="43" fontId="38" fillId="7" borderId="1" xfId="1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3" fontId="34" fillId="7" borderId="1" xfId="1" applyFont="1" applyFill="1" applyBorder="1" applyAlignment="1">
      <alignment horizontal="right" vertical="center"/>
    </xf>
    <xf numFmtId="0" fontId="42" fillId="3" borderId="1" xfId="0" applyFont="1" applyFill="1" applyBorder="1" applyAlignment="1">
      <alignment horizontal="center" vertical="center" wrapText="1"/>
    </xf>
    <xf numFmtId="0" fontId="23" fillId="3" borderId="0" xfId="0" applyFont="1" applyFill="1" applyAlignment="1">
      <alignment horizontal="center" vertical="center"/>
    </xf>
    <xf numFmtId="0" fontId="22" fillId="0" borderId="30" xfId="0" applyFont="1" applyBorder="1" applyAlignment="1">
      <alignment horizontal="center" vertical="center"/>
    </xf>
    <xf numFmtId="0" fontId="37" fillId="7" borderId="30" xfId="0" applyFont="1" applyFill="1" applyBorder="1" applyAlignment="1">
      <alignment horizontal="left" vertical="center" wrapText="1"/>
    </xf>
    <xf numFmtId="0" fontId="8" fillId="7" borderId="30" xfId="0" applyFont="1" applyFill="1" applyBorder="1" applyAlignment="1">
      <alignment horizontal="center" vertical="center"/>
    </xf>
    <xf numFmtId="43" fontId="34" fillId="0" borderId="30" xfId="1" applyFont="1" applyBorder="1" applyAlignment="1">
      <alignment horizontal="right" vertical="center"/>
    </xf>
    <xf numFmtId="0" fontId="17" fillId="7" borderId="0" xfId="0" applyFont="1" applyFill="1" applyAlignment="1">
      <alignment horizontal="left" vertical="center"/>
    </xf>
    <xf numFmtId="0" fontId="22" fillId="0" borderId="0" xfId="0" applyFont="1" applyAlignment="1">
      <alignment vertical="center"/>
    </xf>
    <xf numFmtId="0" fontId="37" fillId="0" borderId="0" xfId="0" applyFont="1"/>
    <xf numFmtId="2" fontId="6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5" fontId="3" fillId="6" borderId="1" xfId="0" applyNumberFormat="1" applyFont="1" applyFill="1" applyBorder="1" applyAlignment="1">
      <alignment horizontal="center" vertical="center" wrapText="1"/>
    </xf>
    <xf numFmtId="165" fontId="3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2" fontId="3" fillId="6" borderId="6" xfId="0" applyNumberFormat="1" applyFont="1" applyFill="1" applyBorder="1" applyAlignment="1">
      <alignment horizontal="center" vertical="center"/>
    </xf>
    <xf numFmtId="2" fontId="3" fillId="6" borderId="3" xfId="0" applyNumberFormat="1" applyFont="1" applyFill="1" applyBorder="1" applyAlignment="1">
      <alignment horizontal="center" vertical="center"/>
    </xf>
    <xf numFmtId="2" fontId="3" fillId="6" borderId="11" xfId="0" applyNumberFormat="1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165" fontId="3" fillId="6" borderId="13" xfId="0" applyNumberFormat="1" applyFont="1" applyFill="1" applyBorder="1" applyAlignment="1">
      <alignment horizontal="center" vertical="center"/>
    </xf>
    <xf numFmtId="166" fontId="3" fillId="6" borderId="3" xfId="0" applyNumberFormat="1" applyFont="1" applyFill="1" applyBorder="1" applyAlignment="1">
      <alignment horizontal="center" vertical="center"/>
    </xf>
    <xf numFmtId="166" fontId="3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43" fontId="6" fillId="0" borderId="1" xfId="1" applyFont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3" fillId="0" borderId="0" xfId="1" applyFont="1" applyAlignment="1">
      <alignment horizontal="center" vertical="center"/>
    </xf>
    <xf numFmtId="43" fontId="8" fillId="4" borderId="1" xfId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2" fontId="26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2" fontId="17" fillId="0" borderId="0" xfId="2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4" fontId="7" fillId="0" borderId="0" xfId="2" applyNumberFormat="1" applyFont="1" applyFill="1" applyBorder="1" applyAlignment="1">
      <alignment horizontal="center" vertical="center"/>
    </xf>
    <xf numFmtId="2" fontId="7" fillId="0" borderId="0" xfId="2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14" fontId="5" fillId="0" borderId="0" xfId="0" applyNumberFormat="1" applyFont="1" applyFill="1" applyBorder="1" applyAlignment="1">
      <alignment vertical="center"/>
    </xf>
    <xf numFmtId="43" fontId="38" fillId="0" borderId="1" xfId="1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/>
    <xf numFmtId="43" fontId="5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49" fontId="3" fillId="7" borderId="0" xfId="0" applyNumberFormat="1" applyFont="1" applyFill="1" applyBorder="1" applyAlignment="1">
      <alignment horizontal="center" vertical="center"/>
    </xf>
    <xf numFmtId="166" fontId="47" fillId="12" borderId="34" xfId="0" applyNumberFormat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vertical="center"/>
    </xf>
    <xf numFmtId="0" fontId="48" fillId="12" borderId="1" xfId="0" applyFont="1" applyFill="1" applyBorder="1" applyAlignment="1">
      <alignment vertical="center" wrapText="1"/>
    </xf>
    <xf numFmtId="0" fontId="49" fillId="12" borderId="1" xfId="0" applyFont="1" applyFill="1" applyBorder="1" applyAlignment="1">
      <alignment vertical="center"/>
    </xf>
    <xf numFmtId="173" fontId="49" fillId="12" borderId="1" xfId="0" applyNumberFormat="1" applyFont="1" applyFill="1" applyBorder="1" applyAlignment="1">
      <alignment horizontal="right" vertical="center"/>
    </xf>
    <xf numFmtId="0" fontId="39" fillId="12" borderId="35" xfId="0" applyFont="1" applyFill="1" applyBorder="1" applyAlignment="1">
      <alignment horizontal="center" vertical="center"/>
    </xf>
    <xf numFmtId="174" fontId="49" fillId="12" borderId="1" xfId="1" applyNumberFormat="1" applyFont="1" applyFill="1" applyBorder="1" applyAlignment="1">
      <alignment horizontal="right" vertical="center"/>
    </xf>
    <xf numFmtId="0" fontId="3" fillId="18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14" fontId="13" fillId="0" borderId="1" xfId="0" applyNumberFormat="1" applyFont="1" applyFill="1" applyBorder="1" applyAlignment="1">
      <alignment horizontal="center" vertical="center"/>
    </xf>
    <xf numFmtId="171" fontId="33" fillId="15" borderId="15" xfId="0" applyNumberFormat="1" applyFont="1" applyFill="1" applyBorder="1" applyAlignment="1">
      <alignment horizontal="center" vertical="center"/>
    </xf>
    <xf numFmtId="171" fontId="27" fillId="15" borderId="15" xfId="0" applyNumberFormat="1" applyFont="1" applyFill="1" applyBorder="1" applyAlignment="1">
      <alignment horizontal="center" vertical="center"/>
    </xf>
    <xf numFmtId="0" fontId="27" fillId="15" borderId="15" xfId="0" applyFont="1" applyFill="1" applyBorder="1" applyAlignment="1">
      <alignment horizontal="center" vertical="center"/>
    </xf>
    <xf numFmtId="1" fontId="27" fillId="15" borderId="15" xfId="0" applyNumberFormat="1" applyFont="1" applyFill="1" applyBorder="1" applyAlignment="1">
      <alignment horizontal="center" vertical="center"/>
    </xf>
    <xf numFmtId="2" fontId="27" fillId="15" borderId="15" xfId="1" applyNumberFormat="1" applyFont="1" applyFill="1" applyBorder="1" applyAlignment="1">
      <alignment horizontal="center" vertical="center"/>
    </xf>
    <xf numFmtId="2" fontId="27" fillId="15" borderId="15" xfId="0" applyNumberFormat="1" applyFont="1" applyFill="1" applyBorder="1" applyAlignment="1">
      <alignment horizontal="center" vertical="center"/>
    </xf>
    <xf numFmtId="2" fontId="27" fillId="16" borderId="15" xfId="0" applyNumberFormat="1" applyFont="1" applyFill="1" applyBorder="1" applyAlignment="1">
      <alignment horizontal="center" vertical="center"/>
    </xf>
    <xf numFmtId="2" fontId="5" fillId="0" borderId="38" xfId="0" applyNumberFormat="1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2" fontId="5" fillId="0" borderId="39" xfId="0" applyNumberFormat="1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13" fillId="7" borderId="22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right" vertical="center" wrapText="1"/>
    </xf>
    <xf numFmtId="0" fontId="10" fillId="6" borderId="15" xfId="0" applyFont="1" applyFill="1" applyBorder="1" applyAlignment="1">
      <alignment horizontal="center" vertical="center" textRotation="90"/>
    </xf>
    <xf numFmtId="169" fontId="10" fillId="6" borderId="15" xfId="0" applyNumberFormat="1" applyFont="1" applyFill="1" applyBorder="1" applyAlignment="1">
      <alignment horizontal="center" vertical="center"/>
    </xf>
    <xf numFmtId="2" fontId="10" fillId="6" borderId="15" xfId="0" applyNumberFormat="1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19" fillId="6" borderId="15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right" vertical="center"/>
    </xf>
    <xf numFmtId="0" fontId="4" fillId="8" borderId="41" xfId="0" applyFont="1" applyFill="1" applyBorder="1" applyAlignment="1">
      <alignment horizontal="center" vertical="center"/>
    </xf>
    <xf numFmtId="14" fontId="13" fillId="8" borderId="42" xfId="0" applyNumberFormat="1" applyFont="1" applyFill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49" fontId="3" fillId="8" borderId="42" xfId="0" applyNumberFormat="1" applyFont="1" applyFill="1" applyBorder="1" applyAlignment="1">
      <alignment horizontal="center"/>
    </xf>
    <xf numFmtId="2" fontId="13" fillId="8" borderId="42" xfId="0" applyNumberFormat="1" applyFont="1" applyFill="1" applyBorder="1" applyAlignment="1">
      <alignment horizontal="center" vertical="center"/>
    </xf>
    <xf numFmtId="169" fontId="13" fillId="8" borderId="42" xfId="0" applyNumberFormat="1" applyFont="1" applyFill="1" applyBorder="1" applyAlignment="1">
      <alignment horizontal="center" vertical="center"/>
    </xf>
    <xf numFmtId="1" fontId="5" fillId="8" borderId="42" xfId="0" applyNumberFormat="1" applyFont="1" applyFill="1" applyBorder="1" applyAlignment="1">
      <alignment horizontal="center" vertical="center"/>
    </xf>
    <xf numFmtId="2" fontId="13" fillId="8" borderId="42" xfId="0" applyNumberFormat="1" applyFont="1" applyFill="1" applyBorder="1" applyAlignment="1">
      <alignment horizontal="right" vertical="center"/>
    </xf>
    <xf numFmtId="169" fontId="20" fillId="8" borderId="42" xfId="0" applyNumberFormat="1" applyFont="1" applyFill="1" applyBorder="1" applyAlignment="1">
      <alignment horizontal="center" vertical="center"/>
    </xf>
    <xf numFmtId="169" fontId="21" fillId="8" borderId="42" xfId="0" applyNumberFormat="1" applyFont="1" applyFill="1" applyBorder="1" applyAlignment="1">
      <alignment horizontal="center" vertical="center"/>
    </xf>
    <xf numFmtId="0" fontId="4" fillId="8" borderId="43" xfId="0" applyFont="1" applyFill="1" applyBorder="1" applyAlignment="1">
      <alignment horizontal="center" vertical="center"/>
    </xf>
    <xf numFmtId="169" fontId="20" fillId="0" borderId="38" xfId="0" applyNumberFormat="1" applyFont="1" applyFill="1" applyBorder="1" applyAlignment="1">
      <alignment horizontal="center" vertical="center"/>
    </xf>
    <xf numFmtId="2" fontId="13" fillId="7" borderId="23" xfId="1" applyNumberFormat="1" applyFont="1" applyFill="1" applyBorder="1" applyAlignment="1">
      <alignment horizontal="center"/>
    </xf>
    <xf numFmtId="169" fontId="13" fillId="7" borderId="23" xfId="0" applyNumberFormat="1" applyFont="1" applyFill="1" applyBorder="1" applyAlignment="1">
      <alignment horizontal="center"/>
    </xf>
    <xf numFmtId="0" fontId="13" fillId="7" borderId="23" xfId="0" applyFont="1" applyFill="1" applyBorder="1" applyAlignment="1">
      <alignment horizontal="center"/>
    </xf>
    <xf numFmtId="2" fontId="13" fillId="7" borderId="23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 vertical="center"/>
    </xf>
    <xf numFmtId="2" fontId="13" fillId="7" borderId="30" xfId="1" applyNumberFormat="1" applyFont="1" applyFill="1" applyBorder="1" applyAlignment="1">
      <alignment horizontal="center"/>
    </xf>
    <xf numFmtId="169" fontId="13" fillId="7" borderId="30" xfId="0" applyNumberFormat="1" applyFont="1" applyFill="1" applyBorder="1" applyAlignment="1">
      <alignment horizontal="center"/>
    </xf>
    <xf numFmtId="0" fontId="13" fillId="7" borderId="30" xfId="0" applyFont="1" applyFill="1" applyBorder="1" applyAlignment="1">
      <alignment horizontal="center"/>
    </xf>
    <xf numFmtId="0" fontId="13" fillId="7" borderId="11" xfId="0" applyFont="1" applyFill="1" applyBorder="1" applyAlignment="1">
      <alignment horizontal="center" vertical="center"/>
    </xf>
    <xf numFmtId="2" fontId="13" fillId="7" borderId="1" xfId="1" applyNumberFormat="1" applyFont="1" applyFill="1" applyBorder="1" applyAlignment="1">
      <alignment horizontal="center"/>
    </xf>
    <xf numFmtId="169" fontId="13" fillId="7" borderId="1" xfId="0" applyNumberFormat="1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/>
    </xf>
    <xf numFmtId="2" fontId="13" fillId="7" borderId="1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174" fontId="49" fillId="12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43" fontId="3" fillId="6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6" fillId="9" borderId="15" xfId="0" applyNumberFormat="1" applyFont="1" applyFill="1" applyBorder="1" applyAlignment="1">
      <alignment horizontal="center" vertical="center"/>
    </xf>
    <xf numFmtId="167" fontId="13" fillId="0" borderId="1" xfId="0" applyNumberFormat="1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43" fontId="51" fillId="0" borderId="1" xfId="1" applyFont="1" applyFill="1" applyBorder="1" applyAlignment="1">
      <alignment horizontal="center" vertical="center"/>
    </xf>
    <xf numFmtId="14" fontId="15" fillId="0" borderId="1" xfId="1" applyNumberFormat="1" applyFont="1" applyFill="1" applyBorder="1" applyAlignment="1">
      <alignment horizontal="center" vertical="center"/>
    </xf>
    <xf numFmtId="43" fontId="1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29" fillId="0" borderId="1" xfId="0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right" vertical="center"/>
    </xf>
    <xf numFmtId="169" fontId="51" fillId="0" borderId="1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43" fontId="5" fillId="0" borderId="0" xfId="1" applyFont="1" applyBorder="1" applyAlignment="1">
      <alignment horizontal="center" vertical="center"/>
    </xf>
    <xf numFmtId="43" fontId="5" fillId="0" borderId="0" xfId="0" applyNumberFormat="1" applyFont="1" applyBorder="1" applyAlignment="1">
      <alignment horizontal="center" vertical="center"/>
    </xf>
    <xf numFmtId="1" fontId="3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2" fontId="3" fillId="6" borderId="7" xfId="0" applyNumberFormat="1" applyFont="1" applyFill="1" applyBorder="1" applyAlignment="1">
      <alignment horizontal="center" vertical="center"/>
    </xf>
    <xf numFmtId="43" fontId="5" fillId="0" borderId="4" xfId="1" applyFont="1" applyBorder="1" applyAlignment="1">
      <alignment horizontal="center" vertical="center"/>
    </xf>
    <xf numFmtId="43" fontId="5" fillId="0" borderId="7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0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2" fontId="13" fillId="0" borderId="38" xfId="0" applyNumberFormat="1" applyFont="1" applyFill="1" applyBorder="1" applyAlignment="1">
      <alignment horizontal="center" vertical="center"/>
    </xf>
    <xf numFmtId="169" fontId="13" fillId="0" borderId="38" xfId="0" applyNumberFormat="1" applyFont="1" applyFill="1" applyBorder="1" applyAlignment="1">
      <alignment horizontal="center" vertical="center"/>
    </xf>
    <xf numFmtId="1" fontId="5" fillId="0" borderId="38" xfId="0" applyNumberFormat="1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right" vertical="center"/>
    </xf>
    <xf numFmtId="169" fontId="21" fillId="0" borderId="38" xfId="0" applyNumberFormat="1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15" xfId="1" applyNumberFormat="1" applyFont="1" applyFill="1" applyBorder="1" applyAlignment="1">
      <alignment horizontal="center"/>
    </xf>
    <xf numFmtId="169" fontId="13" fillId="7" borderId="15" xfId="0" applyNumberFormat="1" applyFont="1" applyFill="1" applyBorder="1" applyAlignment="1">
      <alignment horizontal="center"/>
    </xf>
    <xf numFmtId="0" fontId="13" fillId="7" borderId="15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9" fontId="20" fillId="7" borderId="38" xfId="0" applyNumberFormat="1" applyFont="1" applyFill="1" applyBorder="1" applyAlignment="1">
      <alignment horizontal="center" vertical="center"/>
    </xf>
    <xf numFmtId="169" fontId="21" fillId="7" borderId="38" xfId="0" applyNumberFormat="1" applyFont="1" applyFill="1" applyBorder="1" applyAlignment="1">
      <alignment horizontal="center" vertical="center"/>
    </xf>
    <xf numFmtId="0" fontId="4" fillId="7" borderId="40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2" fontId="6" fillId="7" borderId="1" xfId="0" applyNumberFormat="1" applyFont="1" applyFill="1" applyBorder="1" applyAlignment="1">
      <alignment horizontal="center" vertical="center"/>
    </xf>
    <xf numFmtId="2" fontId="6" fillId="13" borderId="1" xfId="0" applyNumberFormat="1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2" fontId="3" fillId="13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2" fontId="3" fillId="14" borderId="1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1" fontId="6" fillId="0" borderId="0" xfId="2" applyNumberFormat="1" applyFont="1" applyAlignment="1">
      <alignment horizontal="center" vertical="center"/>
    </xf>
    <xf numFmtId="43" fontId="6" fillId="0" borderId="1" xfId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7" fillId="0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1" xfId="1" applyFont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1" fontId="13" fillId="0" borderId="0" xfId="0" applyNumberFormat="1" applyFont="1" applyAlignment="1">
      <alignment horizontal="center" vertical="center"/>
    </xf>
    <xf numFmtId="2" fontId="13" fillId="0" borderId="14" xfId="0" applyNumberFormat="1" applyFont="1" applyBorder="1" applyAlignment="1">
      <alignment horizontal="center" vertical="center"/>
    </xf>
    <xf numFmtId="1" fontId="33" fillId="15" borderId="15" xfId="0" applyNumberFormat="1" applyFont="1" applyFill="1" applyBorder="1" applyAlignment="1">
      <alignment horizontal="center" vertical="center"/>
    </xf>
    <xf numFmtId="0" fontId="13" fillId="13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2" fontId="13" fillId="6" borderId="6" xfId="0" applyNumberFormat="1" applyFont="1" applyFill="1" applyBorder="1" applyAlignment="1">
      <alignment horizontal="center" vertical="center"/>
    </xf>
    <xf numFmtId="2" fontId="13" fillId="6" borderId="11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2" fontId="13" fillId="0" borderId="9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2" fontId="33" fillId="15" borderId="15" xfId="0" applyNumberFormat="1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2" fontId="13" fillId="7" borderId="12" xfId="1" applyNumberFormat="1" applyFont="1" applyFill="1" applyBorder="1" applyAlignment="1">
      <alignment horizontal="center"/>
    </xf>
    <xf numFmtId="169" fontId="13" fillId="7" borderId="12" xfId="0" applyNumberFormat="1" applyFont="1" applyFill="1" applyBorder="1" applyAlignment="1">
      <alignment horizontal="center"/>
    </xf>
    <xf numFmtId="0" fontId="13" fillId="7" borderId="12" xfId="0" applyFont="1" applyFill="1" applyBorder="1" applyAlignment="1">
      <alignment horizontal="center"/>
    </xf>
    <xf numFmtId="2" fontId="13" fillId="7" borderId="12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2" fontId="13" fillId="7" borderId="30" xfId="0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2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3" fillId="0" borderId="0" xfId="0" applyFont="1" applyFill="1" applyAlignment="1">
      <alignment vertical="center"/>
    </xf>
    <xf numFmtId="9" fontId="29" fillId="0" borderId="0" xfId="0" applyNumberFormat="1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20" fillId="0" borderId="38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39" xfId="0" applyFont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2" fontId="50" fillId="4" borderId="1" xfId="0" applyNumberFormat="1" applyFont="1" applyFill="1" applyBorder="1" applyAlignment="1">
      <alignment horizontal="center" vertical="center"/>
    </xf>
    <xf numFmtId="1" fontId="54" fillId="0" borderId="0" xfId="2" applyNumberFormat="1" applyFont="1" applyAlignment="1">
      <alignment horizontal="center" vertical="center"/>
    </xf>
    <xf numFmtId="2" fontId="20" fillId="16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7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8" fillId="0" borderId="1" xfId="0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1" fontId="13" fillId="0" borderId="38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3" fontId="34" fillId="0" borderId="1" xfId="1" applyFont="1" applyFill="1" applyBorder="1" applyAlignment="1">
      <alignment horizontal="right" vertical="center"/>
    </xf>
    <xf numFmtId="43" fontId="34" fillId="0" borderId="1" xfId="1" applyNumberFormat="1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right" vertical="center"/>
    </xf>
    <xf numFmtId="0" fontId="56" fillId="0" borderId="0" xfId="0" applyFont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7" fillId="0" borderId="7" xfId="2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horizontal="center" vertical="center" wrapText="1"/>
    </xf>
    <xf numFmtId="2" fontId="7" fillId="0" borderId="7" xfId="2" applyNumberFormat="1" applyFont="1" applyFill="1" applyBorder="1" applyAlignment="1">
      <alignment vertical="center"/>
    </xf>
    <xf numFmtId="0" fontId="4" fillId="0" borderId="38" xfId="0" applyNumberFormat="1" applyFont="1" applyBorder="1" applyAlignment="1">
      <alignment horizontal="center" vertical="center"/>
    </xf>
    <xf numFmtId="49" fontId="6" fillId="0" borderId="38" xfId="0" applyNumberFormat="1" applyFont="1" applyFill="1" applyBorder="1" applyAlignment="1">
      <alignment horizontal="center"/>
    </xf>
    <xf numFmtId="14" fontId="13" fillId="7" borderId="38" xfId="3" applyNumberFormat="1" applyFont="1" applyFill="1" applyBorder="1" applyAlignment="1">
      <alignment horizontal="center" vertical="center"/>
    </xf>
    <xf numFmtId="14" fontId="13" fillId="0" borderId="38" xfId="3" applyNumberFormat="1" applyFont="1" applyBorder="1" applyAlignment="1">
      <alignment vertical="center"/>
    </xf>
    <xf numFmtId="0" fontId="3" fillId="7" borderId="38" xfId="0" applyFont="1" applyFill="1" applyBorder="1" applyAlignment="1">
      <alignment horizontal="center"/>
    </xf>
    <xf numFmtId="49" fontId="3" fillId="7" borderId="38" xfId="0" applyNumberFormat="1" applyFont="1" applyFill="1" applyBorder="1" applyAlignment="1">
      <alignment horizontal="center" vertical="center"/>
    </xf>
    <xf numFmtId="2" fontId="13" fillId="0" borderId="38" xfId="0" applyNumberFormat="1" applyFont="1" applyBorder="1" applyAlignment="1">
      <alignment horizontal="center" vertical="center"/>
    </xf>
    <xf numFmtId="1" fontId="3" fillId="0" borderId="38" xfId="0" applyNumberFormat="1" applyFont="1" applyBorder="1" applyAlignment="1">
      <alignment horizontal="center" vertical="center"/>
    </xf>
    <xf numFmtId="1" fontId="14" fillId="0" borderId="38" xfId="0" applyNumberFormat="1" applyFont="1" applyBorder="1" applyAlignment="1">
      <alignment horizontal="center" vertical="center"/>
    </xf>
    <xf numFmtId="0" fontId="30" fillId="0" borderId="38" xfId="0" applyFont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14" fontId="13" fillId="0" borderId="38" xfId="3" applyNumberFormat="1" applyFont="1" applyFill="1" applyBorder="1" applyAlignment="1">
      <alignment vertical="center"/>
    </xf>
    <xf numFmtId="2" fontId="5" fillId="0" borderId="38" xfId="0" applyNumberFormat="1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30" fillId="0" borderId="38" xfId="0" applyFont="1" applyFill="1" applyBorder="1" applyAlignment="1">
      <alignment horizontal="center" vertical="center"/>
    </xf>
    <xf numFmtId="0" fontId="30" fillId="8" borderId="0" xfId="0" applyFont="1" applyFill="1" applyAlignment="1">
      <alignment horizontal="center" vertical="center"/>
    </xf>
    <xf numFmtId="0" fontId="32" fillId="8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20" fillId="8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" fontId="7" fillId="3" borderId="7" xfId="2" applyNumberFormat="1" applyFont="1" applyFill="1" applyBorder="1" applyAlignment="1">
      <alignment horizontal="center" vertical="center"/>
    </xf>
    <xf numFmtId="43" fontId="13" fillId="0" borderId="1" xfId="1" applyNumberFormat="1" applyFont="1" applyFill="1" applyBorder="1" applyAlignment="1">
      <alignment horizontal="center" vertical="center"/>
    </xf>
    <xf numFmtId="172" fontId="13" fillId="0" borderId="44" xfId="0" applyNumberFormat="1" applyFont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6" fillId="7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4" fillId="0" borderId="24" xfId="0" applyFont="1" applyBorder="1" applyAlignment="1">
      <alignment vertical="center"/>
    </xf>
    <xf numFmtId="0" fontId="14" fillId="0" borderId="31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8" xfId="3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/>
    </xf>
    <xf numFmtId="1" fontId="3" fillId="0" borderId="38" xfId="0" applyNumberFormat="1" applyFont="1" applyFill="1" applyBorder="1" applyAlignment="1">
      <alignment horizontal="center" vertical="center"/>
    </xf>
    <xf numFmtId="1" fontId="14" fillId="0" borderId="38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6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/>
    <xf numFmtId="0" fontId="5" fillId="0" borderId="0" xfId="0" applyFont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169" fontId="6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9" fontId="34" fillId="7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169" fontId="13" fillId="0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0" fillId="0" borderId="0" xfId="0" applyFont="1"/>
    <xf numFmtId="0" fontId="61" fillId="0" borderId="1" xfId="0" applyFont="1" applyFill="1" applyBorder="1" applyAlignment="1">
      <alignment horizontal="center"/>
    </xf>
    <xf numFmtId="0" fontId="61" fillId="8" borderId="1" xfId="0" applyFont="1" applyFill="1" applyBorder="1" applyAlignment="1">
      <alignment horizontal="center"/>
    </xf>
    <xf numFmtId="2" fontId="62" fillId="0" borderId="0" xfId="2" applyNumberFormat="1" applyFont="1" applyAlignment="1">
      <alignment vertical="center"/>
    </xf>
    <xf numFmtId="2" fontId="62" fillId="0" borderId="9" xfId="2" applyNumberFormat="1" applyFont="1" applyBorder="1" applyAlignment="1">
      <alignment vertical="center"/>
    </xf>
    <xf numFmtId="1" fontId="62" fillId="0" borderId="0" xfId="2" applyNumberFormat="1" applyFont="1" applyAlignment="1">
      <alignment horizontal="center" vertical="center"/>
    </xf>
    <xf numFmtId="0" fontId="62" fillId="6" borderId="1" xfId="0" applyFont="1" applyFill="1" applyBorder="1" applyAlignment="1">
      <alignment horizontal="center" vertical="center"/>
    </xf>
    <xf numFmtId="43" fontId="38" fillId="0" borderId="1" xfId="1" applyNumberFormat="1" applyFont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7" borderId="38" xfId="0" applyFont="1" applyFill="1" applyBorder="1" applyAlignment="1">
      <alignment horizontal="center" vertical="center"/>
    </xf>
    <xf numFmtId="169" fontId="13" fillId="0" borderId="38" xfId="0" applyNumberFormat="1" applyFont="1" applyBorder="1" applyAlignment="1">
      <alignment horizontal="center" vertical="center"/>
    </xf>
    <xf numFmtId="43" fontId="13" fillId="0" borderId="38" xfId="1" applyFont="1" applyBorder="1" applyAlignment="1">
      <alignment horizontal="center" vertical="center"/>
    </xf>
    <xf numFmtId="1" fontId="5" fillId="0" borderId="3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45" xfId="0" applyFont="1" applyFill="1" applyBorder="1" applyAlignment="1">
      <alignment horizontal="center" vertical="center"/>
    </xf>
    <xf numFmtId="0" fontId="3" fillId="7" borderId="48" xfId="0" applyFont="1" applyFill="1" applyBorder="1" applyAlignment="1">
      <alignment horizontal="center" vertical="center"/>
    </xf>
    <xf numFmtId="49" fontId="3" fillId="7" borderId="22" xfId="0" applyNumberFormat="1" applyFont="1" applyFill="1" applyBorder="1" applyAlignment="1">
      <alignment horizontal="center" vertical="center"/>
    </xf>
    <xf numFmtId="49" fontId="3" fillId="7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8" fillId="19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right" vertical="center"/>
    </xf>
    <xf numFmtId="2" fontId="3" fillId="7" borderId="0" xfId="0" applyNumberFormat="1" applyFont="1" applyFill="1" applyAlignment="1">
      <alignment horizontal="center" vertical="center"/>
    </xf>
    <xf numFmtId="2" fontId="16" fillId="0" borderId="7" xfId="2" applyNumberFormat="1" applyFont="1" applyBorder="1" applyAlignment="1">
      <alignment vertical="center"/>
    </xf>
    <xf numFmtId="2" fontId="16" fillId="0" borderId="8" xfId="2" applyNumberFormat="1" applyFont="1" applyBorder="1" applyAlignment="1">
      <alignment vertical="center"/>
    </xf>
    <xf numFmtId="1" fontId="16" fillId="0" borderId="0" xfId="2" applyNumberFormat="1" applyFont="1" applyAlignment="1">
      <alignment horizontal="center" vertical="center"/>
    </xf>
    <xf numFmtId="2" fontId="16" fillId="0" borderId="9" xfId="2" applyNumberFormat="1" applyFont="1" applyBorder="1" applyAlignment="1">
      <alignment vertical="center"/>
    </xf>
    <xf numFmtId="0" fontId="63" fillId="6" borderId="1" xfId="0" applyFont="1" applyFill="1" applyBorder="1" applyAlignment="1">
      <alignment horizontal="center" vertical="center"/>
    </xf>
    <xf numFmtId="169" fontId="13" fillId="8" borderId="1" xfId="0" applyNumberFormat="1" applyFont="1" applyFill="1" applyBorder="1" applyAlignment="1">
      <alignment horizontal="center" vertical="center"/>
    </xf>
    <xf numFmtId="0" fontId="64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0" borderId="18" xfId="0" applyNumberFormat="1" applyFont="1" applyFill="1" applyBorder="1" applyAlignment="1">
      <alignment horizontal="center" vertical="center"/>
    </xf>
    <xf numFmtId="49" fontId="6" fillId="0" borderId="1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0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39" xfId="3" applyNumberFormat="1" applyFont="1" applyFill="1" applyBorder="1" applyAlignment="1">
      <alignment horizontal="center" vertical="center"/>
    </xf>
    <xf numFmtId="14" fontId="13" fillId="0" borderId="39" xfId="3" applyNumberFormat="1" applyFont="1" applyFill="1" applyBorder="1" applyAlignment="1">
      <alignment vertical="center"/>
    </xf>
    <xf numFmtId="0" fontId="3" fillId="0" borderId="39" xfId="0" applyFont="1" applyFill="1" applyBorder="1" applyAlignment="1">
      <alignment horizontal="center"/>
    </xf>
    <xf numFmtId="49" fontId="3" fillId="0" borderId="39" xfId="0" applyNumberFormat="1" applyFont="1" applyFill="1" applyBorder="1" applyAlignment="1">
      <alignment horizontal="center" vertical="center"/>
    </xf>
    <xf numFmtId="2" fontId="5" fillId="0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Fill="1" applyBorder="1" applyAlignment="1">
      <alignment horizontal="center" vertical="center"/>
    </xf>
    <xf numFmtId="0" fontId="5" fillId="0" borderId="39" xfId="0" applyFont="1" applyFill="1" applyBorder="1" applyAlignment="1">
      <alignment horizontal="center" vertical="center"/>
    </xf>
    <xf numFmtId="2" fontId="13" fillId="0" borderId="39" xfId="0" applyNumberFormat="1" applyFont="1" applyFill="1" applyBorder="1" applyAlignment="1">
      <alignment horizontal="center" vertical="center"/>
    </xf>
    <xf numFmtId="1" fontId="3" fillId="0" borderId="39" xfId="0" applyNumberFormat="1" applyFont="1" applyFill="1" applyBorder="1" applyAlignment="1">
      <alignment horizontal="center" vertical="center"/>
    </xf>
    <xf numFmtId="1" fontId="14" fillId="0" borderId="39" xfId="0" applyNumberFormat="1" applyFont="1" applyFill="1" applyBorder="1" applyAlignment="1">
      <alignment horizontal="center" vertical="center"/>
    </xf>
    <xf numFmtId="0" fontId="30" fillId="0" borderId="39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" fontId="8" fillId="3" borderId="7" xfId="2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53" fillId="0" borderId="1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Fill="1" applyBorder="1" applyAlignment="1">
      <alignment horizontal="center" vertical="center"/>
    </xf>
    <xf numFmtId="43" fontId="13" fillId="0" borderId="1" xfId="1" applyFont="1" applyFill="1" applyBorder="1" applyAlignment="1">
      <alignment horizontal="center" vertical="center"/>
    </xf>
    <xf numFmtId="0" fontId="55" fillId="0" borderId="14" xfId="0" applyFont="1" applyFill="1" applyBorder="1" applyAlignment="1">
      <alignment horizontal="center" vertical="center"/>
    </xf>
    <xf numFmtId="14" fontId="55" fillId="0" borderId="1" xfId="0" applyNumberFormat="1" applyFont="1" applyFill="1" applyBorder="1" applyAlignment="1">
      <alignment horizontal="center" vertical="center"/>
    </xf>
    <xf numFmtId="49" fontId="55" fillId="0" borderId="1" xfId="0" applyNumberFormat="1" applyFont="1" applyFill="1" applyBorder="1" applyAlignment="1">
      <alignment horizontal="center" vertical="center"/>
    </xf>
    <xf numFmtId="2" fontId="53" fillId="0" borderId="1" xfId="0" applyNumberFormat="1" applyFont="1" applyFill="1" applyBorder="1" applyAlignment="1">
      <alignment horizontal="center" vertical="center"/>
    </xf>
    <xf numFmtId="1" fontId="53" fillId="0" borderId="1" xfId="0" applyNumberFormat="1" applyFont="1" applyFill="1" applyBorder="1" applyAlignment="1">
      <alignment horizontal="center" vertical="center"/>
    </xf>
    <xf numFmtId="43" fontId="53" fillId="0" borderId="1" xfId="1" applyFont="1" applyFill="1" applyBorder="1" applyAlignment="1">
      <alignment horizontal="center" vertical="center"/>
    </xf>
    <xf numFmtId="43" fontId="55" fillId="0" borderId="1" xfId="1" applyFont="1" applyFill="1" applyBorder="1" applyAlignment="1">
      <alignment horizontal="center" vertical="center"/>
    </xf>
    <xf numFmtId="14" fontId="55" fillId="0" borderId="1" xfId="1" applyNumberFormat="1" applyFont="1" applyFill="1" applyBorder="1" applyAlignment="1">
      <alignment horizontal="center" vertical="center"/>
    </xf>
    <xf numFmtId="169" fontId="55" fillId="0" borderId="1" xfId="0" applyNumberFormat="1" applyFont="1" applyFill="1" applyBorder="1" applyAlignment="1">
      <alignment horizontal="center" vertical="center"/>
    </xf>
    <xf numFmtId="0" fontId="53" fillId="0" borderId="14" xfId="0" applyFont="1" applyBorder="1" applyAlignment="1">
      <alignment horizontal="center" vertical="center"/>
    </xf>
    <xf numFmtId="14" fontId="55" fillId="0" borderId="1" xfId="0" applyNumberFormat="1" applyFont="1" applyBorder="1" applyAlignment="1">
      <alignment horizontal="center" vertical="center"/>
    </xf>
    <xf numFmtId="49" fontId="55" fillId="0" borderId="1" xfId="0" applyNumberFormat="1" applyFont="1" applyBorder="1" applyAlignment="1">
      <alignment horizontal="center" vertical="center"/>
    </xf>
    <xf numFmtId="2" fontId="53" fillId="0" borderId="1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/>
    </xf>
    <xf numFmtId="0" fontId="31" fillId="0" borderId="1" xfId="0" applyFont="1" applyFill="1" applyBorder="1" applyAlignment="1">
      <alignment horizontal="center"/>
    </xf>
    <xf numFmtId="169" fontId="53" fillId="0" borderId="1" xfId="0" applyNumberFormat="1" applyFont="1" applyFill="1" applyBorder="1" applyAlignment="1">
      <alignment horizontal="center" vertical="center"/>
    </xf>
    <xf numFmtId="0" fontId="65" fillId="0" borderId="1" xfId="0" applyFont="1" applyFill="1" applyBorder="1" applyAlignment="1">
      <alignment horizontal="center"/>
    </xf>
    <xf numFmtId="169" fontId="65" fillId="0" borderId="1" xfId="0" applyNumberFormat="1" applyFont="1" applyFill="1" applyBorder="1" applyAlignment="1">
      <alignment horizontal="center" vertical="center"/>
    </xf>
    <xf numFmtId="0" fontId="57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14" fontId="13" fillId="20" borderId="1" xfId="0" applyNumberFormat="1" applyFont="1" applyFill="1" applyBorder="1" applyAlignment="1">
      <alignment horizontal="center" vertical="center"/>
    </xf>
    <xf numFmtId="0" fontId="3" fillId="20" borderId="1" xfId="0" applyFont="1" applyFill="1" applyBorder="1" applyAlignment="1">
      <alignment horizontal="center" vertical="center"/>
    </xf>
    <xf numFmtId="14" fontId="6" fillId="20" borderId="1" xfId="0" applyNumberFormat="1" applyFont="1" applyFill="1" applyBorder="1" applyAlignment="1">
      <alignment horizontal="center" vertical="center"/>
    </xf>
    <xf numFmtId="49" fontId="6" fillId="20" borderId="1" xfId="0" applyNumberFormat="1" applyFont="1" applyFill="1" applyBorder="1" applyAlignment="1">
      <alignment horizontal="center" vertical="center"/>
    </xf>
    <xf numFmtId="2" fontId="5" fillId="20" borderId="1" xfId="0" applyNumberFormat="1" applyFont="1" applyFill="1" applyBorder="1" applyAlignment="1">
      <alignment horizontal="center" vertical="center"/>
    </xf>
    <xf numFmtId="1" fontId="29" fillId="20" borderId="1" xfId="0" applyNumberFormat="1" applyFont="1" applyFill="1" applyBorder="1" applyAlignment="1">
      <alignment horizontal="center" vertical="center"/>
    </xf>
    <xf numFmtId="43" fontId="13" fillId="20" borderId="1" xfId="1" applyFont="1" applyFill="1" applyBorder="1" applyAlignment="1">
      <alignment horizontal="center" vertical="center"/>
    </xf>
    <xf numFmtId="169" fontId="51" fillId="20" borderId="1" xfId="0" applyNumberFormat="1" applyFont="1" applyFill="1" applyBorder="1" applyAlignment="1">
      <alignment horizontal="center" vertical="center"/>
    </xf>
    <xf numFmtId="169" fontId="13" fillId="20" borderId="1" xfId="0" applyNumberFormat="1" applyFont="1" applyFill="1" applyBorder="1" applyAlignment="1">
      <alignment horizontal="center" vertical="center"/>
    </xf>
    <xf numFmtId="0" fontId="61" fillId="20" borderId="1" xfId="0" applyFont="1" applyFill="1" applyBorder="1" applyAlignment="1">
      <alignment horizontal="center"/>
    </xf>
    <xf numFmtId="49" fontId="3" fillId="20" borderId="38" xfId="0" applyNumberFormat="1" applyFont="1" applyFill="1" applyBorder="1" applyAlignment="1">
      <alignment horizontal="center"/>
    </xf>
    <xf numFmtId="14" fontId="13" fillId="20" borderId="38" xfId="0" applyNumberFormat="1" applyFont="1" applyFill="1" applyBorder="1" applyAlignment="1">
      <alignment horizontal="center" vertical="center"/>
    </xf>
    <xf numFmtId="0" fontId="3" fillId="20" borderId="38" xfId="0" applyFont="1" applyFill="1" applyBorder="1" applyAlignment="1">
      <alignment horizontal="center" vertical="center"/>
    </xf>
    <xf numFmtId="2" fontId="13" fillId="20" borderId="38" xfId="0" applyNumberFormat="1" applyFont="1" applyFill="1" applyBorder="1" applyAlignment="1">
      <alignment horizontal="center" vertical="center"/>
    </xf>
    <xf numFmtId="169" fontId="13" fillId="20" borderId="38" xfId="0" applyNumberFormat="1" applyFont="1" applyFill="1" applyBorder="1" applyAlignment="1">
      <alignment horizontal="center" vertical="center"/>
    </xf>
    <xf numFmtId="1" fontId="5" fillId="20" borderId="38" xfId="0" applyNumberFormat="1" applyFont="1" applyFill="1" applyBorder="1" applyAlignment="1">
      <alignment horizontal="center" vertical="center"/>
    </xf>
    <xf numFmtId="0" fontId="13" fillId="20" borderId="38" xfId="0" applyFont="1" applyFill="1" applyBorder="1" applyAlignment="1">
      <alignment horizontal="right" vertical="center"/>
    </xf>
    <xf numFmtId="169" fontId="20" fillId="20" borderId="38" xfId="0" applyNumberFormat="1" applyFont="1" applyFill="1" applyBorder="1" applyAlignment="1">
      <alignment horizontal="center" vertical="center"/>
    </xf>
    <xf numFmtId="169" fontId="21" fillId="20" borderId="38" xfId="0" applyNumberFormat="1" applyFont="1" applyFill="1" applyBorder="1" applyAlignment="1">
      <alignment horizontal="center" vertical="center"/>
    </xf>
    <xf numFmtId="0" fontId="4" fillId="20" borderId="40" xfId="0" applyFont="1" applyFill="1" applyBorder="1" applyAlignment="1">
      <alignment horizontal="center" vertical="center"/>
    </xf>
    <xf numFmtId="0" fontId="4" fillId="20" borderId="0" xfId="0" applyFont="1" applyFill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3" fillId="7" borderId="39" xfId="0" applyFont="1" applyFill="1" applyBorder="1" applyAlignment="1">
      <alignment horizontal="center"/>
    </xf>
    <xf numFmtId="49" fontId="3" fillId="7" borderId="39" xfId="0" applyNumberFormat="1" applyFont="1" applyFill="1" applyBorder="1" applyAlignment="1">
      <alignment horizontal="center" vertical="center"/>
    </xf>
    <xf numFmtId="169" fontId="13" fillId="0" borderId="39" xfId="0" applyNumberFormat="1" applyFont="1" applyBorder="1" applyAlignment="1">
      <alignment horizontal="center" vertical="center"/>
    </xf>
    <xf numFmtId="43" fontId="13" fillId="0" borderId="39" xfId="1" applyFont="1" applyBorder="1" applyAlignment="1">
      <alignment horizontal="center" vertical="center"/>
    </xf>
    <xf numFmtId="1" fontId="5" fillId="0" borderId="39" xfId="0" applyNumberFormat="1" applyFont="1" applyBorder="1" applyAlignment="1">
      <alignment horizontal="center" vertical="center"/>
    </xf>
    <xf numFmtId="14" fontId="13" fillId="7" borderId="49" xfId="3" applyNumberFormat="1" applyFont="1" applyFill="1" applyBorder="1" applyAlignment="1">
      <alignment horizontal="center" vertical="center"/>
    </xf>
    <xf numFmtId="14" fontId="13" fillId="0" borderId="50" xfId="3" applyNumberFormat="1" applyFont="1" applyBorder="1" applyAlignment="1">
      <alignment vertical="center"/>
    </xf>
    <xf numFmtId="0" fontId="3" fillId="7" borderId="50" xfId="0" applyFont="1" applyFill="1" applyBorder="1" applyAlignment="1">
      <alignment horizontal="center" vertical="center"/>
    </xf>
    <xf numFmtId="0" fontId="3" fillId="7" borderId="50" xfId="0" applyFont="1" applyFill="1" applyBorder="1" applyAlignment="1">
      <alignment horizontal="center"/>
    </xf>
    <xf numFmtId="49" fontId="3" fillId="7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43" fontId="13" fillId="0" borderId="50" xfId="1" applyFont="1" applyBorder="1" applyAlignment="1">
      <alignment horizontal="center" vertical="center"/>
    </xf>
    <xf numFmtId="1" fontId="3" fillId="0" borderId="50" xfId="0" applyNumberFormat="1" applyFont="1" applyBorder="1" applyAlignment="1">
      <alignment horizontal="center" vertical="center"/>
    </xf>
    <xf numFmtId="1" fontId="5" fillId="0" borderId="50" xfId="0" applyNumberFormat="1" applyFont="1" applyBorder="1" applyAlignment="1">
      <alignment horizontal="center" vertical="center"/>
    </xf>
    <xf numFmtId="1" fontId="5" fillId="0" borderId="51" xfId="0" applyNumberFormat="1" applyFont="1" applyBorder="1" applyAlignment="1">
      <alignment horizontal="center" vertical="center"/>
    </xf>
    <xf numFmtId="14" fontId="13" fillId="7" borderId="52" xfId="3" applyNumberFormat="1" applyFont="1" applyFill="1" applyBorder="1" applyAlignment="1">
      <alignment horizontal="center" vertical="center"/>
    </xf>
    <xf numFmtId="1" fontId="5" fillId="0" borderId="40" xfId="0" applyNumberFormat="1" applyFont="1" applyBorder="1" applyAlignment="1">
      <alignment horizontal="center" vertical="center"/>
    </xf>
    <xf numFmtId="14" fontId="13" fillId="7" borderId="53" xfId="3" applyNumberFormat="1" applyFont="1" applyFill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3" fillId="7" borderId="54" xfId="0" applyFont="1" applyFill="1" applyBorder="1" applyAlignment="1">
      <alignment horizontal="center"/>
    </xf>
    <xf numFmtId="49" fontId="3" fillId="7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Border="1" applyAlignment="1">
      <alignment horizontal="center" vertical="center"/>
    </xf>
    <xf numFmtId="43" fontId="13" fillId="0" borderId="54" xfId="1" applyFont="1" applyBorder="1" applyAlignment="1">
      <alignment horizontal="center" vertical="center"/>
    </xf>
    <xf numFmtId="1" fontId="5" fillId="0" borderId="54" xfId="0" applyNumberFormat="1" applyFont="1" applyBorder="1" applyAlignment="1">
      <alignment horizontal="center" vertical="center"/>
    </xf>
    <xf numFmtId="1" fontId="5" fillId="0" borderId="55" xfId="0" applyNumberFormat="1" applyFont="1" applyBorder="1" applyAlignment="1">
      <alignment horizontal="center" vertical="center"/>
    </xf>
    <xf numFmtId="167" fontId="13" fillId="20" borderId="1" xfId="0" applyNumberFormat="1" applyFont="1" applyFill="1" applyBorder="1" applyAlignment="1">
      <alignment horizontal="center" vertical="center"/>
    </xf>
    <xf numFmtId="0" fontId="3" fillId="20" borderId="14" xfId="0" applyFont="1" applyFill="1" applyBorder="1" applyAlignment="1">
      <alignment horizontal="center" vertical="center"/>
    </xf>
    <xf numFmtId="14" fontId="3" fillId="20" borderId="1" xfId="0" applyNumberFormat="1" applyFont="1" applyFill="1" applyBorder="1" applyAlignment="1">
      <alignment horizontal="center" vertical="center"/>
    </xf>
    <xf numFmtId="0" fontId="13" fillId="20" borderId="14" xfId="0" applyFont="1" applyFill="1" applyBorder="1" applyAlignment="1">
      <alignment horizontal="center" vertical="center"/>
    </xf>
    <xf numFmtId="49" fontId="3" fillId="20" borderId="1" xfId="0" applyNumberFormat="1" applyFont="1" applyFill="1" applyBorder="1" applyAlignment="1">
      <alignment horizontal="center" vertical="center"/>
    </xf>
    <xf numFmtId="2" fontId="13" fillId="20" borderId="1" xfId="0" applyNumberFormat="1" applyFont="1" applyFill="1" applyBorder="1" applyAlignment="1">
      <alignment horizontal="center" vertical="center"/>
    </xf>
    <xf numFmtId="1" fontId="13" fillId="20" borderId="1" xfId="0" applyNumberFormat="1" applyFont="1" applyFill="1" applyBorder="1" applyAlignment="1">
      <alignment horizontal="center" vertical="center"/>
    </xf>
    <xf numFmtId="43" fontId="51" fillId="20" borderId="1" xfId="1" applyFont="1" applyFill="1" applyBorder="1" applyAlignment="1">
      <alignment horizontal="center" vertical="center"/>
    </xf>
    <xf numFmtId="14" fontId="15" fillId="20" borderId="1" xfId="1" applyNumberFormat="1" applyFont="1" applyFill="1" applyBorder="1" applyAlignment="1">
      <alignment horizontal="center" vertical="center"/>
    </xf>
    <xf numFmtId="43" fontId="14" fillId="20" borderId="1" xfId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4" fontId="13" fillId="7" borderId="11" xfId="0" applyNumberFormat="1" applyFont="1" applyFill="1" applyBorder="1" applyAlignment="1">
      <alignment horizontal="center" vertical="center"/>
    </xf>
    <xf numFmtId="49" fontId="6" fillId="7" borderId="0" xfId="0" applyNumberFormat="1" applyFont="1" applyFill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2" fontId="13" fillId="0" borderId="23" xfId="1" applyNumberFormat="1" applyFont="1" applyFill="1" applyBorder="1" applyAlignment="1">
      <alignment horizontal="center"/>
    </xf>
    <xf numFmtId="169" fontId="13" fillId="0" borderId="23" xfId="0" applyNumberFormat="1" applyFont="1" applyBorder="1" applyAlignment="1">
      <alignment horizontal="center"/>
    </xf>
    <xf numFmtId="0" fontId="13" fillId="0" borderId="23" xfId="0" applyFont="1" applyBorder="1" applyAlignment="1">
      <alignment horizontal="center"/>
    </xf>
    <xf numFmtId="2" fontId="13" fillId="0" borderId="23" xfId="0" applyNumberFormat="1" applyFont="1" applyBorder="1" applyAlignment="1">
      <alignment horizontal="center"/>
    </xf>
    <xf numFmtId="2" fontId="13" fillId="0" borderId="1" xfId="1" applyNumberFormat="1" applyFont="1" applyFill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30" xfId="1" applyNumberFormat="1" applyFont="1" applyFill="1" applyBorder="1" applyAlignment="1">
      <alignment horizontal="center"/>
    </xf>
    <xf numFmtId="169" fontId="13" fillId="0" borderId="30" xfId="0" applyNumberFormat="1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2" fontId="13" fillId="0" borderId="30" xfId="0" applyNumberFormat="1" applyFont="1" applyBorder="1" applyAlignment="1">
      <alignment horizontal="center"/>
    </xf>
    <xf numFmtId="14" fontId="13" fillId="21" borderId="38" xfId="0" applyNumberFormat="1" applyFont="1" applyFill="1" applyBorder="1" applyAlignment="1">
      <alignment horizontal="center" vertical="center"/>
    </xf>
    <xf numFmtId="0" fontId="3" fillId="21" borderId="38" xfId="0" applyFont="1" applyFill="1" applyBorder="1" applyAlignment="1">
      <alignment horizontal="center" vertical="center"/>
    </xf>
    <xf numFmtId="49" fontId="3" fillId="21" borderId="38" xfId="0" applyNumberFormat="1" applyFont="1" applyFill="1" applyBorder="1" applyAlignment="1">
      <alignment horizontal="center"/>
    </xf>
    <xf numFmtId="2" fontId="13" fillId="21" borderId="38" xfId="0" applyNumberFormat="1" applyFont="1" applyFill="1" applyBorder="1" applyAlignment="1">
      <alignment horizontal="center" vertical="center"/>
    </xf>
    <xf numFmtId="169" fontId="13" fillId="21" borderId="38" xfId="0" applyNumberFormat="1" applyFont="1" applyFill="1" applyBorder="1" applyAlignment="1">
      <alignment horizontal="center" vertical="center"/>
    </xf>
    <xf numFmtId="1" fontId="5" fillId="21" borderId="38" xfId="0" applyNumberFormat="1" applyFont="1" applyFill="1" applyBorder="1" applyAlignment="1">
      <alignment horizontal="center" vertical="center"/>
    </xf>
    <xf numFmtId="0" fontId="13" fillId="21" borderId="38" xfId="0" applyFont="1" applyFill="1" applyBorder="1" applyAlignment="1">
      <alignment horizontal="right" vertical="center"/>
    </xf>
    <xf numFmtId="169" fontId="20" fillId="21" borderId="38" xfId="0" applyNumberFormat="1" applyFont="1" applyFill="1" applyBorder="1" applyAlignment="1">
      <alignment horizontal="center" vertical="center"/>
    </xf>
    <xf numFmtId="169" fontId="21" fillId="21" borderId="38" xfId="0" applyNumberFormat="1" applyFont="1" applyFill="1" applyBorder="1" applyAlignment="1">
      <alignment horizontal="center" vertical="center"/>
    </xf>
    <xf numFmtId="0" fontId="4" fillId="21" borderId="40" xfId="0" applyFont="1" applyFill="1" applyBorder="1" applyAlignment="1">
      <alignment horizontal="center" vertical="center"/>
    </xf>
    <xf numFmtId="0" fontId="4" fillId="21" borderId="0" xfId="0" applyFont="1" applyFill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50" xfId="0" applyNumberFormat="1" applyFont="1" applyBorder="1" applyAlignment="1">
      <alignment horizontal="center" vertical="center"/>
    </xf>
    <xf numFmtId="2" fontId="5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7" fontId="5" fillId="20" borderId="1" xfId="0" applyNumberFormat="1" applyFont="1" applyFill="1" applyBorder="1" applyAlignment="1">
      <alignment horizontal="center" vertical="center"/>
    </xf>
    <xf numFmtId="0" fontId="6" fillId="20" borderId="14" xfId="0" applyFont="1" applyFill="1" applyBorder="1" applyAlignment="1">
      <alignment horizontal="center" vertical="center"/>
    </xf>
    <xf numFmtId="0" fontId="5" fillId="20" borderId="14" xfId="0" applyFont="1" applyFill="1" applyBorder="1" applyAlignment="1">
      <alignment horizontal="center" vertical="center"/>
    </xf>
    <xf numFmtId="1" fontId="5" fillId="20" borderId="1" xfId="0" applyNumberFormat="1" applyFont="1" applyFill="1" applyBorder="1" applyAlignment="1">
      <alignment horizontal="center" vertical="center"/>
    </xf>
    <xf numFmtId="43" fontId="5" fillId="20" borderId="1" xfId="1" applyNumberFormat="1" applyFont="1" applyFill="1" applyBorder="1" applyAlignment="1">
      <alignment horizontal="center" vertical="center"/>
    </xf>
    <xf numFmtId="43" fontId="6" fillId="20" borderId="1" xfId="1" applyFont="1" applyFill="1" applyBorder="1" applyAlignment="1">
      <alignment horizontal="center" vertical="center"/>
    </xf>
    <xf numFmtId="14" fontId="6" fillId="20" borderId="1" xfId="1" applyNumberFormat="1" applyFont="1" applyFill="1" applyBorder="1" applyAlignment="1">
      <alignment horizontal="center" vertical="center"/>
    </xf>
    <xf numFmtId="43" fontId="5" fillId="20" borderId="1" xfId="1" applyFont="1" applyFill="1" applyBorder="1" applyAlignment="1">
      <alignment horizontal="right" vertical="center"/>
    </xf>
    <xf numFmtId="2" fontId="3" fillId="0" borderId="1" xfId="0" applyNumberFormat="1" applyFont="1" applyBorder="1" applyAlignment="1">
      <alignment vertical="center"/>
    </xf>
    <xf numFmtId="14" fontId="13" fillId="7" borderId="58" xfId="3" applyNumberFormat="1" applyFont="1" applyFill="1" applyBorder="1" applyAlignment="1">
      <alignment horizontal="center" vertical="center"/>
    </xf>
    <xf numFmtId="1" fontId="5" fillId="0" borderId="59" xfId="0" applyNumberFormat="1" applyFont="1" applyBorder="1" applyAlignment="1">
      <alignment horizontal="center" vertical="center"/>
    </xf>
    <xf numFmtId="14" fontId="13" fillId="7" borderId="60" xfId="3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9" borderId="38" xfId="0" applyNumberFormat="1" applyFont="1" applyFill="1" applyBorder="1" applyAlignment="1">
      <alignment horizontal="center" vertical="center"/>
    </xf>
    <xf numFmtId="0" fontId="3" fillId="9" borderId="38" xfId="0" applyFont="1" applyFill="1" applyBorder="1" applyAlignment="1">
      <alignment horizontal="center" vertical="center"/>
    </xf>
    <xf numFmtId="49" fontId="3" fillId="9" borderId="38" xfId="0" applyNumberFormat="1" applyFont="1" applyFill="1" applyBorder="1" applyAlignment="1">
      <alignment horizontal="center"/>
    </xf>
    <xf numFmtId="2" fontId="13" fillId="9" borderId="38" xfId="0" applyNumberFormat="1" applyFont="1" applyFill="1" applyBorder="1" applyAlignment="1">
      <alignment horizontal="center" vertical="center"/>
    </xf>
    <xf numFmtId="169" fontId="13" fillId="9" borderId="38" xfId="0" applyNumberFormat="1" applyFont="1" applyFill="1" applyBorder="1" applyAlignment="1">
      <alignment horizontal="center" vertical="center"/>
    </xf>
    <xf numFmtId="1" fontId="5" fillId="9" borderId="38" xfId="0" applyNumberFormat="1" applyFont="1" applyFill="1" applyBorder="1" applyAlignment="1">
      <alignment horizontal="center" vertical="center"/>
    </xf>
    <xf numFmtId="0" fontId="13" fillId="9" borderId="38" xfId="0" applyFont="1" applyFill="1" applyBorder="1" applyAlignment="1">
      <alignment horizontal="right" vertical="center"/>
    </xf>
    <xf numFmtId="169" fontId="20" fillId="9" borderId="38" xfId="0" applyNumberFormat="1" applyFont="1" applyFill="1" applyBorder="1" applyAlignment="1">
      <alignment horizontal="center" vertical="center"/>
    </xf>
    <xf numFmtId="169" fontId="21" fillId="9" borderId="38" xfId="0" applyNumberFormat="1" applyFont="1" applyFill="1" applyBorder="1" applyAlignment="1">
      <alignment horizontal="center" vertical="center"/>
    </xf>
    <xf numFmtId="0" fontId="4" fillId="9" borderId="4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14" fontId="13" fillId="7" borderId="61" xfId="3" applyNumberFormat="1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3" fillId="7" borderId="62" xfId="0" applyFont="1" applyFill="1" applyBorder="1" applyAlignment="1">
      <alignment horizontal="center"/>
    </xf>
    <xf numFmtId="49" fontId="3" fillId="7" borderId="62" xfId="0" applyNumberFormat="1" applyFont="1" applyFill="1" applyBorder="1" applyAlignment="1">
      <alignment horizontal="center" vertical="center"/>
    </xf>
    <xf numFmtId="2" fontId="5" fillId="0" borderId="62" xfId="0" applyNumberFormat="1" applyFont="1" applyBorder="1" applyAlignment="1">
      <alignment horizontal="center" vertical="center"/>
    </xf>
    <xf numFmtId="169" fontId="13" fillId="0" borderId="62" xfId="0" applyNumberFormat="1" applyFont="1" applyBorder="1" applyAlignment="1">
      <alignment horizontal="center" vertical="center"/>
    </xf>
    <xf numFmtId="43" fontId="13" fillId="0" borderId="62" xfId="1" applyFont="1" applyBorder="1" applyAlignment="1">
      <alignment horizontal="center" vertical="center"/>
    </xf>
    <xf numFmtId="1" fontId="5" fillId="0" borderId="62" xfId="0" applyNumberFormat="1" applyFont="1" applyBorder="1" applyAlignment="1">
      <alignment horizontal="center" vertical="center"/>
    </xf>
    <xf numFmtId="1" fontId="5" fillId="0" borderId="63" xfId="0" applyNumberFormat="1" applyFont="1" applyBorder="1" applyAlignment="1">
      <alignment horizontal="center" vertical="center"/>
    </xf>
    <xf numFmtId="0" fontId="37" fillId="7" borderId="1" xfId="0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vertical="center"/>
    </xf>
    <xf numFmtId="0" fontId="8" fillId="7" borderId="0" xfId="0" applyFont="1" applyFill="1" applyAlignment="1">
      <alignment vertical="center" wrapText="1"/>
    </xf>
    <xf numFmtId="0" fontId="8" fillId="7" borderId="0" xfId="0" applyFont="1" applyFill="1" applyAlignment="1">
      <alignment vertical="center"/>
    </xf>
    <xf numFmtId="0" fontId="8" fillId="7" borderId="0" xfId="0" applyFont="1" applyFill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67" fillId="7" borderId="0" xfId="0" applyFont="1" applyFill="1" applyAlignment="1">
      <alignment horizontal="center" vertical="center" wrapText="1"/>
    </xf>
    <xf numFmtId="0" fontId="67" fillId="7" borderId="0" xfId="0" applyFont="1" applyFill="1" applyAlignment="1">
      <alignment horizontal="center" vertical="center"/>
    </xf>
    <xf numFmtId="0" fontId="68" fillId="0" borderId="0" xfId="0" applyFont="1"/>
    <xf numFmtId="0" fontId="17" fillId="7" borderId="0" xfId="0" applyFont="1" applyFill="1" applyBorder="1" applyAlignment="1">
      <alignment vertical="center"/>
    </xf>
    <xf numFmtId="43" fontId="34" fillId="7" borderId="30" xfId="1" applyFont="1" applyFill="1" applyBorder="1" applyAlignment="1">
      <alignment horizontal="right" vertical="center"/>
    </xf>
    <xf numFmtId="43" fontId="38" fillId="7" borderId="30" xfId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49" fillId="12" borderId="34" xfId="0" applyNumberFormat="1" applyFont="1" applyFill="1" applyBorder="1" applyAlignment="1">
      <alignment horizontal="center" vertical="center"/>
    </xf>
    <xf numFmtId="0" fontId="75" fillId="12" borderId="1" xfId="0" applyFont="1" applyFill="1" applyBorder="1" applyAlignment="1">
      <alignment vertical="center"/>
    </xf>
    <xf numFmtId="0" fontId="75" fillId="12" borderId="1" xfId="0" applyFont="1" applyFill="1" applyBorder="1" applyAlignment="1">
      <alignment vertical="center" wrapText="1"/>
    </xf>
    <xf numFmtId="0" fontId="76" fillId="12" borderId="35" xfId="0" applyFont="1" applyFill="1" applyBorder="1" applyAlignment="1">
      <alignment horizontal="center" vertical="center"/>
    </xf>
    <xf numFmtId="0" fontId="38" fillId="12" borderId="35" xfId="0" applyFont="1" applyFill="1" applyBorder="1" applyAlignment="1">
      <alignment horizontal="center" vertical="center"/>
    </xf>
    <xf numFmtId="0" fontId="77" fillId="7" borderId="46" xfId="0" applyFont="1" applyFill="1" applyBorder="1" applyAlignment="1">
      <alignment vertical="center" wrapText="1"/>
    </xf>
    <xf numFmtId="0" fontId="77" fillId="7" borderId="26" xfId="0" applyFont="1" applyFill="1" applyBorder="1" applyAlignment="1">
      <alignment vertical="center" wrapText="1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vertical="center" wrapText="1"/>
    </xf>
    <xf numFmtId="0" fontId="77" fillId="7" borderId="47" xfId="0" applyFont="1" applyFill="1" applyBorder="1" applyAlignment="1">
      <alignment vertical="center" wrapText="1"/>
    </xf>
    <xf numFmtId="0" fontId="77" fillId="7" borderId="1" xfId="0" applyFont="1" applyFill="1" applyBorder="1" applyAlignment="1">
      <alignment horizontal="left" vertical="center" wrapText="1"/>
    </xf>
    <xf numFmtId="0" fontId="38" fillId="0" borderId="46" xfId="0" applyFont="1" applyFill="1" applyBorder="1" applyAlignment="1">
      <alignment vertical="center"/>
    </xf>
    <xf numFmtId="0" fontId="38" fillId="0" borderId="26" xfId="0" applyFont="1" applyFill="1" applyBorder="1" applyAlignment="1">
      <alignment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47" xfId="0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3" fontId="34" fillId="0" borderId="1" xfId="1" applyNumberFormat="1" applyFont="1" applyFill="1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13" fillId="7" borderId="28" xfId="1" applyNumberFormat="1" applyFont="1" applyFill="1" applyBorder="1" applyAlignment="1">
      <alignment horizontal="center"/>
    </xf>
    <xf numFmtId="169" fontId="13" fillId="7" borderId="28" xfId="0" applyNumberFormat="1" applyFont="1" applyFill="1" applyBorder="1" applyAlignment="1">
      <alignment horizontal="center"/>
    </xf>
    <xf numFmtId="0" fontId="13" fillId="7" borderId="28" xfId="0" applyFont="1" applyFill="1" applyBorder="1" applyAlignment="1">
      <alignment horizontal="center"/>
    </xf>
    <xf numFmtId="2" fontId="13" fillId="7" borderId="28" xfId="0" applyNumberFormat="1" applyFont="1" applyFill="1" applyBorder="1" applyAlignment="1">
      <alignment horizontal="center"/>
    </xf>
    <xf numFmtId="172" fontId="13" fillId="0" borderId="64" xfId="0" applyNumberFormat="1" applyFont="1" applyBorder="1" applyAlignment="1">
      <alignment horizontal="center" vertical="center"/>
    </xf>
    <xf numFmtId="172" fontId="13" fillId="0" borderId="65" xfId="0" applyNumberFormat="1" applyFont="1" applyBorder="1" applyAlignment="1">
      <alignment horizontal="center" vertical="center"/>
    </xf>
    <xf numFmtId="49" fontId="3" fillId="7" borderId="1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2" fontId="13" fillId="0" borderId="16" xfId="0" applyNumberFormat="1" applyFont="1" applyBorder="1" applyAlignment="1">
      <alignment horizontal="center" vertical="center"/>
    </xf>
    <xf numFmtId="0" fontId="13" fillId="7" borderId="42" xfId="0" applyFont="1" applyFill="1" applyBorder="1" applyAlignment="1">
      <alignment horizontal="center" vertical="center"/>
    </xf>
    <xf numFmtId="0" fontId="3" fillId="7" borderId="42" xfId="0" applyFont="1" applyFill="1" applyBorder="1" applyAlignment="1">
      <alignment horizontal="center" vertical="center"/>
    </xf>
    <xf numFmtId="49" fontId="3" fillId="7" borderId="17" xfId="0" applyNumberFormat="1" applyFont="1" applyFill="1" applyBorder="1" applyAlignment="1">
      <alignment horizontal="center" vertical="center"/>
    </xf>
    <xf numFmtId="2" fontId="13" fillId="7" borderId="42" xfId="1" applyNumberFormat="1" applyFont="1" applyFill="1" applyBorder="1" applyAlignment="1">
      <alignment horizontal="center"/>
    </xf>
    <xf numFmtId="169" fontId="13" fillId="7" borderId="42" xfId="0" applyNumberFormat="1" applyFont="1" applyFill="1" applyBorder="1" applyAlignment="1">
      <alignment horizontal="center"/>
    </xf>
    <xf numFmtId="0" fontId="13" fillId="7" borderId="42" xfId="0" applyFont="1" applyFill="1" applyBorder="1" applyAlignment="1">
      <alignment horizontal="center"/>
    </xf>
    <xf numFmtId="2" fontId="13" fillId="7" borderId="42" xfId="0" applyNumberFormat="1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 vertical="center"/>
    </xf>
    <xf numFmtId="2" fontId="3" fillId="12" borderId="42" xfId="0" applyNumberFormat="1" applyFont="1" applyFill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54" xfId="3" applyNumberFormat="1" applyFont="1" applyBorder="1" applyAlignment="1">
      <alignment vertical="center"/>
    </xf>
    <xf numFmtId="0" fontId="3" fillId="7" borderId="54" xfId="0" applyFont="1" applyFill="1" applyBorder="1" applyAlignment="1">
      <alignment horizontal="center" vertical="center"/>
    </xf>
    <xf numFmtId="1" fontId="3" fillId="0" borderId="54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8" xfId="0" applyFont="1" applyBorder="1" applyAlignment="1">
      <alignment horizontal="center" vertical="center"/>
    </xf>
    <xf numFmtId="0" fontId="3" fillId="7" borderId="68" xfId="0" applyFont="1" applyFill="1" applyBorder="1" applyAlignment="1">
      <alignment horizontal="center"/>
    </xf>
    <xf numFmtId="49" fontId="3" fillId="7" borderId="68" xfId="0" applyNumberFormat="1" applyFont="1" applyFill="1" applyBorder="1" applyAlignment="1">
      <alignment horizontal="center" vertical="center"/>
    </xf>
    <xf numFmtId="169" fontId="13" fillId="0" borderId="68" xfId="0" applyNumberFormat="1" applyFont="1" applyBorder="1" applyAlignment="1">
      <alignment horizontal="center" vertical="center"/>
    </xf>
    <xf numFmtId="43" fontId="13" fillId="0" borderId="68" xfId="1" applyFont="1" applyBorder="1" applyAlignment="1">
      <alignment horizontal="center" vertical="center"/>
    </xf>
    <xf numFmtId="1" fontId="5" fillId="0" borderId="68" xfId="0" applyNumberFormat="1" applyFont="1" applyBorder="1" applyAlignment="1">
      <alignment horizontal="center" vertical="center"/>
    </xf>
    <xf numFmtId="1" fontId="5" fillId="0" borderId="69" xfId="0" applyNumberFormat="1" applyFont="1" applyBorder="1" applyAlignment="1">
      <alignment horizontal="center" vertical="center"/>
    </xf>
    <xf numFmtId="2" fontId="5" fillId="0" borderId="68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13" fillId="0" borderId="49" xfId="3" applyNumberFormat="1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6" fillId="0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/>
    </xf>
    <xf numFmtId="49" fontId="3" fillId="0" borderId="50" xfId="0" applyNumberFormat="1" applyFont="1" applyFill="1" applyBorder="1" applyAlignment="1">
      <alignment horizontal="center" vertical="center"/>
    </xf>
    <xf numFmtId="2" fontId="5" fillId="0" borderId="50" xfId="0" applyNumberFormat="1" applyFont="1" applyFill="1" applyBorder="1" applyAlignment="1">
      <alignment horizontal="center" vertical="center"/>
    </xf>
    <xf numFmtId="169" fontId="13" fillId="0" borderId="50" xfId="0" applyNumberFormat="1" applyFont="1" applyFill="1" applyBorder="1" applyAlignment="1">
      <alignment horizontal="center" vertical="center"/>
    </xf>
    <xf numFmtId="43" fontId="13" fillId="0" borderId="50" xfId="1" applyFont="1" applyFill="1" applyBorder="1" applyAlignment="1">
      <alignment horizontal="center" vertical="center"/>
    </xf>
    <xf numFmtId="1" fontId="5" fillId="0" borderId="50" xfId="0" applyNumberFormat="1" applyFont="1" applyFill="1" applyBorder="1" applyAlignment="1">
      <alignment horizontal="center" vertical="center"/>
    </xf>
    <xf numFmtId="1" fontId="5" fillId="0" borderId="51" xfId="0" applyNumberFormat="1" applyFont="1" applyFill="1" applyBorder="1" applyAlignment="1">
      <alignment horizontal="center" vertical="center"/>
    </xf>
    <xf numFmtId="14" fontId="13" fillId="0" borderId="53" xfId="3" applyNumberFormat="1" applyFont="1" applyFill="1" applyBorder="1" applyAlignment="1">
      <alignment horizontal="center" vertical="center"/>
    </xf>
    <xf numFmtId="14" fontId="13" fillId="0" borderId="54" xfId="3" applyNumberFormat="1" applyFont="1" applyFill="1" applyBorder="1" applyAlignment="1">
      <alignment vertical="center"/>
    </xf>
    <xf numFmtId="0" fontId="3" fillId="0" borderId="54" xfId="0" applyFont="1" applyFill="1" applyBorder="1" applyAlignment="1">
      <alignment horizontal="center" vertical="center"/>
    </xf>
    <xf numFmtId="0" fontId="3" fillId="0" borderId="54" xfId="0" applyFont="1" applyFill="1" applyBorder="1" applyAlignment="1">
      <alignment horizontal="center"/>
    </xf>
    <xf numFmtId="49" fontId="3" fillId="0" borderId="54" xfId="0" applyNumberFormat="1" applyFont="1" applyFill="1" applyBorder="1" applyAlignment="1">
      <alignment horizontal="center" vertical="center"/>
    </xf>
    <xf numFmtId="169" fontId="13" fillId="0" borderId="54" xfId="0" applyNumberFormat="1" applyFont="1" applyFill="1" applyBorder="1" applyAlignment="1">
      <alignment horizontal="center" vertical="center"/>
    </xf>
    <xf numFmtId="0" fontId="5" fillId="0" borderId="54" xfId="0" applyFont="1" applyFill="1" applyBorder="1" applyAlignment="1">
      <alignment horizontal="center" vertical="center"/>
    </xf>
    <xf numFmtId="43" fontId="13" fillId="0" borderId="54" xfId="1" applyFont="1" applyFill="1" applyBorder="1" applyAlignment="1">
      <alignment horizontal="center" vertical="center"/>
    </xf>
    <xf numFmtId="1" fontId="3" fillId="0" borderId="54" xfId="0" applyNumberFormat="1" applyFont="1" applyFill="1" applyBorder="1" applyAlignment="1">
      <alignment horizontal="center" vertical="center"/>
    </xf>
    <xf numFmtId="1" fontId="5" fillId="0" borderId="54" xfId="0" applyNumberFormat="1" applyFont="1" applyFill="1" applyBorder="1" applyAlignment="1">
      <alignment horizontal="center" vertical="center"/>
    </xf>
    <xf numFmtId="1" fontId="5" fillId="0" borderId="55" xfId="0" applyNumberFormat="1" applyFont="1" applyFill="1" applyBorder="1" applyAlignment="1">
      <alignment horizontal="center" vertical="center"/>
    </xf>
    <xf numFmtId="2" fontId="5" fillId="0" borderId="5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1" fontId="27" fillId="18" borderId="20" xfId="0" applyNumberFormat="1" applyFont="1" applyFill="1" applyBorder="1" applyAlignment="1">
      <alignment horizontal="center" vertical="center"/>
    </xf>
    <xf numFmtId="0" fontId="27" fillId="18" borderId="20" xfId="0" applyFont="1" applyFill="1" applyBorder="1" applyAlignment="1">
      <alignment horizontal="center" vertical="center"/>
    </xf>
    <xf numFmtId="1" fontId="27" fillId="18" borderId="20" xfId="0" applyNumberFormat="1" applyFont="1" applyFill="1" applyBorder="1" applyAlignment="1">
      <alignment horizontal="center" vertical="center"/>
    </xf>
    <xf numFmtId="2" fontId="27" fillId="18" borderId="20" xfId="1" applyNumberFormat="1" applyFont="1" applyFill="1" applyBorder="1" applyAlignment="1">
      <alignment horizontal="center" vertical="center"/>
    </xf>
    <xf numFmtId="2" fontId="27" fillId="18" borderId="20" xfId="0" applyNumberFormat="1" applyFont="1" applyFill="1" applyBorder="1" applyAlignment="1">
      <alignment horizontal="center" vertical="center"/>
    </xf>
    <xf numFmtId="2" fontId="5" fillId="8" borderId="0" xfId="0" applyNumberFormat="1" applyFont="1" applyFill="1" applyBorder="1" applyAlignment="1">
      <alignment horizontal="center" vertical="center"/>
    </xf>
    <xf numFmtId="0" fontId="29" fillId="12" borderId="0" xfId="0" applyFont="1" applyFill="1" applyBorder="1" applyAlignment="1">
      <alignment vertical="center"/>
    </xf>
    <xf numFmtId="0" fontId="5" fillId="0" borderId="70" xfId="0" applyFont="1" applyBorder="1" applyAlignment="1">
      <alignment horizontal="center" vertical="center"/>
    </xf>
    <xf numFmtId="9" fontId="29" fillId="12" borderId="0" xfId="0" applyNumberFormat="1" applyFont="1" applyFill="1" applyBorder="1" applyAlignment="1">
      <alignment vertical="center"/>
    </xf>
    <xf numFmtId="9" fontId="5" fillId="0" borderId="70" xfId="0" applyNumberFormat="1" applyFont="1" applyBorder="1" applyAlignment="1">
      <alignment horizontal="center" vertical="center"/>
    </xf>
    <xf numFmtId="0" fontId="53" fillId="12" borderId="0" xfId="0" applyFont="1" applyFill="1" applyBorder="1" applyAlignment="1">
      <alignment vertical="center"/>
    </xf>
    <xf numFmtId="0" fontId="53" fillId="0" borderId="70" xfId="0" applyFont="1" applyFill="1" applyBorder="1" applyAlignment="1">
      <alignment horizontal="center" vertical="center"/>
    </xf>
    <xf numFmtId="9" fontId="5" fillId="0" borderId="70" xfId="0" applyNumberFormat="1" applyFont="1" applyFill="1" applyBorder="1" applyAlignment="1">
      <alignment horizontal="center" vertical="center"/>
    </xf>
    <xf numFmtId="0" fontId="29" fillId="12" borderId="29" xfId="0" applyFont="1" applyFill="1" applyBorder="1" applyAlignment="1">
      <alignment vertical="center"/>
    </xf>
    <xf numFmtId="0" fontId="5" fillId="0" borderId="71" xfId="0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49" xfId="0" applyNumberFormat="1" applyFont="1" applyBorder="1" applyAlignment="1">
      <alignment horizontal="center" vertical="center"/>
    </xf>
    <xf numFmtId="14" fontId="5" fillId="0" borderId="53" xfId="0" applyNumberFormat="1" applyFont="1" applyBorder="1" applyAlignment="1">
      <alignment horizontal="center" vertical="center"/>
    </xf>
    <xf numFmtId="0" fontId="20" fillId="0" borderId="54" xfId="0" applyFont="1" applyBorder="1" applyAlignment="1">
      <alignment horizontal="center" vertical="center"/>
    </xf>
    <xf numFmtId="0" fontId="29" fillId="12" borderId="25" xfId="0" applyFont="1" applyFill="1" applyBorder="1" applyAlignment="1">
      <alignment vertical="center"/>
    </xf>
    <xf numFmtId="0" fontId="5" fillId="0" borderId="70" xfId="0" applyFont="1" applyBorder="1" applyAlignment="1">
      <alignment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52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3" fillId="3" borderId="38" xfId="0" applyNumberFormat="1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58" xfId="0" applyNumberFormat="1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14" fontId="5" fillId="0" borderId="72" xfId="0" applyNumberFormat="1" applyFont="1" applyBorder="1" applyAlignment="1">
      <alignment horizontal="center" vertical="center"/>
    </xf>
    <xf numFmtId="0" fontId="5" fillId="0" borderId="73" xfId="0" applyFont="1" applyBorder="1" applyAlignment="1">
      <alignment horizontal="center" vertical="center"/>
    </xf>
    <xf numFmtId="0" fontId="6" fillId="0" borderId="73" xfId="0" applyFont="1" applyBorder="1" applyAlignment="1">
      <alignment horizontal="center" vertical="center"/>
    </xf>
    <xf numFmtId="2" fontId="5" fillId="0" borderId="73" xfId="0" applyNumberFormat="1" applyFont="1" applyBorder="1" applyAlignment="1">
      <alignment horizontal="center" vertical="center"/>
    </xf>
    <xf numFmtId="43" fontId="13" fillId="0" borderId="73" xfId="1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14" fontId="5" fillId="0" borderId="75" xfId="0" applyNumberFormat="1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6" fillId="0" borderId="76" xfId="0" applyFont="1" applyBorder="1" applyAlignment="1">
      <alignment horizontal="center" vertical="center"/>
    </xf>
    <xf numFmtId="2" fontId="5" fillId="0" borderId="76" xfId="0" applyNumberFormat="1" applyFont="1" applyBorder="1" applyAlignment="1">
      <alignment horizontal="center" vertical="center"/>
    </xf>
    <xf numFmtId="43" fontId="13" fillId="0" borderId="76" xfId="1" applyFont="1" applyBorder="1" applyAlignment="1">
      <alignment horizontal="center" vertical="center"/>
    </xf>
    <xf numFmtId="0" fontId="20" fillId="0" borderId="76" xfId="0" applyFont="1" applyBorder="1" applyAlignment="1">
      <alignment horizontal="center" vertical="center"/>
    </xf>
    <xf numFmtId="0" fontId="5" fillId="0" borderId="77" xfId="0" applyFont="1" applyBorder="1" applyAlignment="1">
      <alignment horizontal="center" vertical="center"/>
    </xf>
    <xf numFmtId="14" fontId="5" fillId="0" borderId="60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5" fillId="0" borderId="61" xfId="0" applyNumberFormat="1" applyFont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14" fontId="5" fillId="0" borderId="78" xfId="0" applyNumberFormat="1" applyFont="1" applyBorder="1" applyAlignment="1">
      <alignment horizontal="center" vertical="center"/>
    </xf>
    <xf numFmtId="0" fontId="5" fillId="0" borderId="79" xfId="0" applyFont="1" applyBorder="1" applyAlignment="1">
      <alignment horizontal="center" vertical="center"/>
    </xf>
    <xf numFmtId="0" fontId="6" fillId="0" borderId="79" xfId="0" applyFont="1" applyBorder="1" applyAlignment="1">
      <alignment horizontal="center" vertical="center"/>
    </xf>
    <xf numFmtId="2" fontId="5" fillId="0" borderId="79" xfId="0" applyNumberFormat="1" applyFont="1" applyBorder="1" applyAlignment="1">
      <alignment horizontal="center" vertical="center"/>
    </xf>
    <xf numFmtId="43" fontId="13" fillId="0" borderId="79" xfId="1" applyFont="1" applyBorder="1" applyAlignment="1">
      <alignment horizontal="center" vertical="center"/>
    </xf>
    <xf numFmtId="0" fontId="5" fillId="0" borderId="8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7" fillId="0" borderId="4" xfId="2" applyNumberFormat="1" applyFont="1" applyBorder="1" applyAlignment="1">
      <alignment horizontal="center" vertical="center"/>
    </xf>
    <xf numFmtId="2" fontId="7" fillId="0" borderId="5" xfId="2" applyNumberFormat="1" applyFont="1" applyBorder="1" applyAlignment="1">
      <alignment horizontal="center" vertical="center"/>
    </xf>
    <xf numFmtId="2" fontId="7" fillId="0" borderId="2" xfId="2" applyNumberFormat="1" applyFont="1" applyBorder="1" applyAlignment="1">
      <alignment horizontal="center" vertical="center"/>
    </xf>
    <xf numFmtId="2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Alignment="1">
      <alignment horizontal="center" vertical="center"/>
    </xf>
    <xf numFmtId="2" fontId="7" fillId="0" borderId="6" xfId="2" applyNumberFormat="1" applyFont="1" applyBorder="1" applyAlignment="1">
      <alignment horizontal="center" vertical="center"/>
    </xf>
    <xf numFmtId="2" fontId="7" fillId="0" borderId="8" xfId="2" applyNumberFormat="1" applyFont="1" applyBorder="1" applyAlignment="1">
      <alignment horizontal="center" vertical="center"/>
    </xf>
    <xf numFmtId="2" fontId="7" fillId="0" borderId="9" xfId="2" applyNumberFormat="1" applyFont="1" applyBorder="1" applyAlignment="1">
      <alignment horizontal="center" vertical="center"/>
    </xf>
    <xf numFmtId="2" fontId="7" fillId="0" borderId="10" xfId="2" applyNumberFormat="1" applyFon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1" fontId="3" fillId="0" borderId="6" xfId="0" applyNumberFormat="1" applyFont="1" applyBorder="1" applyAlignment="1">
      <alignment horizontal="center" vertical="center"/>
    </xf>
    <xf numFmtId="1" fontId="7" fillId="0" borderId="4" xfId="2" applyNumberFormat="1" applyFont="1" applyBorder="1" applyAlignment="1">
      <alignment horizontal="center" vertical="center"/>
    </xf>
    <xf numFmtId="1" fontId="7" fillId="0" borderId="7" xfId="2" applyNumberFormat="1" applyFont="1" applyBorder="1" applyAlignment="1">
      <alignment horizontal="center" vertical="center"/>
    </xf>
    <xf numFmtId="2" fontId="7" fillId="0" borderId="0" xfId="2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 vertical="center"/>
    </xf>
    <xf numFmtId="2" fontId="7" fillId="0" borderId="1" xfId="2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7" fillId="6" borderId="1" xfId="2" applyNumberFormat="1" applyFont="1" applyFill="1" applyBorder="1" applyAlignment="1">
      <alignment horizontal="center" vertical="center"/>
    </xf>
    <xf numFmtId="2" fontId="7" fillId="0" borderId="13" xfId="2" applyNumberFormat="1" applyFont="1" applyBorder="1" applyAlignment="1">
      <alignment horizontal="center" vertical="center"/>
    </xf>
    <xf numFmtId="2" fontId="7" fillId="0" borderId="14" xfId="2" applyNumberFormat="1" applyFont="1" applyBorder="1" applyAlignment="1">
      <alignment horizontal="center" vertical="center"/>
    </xf>
    <xf numFmtId="2" fontId="7" fillId="0" borderId="3" xfId="2" applyNumberFormat="1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2" fontId="17" fillId="0" borderId="1" xfId="2" applyNumberFormat="1" applyFont="1" applyBorder="1" applyAlignment="1">
      <alignment horizontal="center" vertical="center" wrapText="1"/>
    </xf>
    <xf numFmtId="2" fontId="17" fillId="0" borderId="1" xfId="2" applyNumberFormat="1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 wrapText="1"/>
    </xf>
    <xf numFmtId="0" fontId="16" fillId="6" borderId="2" xfId="0" applyFont="1" applyFill="1" applyBorder="1" applyAlignment="1">
      <alignment horizontal="center" vertical="center" wrapText="1"/>
    </xf>
    <xf numFmtId="0" fontId="16" fillId="6" borderId="7" xfId="0" applyFont="1" applyFill="1" applyBorder="1" applyAlignment="1">
      <alignment horizontal="center" vertical="center" wrapText="1"/>
    </xf>
    <xf numFmtId="0" fontId="16" fillId="6" borderId="0" xfId="0" applyFont="1" applyFill="1" applyAlignment="1">
      <alignment horizontal="center" vertical="center" wrapText="1"/>
    </xf>
    <xf numFmtId="0" fontId="16" fillId="6" borderId="6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3" fillId="7" borderId="15" xfId="0" applyNumberFormat="1" applyFont="1" applyFill="1" applyBorder="1" applyAlignment="1">
      <alignment horizontal="center" vertical="center"/>
    </xf>
    <xf numFmtId="2" fontId="3" fillId="7" borderId="11" xfId="0" applyNumberFormat="1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 vertical="center"/>
    </xf>
    <xf numFmtId="43" fontId="5" fillId="11" borderId="1" xfId="1" applyFont="1" applyFill="1" applyBorder="1" applyAlignment="1">
      <alignment horizontal="center" vertical="center"/>
    </xf>
    <xf numFmtId="2" fontId="9" fillId="6" borderId="13" xfId="0" applyNumberFormat="1" applyFont="1" applyFill="1" applyBorder="1" applyAlignment="1">
      <alignment horizontal="center" vertical="center"/>
    </xf>
    <xf numFmtId="2" fontId="9" fillId="6" borderId="3" xfId="0" applyNumberFormat="1" applyFont="1" applyFill="1" applyBorder="1" applyAlignment="1">
      <alignment horizontal="center" vertical="center"/>
    </xf>
    <xf numFmtId="2" fontId="9" fillId="9" borderId="13" xfId="0" applyNumberFormat="1" applyFont="1" applyFill="1" applyBorder="1" applyAlignment="1">
      <alignment horizontal="center" vertical="center"/>
    </xf>
    <xf numFmtId="2" fontId="9" fillId="9" borderId="3" xfId="0" applyNumberFormat="1" applyFont="1" applyFill="1" applyBorder="1" applyAlignment="1">
      <alignment horizontal="center" vertical="center"/>
    </xf>
    <xf numFmtId="2" fontId="9" fillId="3" borderId="13" xfId="0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12" xfId="0" applyFont="1" applyFill="1" applyBorder="1" applyAlignment="1">
      <alignment horizontal="center" vertical="center"/>
    </xf>
    <xf numFmtId="43" fontId="7" fillId="0" borderId="4" xfId="1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43" fontId="7" fillId="0" borderId="8" xfId="1" applyFont="1" applyBorder="1" applyAlignment="1">
      <alignment horizontal="center" vertical="center"/>
    </xf>
    <xf numFmtId="43" fontId="7" fillId="0" borderId="10" xfId="1" applyFont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11" xfId="0" applyFont="1" applyFill="1" applyBorder="1" applyAlignment="1">
      <alignment horizontal="center" vertical="center"/>
    </xf>
    <xf numFmtId="0" fontId="3" fillId="9" borderId="12" xfId="0" applyFont="1" applyFill="1" applyBorder="1" applyAlignment="1">
      <alignment horizontal="center" vertical="center"/>
    </xf>
    <xf numFmtId="43" fontId="7" fillId="0" borderId="1" xfId="1" applyFont="1" applyBorder="1" applyAlignment="1">
      <alignment horizontal="center" vertical="center"/>
    </xf>
    <xf numFmtId="43" fontId="7" fillId="0" borderId="13" xfId="1" applyFont="1" applyBorder="1" applyAlignment="1">
      <alignment horizontal="center" vertical="center"/>
    </xf>
    <xf numFmtId="43" fontId="7" fillId="0" borderId="3" xfId="1" applyFont="1" applyBorder="1" applyAlignment="1">
      <alignment horizontal="center" vertical="center"/>
    </xf>
    <xf numFmtId="0" fontId="3" fillId="10" borderId="15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2" fontId="7" fillId="0" borderId="15" xfId="2" applyNumberFormat="1" applyFont="1" applyBorder="1" applyAlignment="1">
      <alignment horizontal="center" vertical="center"/>
    </xf>
    <xf numFmtId="2" fontId="7" fillId="0" borderId="12" xfId="2" applyNumberFormat="1" applyFont="1" applyBorder="1" applyAlignment="1">
      <alignment horizontal="center" vertical="center"/>
    </xf>
    <xf numFmtId="43" fontId="7" fillId="0" borderId="7" xfId="1" applyFont="1" applyBorder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7" fillId="0" borderId="6" xfId="1" applyFont="1" applyBorder="1" applyAlignment="1">
      <alignment horizontal="center" vertical="center"/>
    </xf>
    <xf numFmtId="43" fontId="7" fillId="0" borderId="9" xfId="1" applyFont="1" applyBorder="1" applyAlignment="1">
      <alignment horizontal="center" vertical="center"/>
    </xf>
    <xf numFmtId="1" fontId="7" fillId="6" borderId="1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1" fontId="7" fillId="0" borderId="15" xfId="2" applyNumberFormat="1" applyFont="1" applyBorder="1" applyAlignment="1">
      <alignment horizontal="center" vertical="center"/>
    </xf>
    <xf numFmtId="1" fontId="7" fillId="0" borderId="12" xfId="2" applyNumberFormat="1" applyFont="1" applyBorder="1" applyAlignment="1">
      <alignment horizontal="center" vertical="center"/>
    </xf>
    <xf numFmtId="1" fontId="7" fillId="0" borderId="13" xfId="2" applyNumberFormat="1" applyFont="1" applyBorder="1" applyAlignment="1">
      <alignment horizontal="center" vertical="center"/>
    </xf>
    <xf numFmtId="1" fontId="7" fillId="0" borderId="3" xfId="2" applyNumberFormat="1" applyFont="1" applyBorder="1" applyAlignment="1">
      <alignment horizontal="center" vertical="center"/>
    </xf>
    <xf numFmtId="4" fontId="7" fillId="0" borderId="4" xfId="2" applyNumberFormat="1" applyFont="1" applyBorder="1" applyAlignment="1">
      <alignment horizontal="center" vertical="center"/>
    </xf>
    <xf numFmtId="4" fontId="7" fillId="0" borderId="2" xfId="2" applyNumberFormat="1" applyFont="1" applyBorder="1" applyAlignment="1">
      <alignment horizontal="center" vertical="center"/>
    </xf>
    <xf numFmtId="4" fontId="7" fillId="0" borderId="8" xfId="2" applyNumberFormat="1" applyFont="1" applyBorder="1" applyAlignment="1">
      <alignment horizontal="center" vertical="center"/>
    </xf>
    <xf numFmtId="4" fontId="7" fillId="0" borderId="10" xfId="2" applyNumberFormat="1" applyFont="1" applyBorder="1" applyAlignment="1">
      <alignment horizontal="center" vertical="center"/>
    </xf>
    <xf numFmtId="14" fontId="5" fillId="17" borderId="0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horizontal="center" vertical="center"/>
    </xf>
    <xf numFmtId="170" fontId="3" fillId="3" borderId="13" xfId="0" applyNumberFormat="1" applyFont="1" applyFill="1" applyBorder="1" applyAlignment="1">
      <alignment horizontal="center" vertical="center"/>
    </xf>
    <xf numFmtId="170" fontId="3" fillId="3" borderId="3" xfId="0" applyNumberFormat="1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 textRotation="90"/>
    </xf>
    <xf numFmtId="0" fontId="3" fillId="9" borderId="11" xfId="0" applyFont="1" applyFill="1" applyBorder="1" applyAlignment="1">
      <alignment horizontal="center" vertical="center" textRotation="90"/>
    </xf>
    <xf numFmtId="0" fontId="3" fillId="10" borderId="15" xfId="0" applyFont="1" applyFill="1" applyBorder="1" applyAlignment="1">
      <alignment horizontal="center" vertical="center" textRotation="90"/>
    </xf>
    <xf numFmtId="0" fontId="3" fillId="10" borderId="11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center" vertical="center"/>
    </xf>
    <xf numFmtId="4" fontId="7" fillId="0" borderId="1" xfId="2" applyNumberFormat="1" applyFont="1" applyBorder="1" applyAlignment="1">
      <alignment horizontal="center" vertical="center"/>
    </xf>
    <xf numFmtId="2" fontId="26" fillId="0" borderId="1" xfId="2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6" fillId="6" borderId="0" xfId="0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3" fontId="20" fillId="0" borderId="1" xfId="1" applyFont="1" applyBorder="1" applyAlignment="1">
      <alignment horizontal="center" vertical="center"/>
    </xf>
    <xf numFmtId="0" fontId="58" fillId="7" borderId="0" xfId="0" applyFont="1" applyFill="1" applyAlignment="1">
      <alignment horizontal="center" vertical="center"/>
    </xf>
    <xf numFmtId="0" fontId="31" fillId="7" borderId="1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1" fillId="13" borderId="1" xfId="0" applyFont="1" applyFill="1" applyBorder="1" applyAlignment="1">
      <alignment horizontal="center" vertical="center" wrapText="1"/>
    </xf>
    <xf numFmtId="0" fontId="31" fillId="14" borderId="1" xfId="0" applyFont="1" applyFill="1" applyBorder="1" applyAlignment="1">
      <alignment horizontal="center" vertical="center" wrapText="1"/>
    </xf>
    <xf numFmtId="0" fontId="25" fillId="10" borderId="1" xfId="0" applyFont="1" applyFill="1" applyBorder="1" applyAlignment="1">
      <alignment horizontal="center" vertical="center" wrapText="1"/>
    </xf>
    <xf numFmtId="0" fontId="31" fillId="4" borderId="1" xfId="0" applyFont="1" applyFill="1" applyBorder="1" applyAlignment="1">
      <alignment horizontal="center" vertical="center" wrapText="1"/>
    </xf>
    <xf numFmtId="1" fontId="7" fillId="3" borderId="1" xfId="2" applyNumberFormat="1" applyFont="1" applyFill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43" fontId="6" fillId="0" borderId="13" xfId="1" applyFont="1" applyBorder="1" applyAlignment="1">
      <alignment horizontal="center" vertical="center" wrapText="1"/>
    </xf>
    <xf numFmtId="43" fontId="6" fillId="0" borderId="14" xfId="1" applyFont="1" applyBorder="1" applyAlignment="1">
      <alignment horizontal="center" vertical="center"/>
    </xf>
    <xf numFmtId="43" fontId="6" fillId="0" borderId="3" xfId="1" applyFont="1" applyBorder="1" applyAlignment="1">
      <alignment horizontal="center" vertical="center"/>
    </xf>
    <xf numFmtId="43" fontId="7" fillId="0" borderId="5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43" fontId="9" fillId="7" borderId="13" xfId="1" applyFont="1" applyFill="1" applyBorder="1" applyAlignment="1">
      <alignment horizontal="center" vertical="center"/>
    </xf>
    <xf numFmtId="43" fontId="9" fillId="7" borderId="14" xfId="1" applyFont="1" applyFill="1" applyBorder="1" applyAlignment="1">
      <alignment horizontal="center" vertical="center"/>
    </xf>
    <xf numFmtId="43" fontId="9" fillId="7" borderId="3" xfId="1" applyFont="1" applyFill="1" applyBorder="1" applyAlignment="1">
      <alignment horizontal="center" vertical="center"/>
    </xf>
    <xf numFmtId="43" fontId="8" fillId="0" borderId="1" xfId="1" applyFont="1" applyBorder="1" applyAlignment="1">
      <alignment horizontal="center" vertical="center"/>
    </xf>
    <xf numFmtId="43" fontId="9" fillId="0" borderId="13" xfId="1" applyFont="1" applyFill="1" applyBorder="1" applyAlignment="1">
      <alignment horizontal="center" vertical="center"/>
    </xf>
    <xf numFmtId="43" fontId="9" fillId="0" borderId="14" xfId="1" applyFont="1" applyFill="1" applyBorder="1" applyAlignment="1">
      <alignment horizontal="center" vertical="center"/>
    </xf>
    <xf numFmtId="43" fontId="9" fillId="0" borderId="3" xfId="1" applyFont="1" applyFill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" fontId="7" fillId="0" borderId="4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4" fontId="6" fillId="0" borderId="5" xfId="2" applyNumberFormat="1" applyFont="1" applyBorder="1" applyAlignment="1">
      <alignment horizontal="center" vertical="center"/>
    </xf>
    <xf numFmtId="4" fontId="6" fillId="0" borderId="0" xfId="2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4" fontId="6" fillId="0" borderId="8" xfId="2" applyNumberFormat="1" applyFont="1" applyBorder="1" applyAlignment="1">
      <alignment horizontal="center" vertical="center"/>
    </xf>
    <xf numFmtId="4" fontId="6" fillId="0" borderId="10" xfId="2" applyNumberFormat="1" applyFont="1" applyBorder="1" applyAlignment="1">
      <alignment horizontal="center" vertical="center"/>
    </xf>
    <xf numFmtId="43" fontId="6" fillId="0" borderId="5" xfId="1" applyFont="1" applyBorder="1" applyAlignment="1">
      <alignment horizontal="center" vertical="center"/>
    </xf>
    <xf numFmtId="43" fontId="6" fillId="0" borderId="0" xfId="1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3" fillId="7" borderId="13" xfId="1" applyNumberFormat="1" applyFont="1" applyFill="1" applyBorder="1" applyAlignment="1">
      <alignment horizontal="center" vertical="center"/>
    </xf>
    <xf numFmtId="2" fontId="3" fillId="7" borderId="1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6" fillId="0" borderId="13" xfId="1" applyNumberFormat="1" applyFont="1" applyBorder="1" applyAlignment="1">
      <alignment horizontal="center" vertical="center"/>
    </xf>
    <xf numFmtId="2" fontId="6" fillId="0" borderId="14" xfId="1" applyNumberFormat="1" applyFont="1" applyBorder="1" applyAlignment="1">
      <alignment horizontal="center" vertical="center"/>
    </xf>
    <xf numFmtId="2" fontId="6" fillId="0" borderId="3" xfId="1" applyNumberFormat="1" applyFont="1" applyBorder="1" applyAlignment="1">
      <alignment horizontal="center" vertical="center"/>
    </xf>
    <xf numFmtId="43" fontId="6" fillId="0" borderId="11" xfId="1" applyFont="1" applyBorder="1" applyAlignment="1">
      <alignment horizontal="center" vertical="center" wrapText="1"/>
    </xf>
    <xf numFmtId="43" fontId="6" fillId="0" borderId="7" xfId="1" applyFont="1" applyBorder="1" applyAlignment="1">
      <alignment horizontal="center" vertical="center" wrapText="1"/>
    </xf>
    <xf numFmtId="1" fontId="6" fillId="3" borderId="13" xfId="2" applyNumberFormat="1" applyFont="1" applyFill="1" applyBorder="1" applyAlignment="1">
      <alignment horizontal="center" vertical="center"/>
    </xf>
    <xf numFmtId="1" fontId="6" fillId="3" borderId="14" xfId="2" applyNumberFormat="1" applyFont="1" applyFill="1" applyBorder="1" applyAlignment="1">
      <alignment horizontal="center" vertical="center"/>
    </xf>
    <xf numFmtId="1" fontId="6" fillId="3" borderId="3" xfId="2" applyNumberFormat="1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1" xfId="0" applyFont="1" applyFill="1" applyBorder="1" applyAlignment="1">
      <alignment horizontal="center" vertical="center" wrapText="1"/>
    </xf>
    <xf numFmtId="0" fontId="13" fillId="7" borderId="12" xfId="0" applyFont="1" applyFill="1" applyBorder="1" applyAlignment="1">
      <alignment horizontal="center" vertical="center" wrapText="1"/>
    </xf>
    <xf numFmtId="0" fontId="3" fillId="13" borderId="15" xfId="0" applyFont="1" applyFill="1" applyBorder="1" applyAlignment="1">
      <alignment horizontal="center" vertical="center" wrapText="1"/>
    </xf>
    <xf numFmtId="0" fontId="3" fillId="13" borderId="11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0" fontId="13" fillId="14" borderId="15" xfId="0" applyFont="1" applyFill="1" applyBorder="1" applyAlignment="1">
      <alignment horizontal="center" vertical="center" wrapText="1"/>
    </xf>
    <xf numFmtId="0" fontId="13" fillId="14" borderId="11" xfId="0" applyFont="1" applyFill="1" applyBorder="1" applyAlignment="1">
      <alignment horizontal="center" vertical="center" wrapText="1"/>
    </xf>
    <xf numFmtId="0" fontId="13" fillId="14" borderId="12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67" fillId="2" borderId="33" xfId="0" applyFont="1" applyFill="1" applyBorder="1" applyAlignment="1">
      <alignment horizontal="center" vertical="center"/>
    </xf>
    <xf numFmtId="0" fontId="67" fillId="2" borderId="35" xfId="0" applyFont="1" applyFill="1" applyBorder="1" applyAlignment="1">
      <alignment horizontal="center" vertical="center"/>
    </xf>
    <xf numFmtId="0" fontId="74" fillId="7" borderId="34" xfId="0" applyFont="1" applyFill="1" applyBorder="1" applyAlignment="1">
      <alignment horizontal="left" vertical="center"/>
    </xf>
    <xf numFmtId="0" fontId="74" fillId="7" borderId="1" xfId="0" applyFont="1" applyFill="1" applyBorder="1" applyAlignment="1">
      <alignment horizontal="left" vertical="center"/>
    </xf>
    <xf numFmtId="0" fontId="74" fillId="7" borderId="35" xfId="0" applyFont="1" applyFill="1" applyBorder="1" applyAlignment="1">
      <alignment horizontal="left" vertical="center"/>
    </xf>
    <xf numFmtId="0" fontId="8" fillId="7" borderId="34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77" fillId="7" borderId="1" xfId="0" applyFont="1" applyFill="1" applyBorder="1" applyAlignment="1">
      <alignment horizontal="left" vertical="center" wrapText="1"/>
    </xf>
    <xf numFmtId="0" fontId="38" fillId="7" borderId="35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74" fillId="7" borderId="23" xfId="0" applyFont="1" applyFill="1" applyBorder="1" applyAlignment="1">
      <alignment horizontal="left" vertical="center"/>
    </xf>
    <xf numFmtId="0" fontId="8" fillId="7" borderId="23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horizontal="left" vertical="center" wrapText="1"/>
    </xf>
    <xf numFmtId="0" fontId="38" fillId="0" borderId="35" xfId="0" applyFont="1" applyBorder="1" applyAlignment="1">
      <alignment horizontal="center" vertical="center" wrapText="1"/>
    </xf>
    <xf numFmtId="0" fontId="22" fillId="0" borderId="34" xfId="0" applyFont="1" applyBorder="1" applyAlignment="1">
      <alignment horizontal="center" vertical="center"/>
    </xf>
    <xf numFmtId="0" fontId="22" fillId="0" borderId="36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 wrapText="1"/>
    </xf>
    <xf numFmtId="0" fontId="39" fillId="0" borderId="37" xfId="0" applyFont="1" applyBorder="1" applyAlignment="1">
      <alignment horizontal="center" vertical="center" wrapText="1"/>
    </xf>
    <xf numFmtId="0" fontId="40" fillId="3" borderId="0" xfId="0" applyFont="1" applyFill="1" applyAlignment="1">
      <alignment horizontal="center" vertical="center"/>
    </xf>
    <xf numFmtId="0" fontId="77" fillId="7" borderId="1" xfId="0" applyFont="1" applyFill="1" applyBorder="1" applyAlignment="1">
      <alignment horizontal="center" vertical="center" wrapText="1"/>
    </xf>
    <xf numFmtId="166" fontId="49" fillId="0" borderId="66" xfId="0" applyNumberFormat="1" applyFont="1" applyFill="1" applyBorder="1" applyAlignment="1">
      <alignment horizontal="center" vertical="center"/>
    </xf>
    <xf numFmtId="166" fontId="49" fillId="0" borderId="65" xfId="0" applyNumberFormat="1" applyFont="1" applyFill="1" applyBorder="1" applyAlignment="1">
      <alignment horizontal="center" vertical="center"/>
    </xf>
    <xf numFmtId="166" fontId="49" fillId="0" borderId="67" xfId="0" applyNumberFormat="1" applyFont="1" applyFill="1" applyBorder="1" applyAlignment="1">
      <alignment horizontal="center" vertical="center"/>
    </xf>
    <xf numFmtId="43" fontId="13" fillId="0" borderId="38" xfId="1" applyNumberFormat="1" applyFont="1" applyBorder="1" applyAlignment="1">
      <alignment horizontal="center" vertical="center"/>
    </xf>
    <xf numFmtId="43" fontId="5" fillId="0" borderId="38" xfId="0" applyNumberFormat="1" applyFont="1" applyBorder="1" applyAlignment="1">
      <alignment horizontal="center" vertical="center"/>
    </xf>
    <xf numFmtId="43" fontId="13" fillId="0" borderId="50" xfId="1" applyNumberFormat="1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4" fontId="5" fillId="3" borderId="53" xfId="0" applyNumberFormat="1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/>
    </xf>
    <xf numFmtId="0" fontId="6" fillId="3" borderId="54" xfId="0" applyFont="1" applyFill="1" applyBorder="1" applyAlignment="1">
      <alignment horizontal="center" vertical="center"/>
    </xf>
    <xf numFmtId="2" fontId="5" fillId="3" borderId="54" xfId="0" applyNumberFormat="1" applyFont="1" applyFill="1" applyBorder="1" applyAlignment="1">
      <alignment horizontal="center" vertical="center"/>
    </xf>
    <xf numFmtId="0" fontId="20" fillId="3" borderId="54" xfId="0" applyFont="1" applyFill="1" applyBorder="1" applyAlignment="1">
      <alignment horizontal="center" vertical="center"/>
    </xf>
    <xf numFmtId="0" fontId="5" fillId="3" borderId="55" xfId="0" applyFont="1" applyFill="1" applyBorder="1" applyAlignment="1">
      <alignment horizontal="center" vertical="center"/>
    </xf>
    <xf numFmtId="0" fontId="78" fillId="3" borderId="0" xfId="0" applyFont="1" applyFill="1" applyAlignment="1"/>
  </cellXfs>
  <cellStyles count="4">
    <cellStyle name="Comma" xfId="1" builtinId="3"/>
    <cellStyle name="Comma 2" xfId="2" xr:uid="{00000000-0005-0000-0000-000001000000}"/>
    <cellStyle name="Normal" xfId="0" builtinId="0"/>
    <cellStyle name="Normal 2 4" xfId="3" xr:uid="{00000000-0005-0000-0000-000003000000}"/>
  </cellStyles>
  <dxfs count="0"/>
  <tableStyles count="0" defaultTableStyle="TableStyleMedium2" defaultPivotStyle="PivotStyleLight16"/>
  <colors>
    <mruColors>
      <color rgb="FFEAEAEA"/>
      <color rgb="FFC0C0C0"/>
      <color rgb="FFE709AD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TG\B%20&#6042;&#6036;&#6070;&#6041;&#6016;&#6070;&#6042;&#6030;&#6093;%20Stock%20&#6032;&#6098;&#6040;\STOCK%207-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-5.6.2018"/>
      <sheetName val="A1"/>
      <sheetName val="SIZE CODE"/>
      <sheetName val="TN"/>
      <sheetName val="BL SAW"/>
      <sheetName val="BL IN"/>
      <sheetName val="NP 2CM"/>
      <sheetName val="NP 3CM"/>
      <sheetName val="A 18"/>
      <sheetName val="BLACK"/>
      <sheetName val="SL"/>
      <sheetName val="AT"/>
      <sheetName val="SB"/>
      <sheetName val="CAT"/>
      <sheetName val="CSB"/>
      <sheetName val="CPB"/>
      <sheetName val="CNP"/>
      <sheetName val="P-O"/>
      <sheetName val="P.O"/>
      <sheetName val="Sell"/>
      <sheetName val="B 17"/>
      <sheetName val="B 2017"/>
      <sheetName val="CBD"/>
      <sheetName val="TT"/>
      <sheetName val="1.19"/>
      <sheetName val="2.19"/>
      <sheetName val="3.19"/>
      <sheetName val="4.19"/>
      <sheetName val="PAPB"/>
      <sheetName val="5.19"/>
      <sheetName val="Line A"/>
      <sheetName val="7.19"/>
      <sheetName val="S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6">
          <cell r="C6">
            <v>627.15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T652"/>
  <sheetViews>
    <sheetView topLeftCell="A46" zoomScale="120" zoomScaleNormal="120" workbookViewId="0">
      <selection activeCell="I46" sqref="I46"/>
    </sheetView>
  </sheetViews>
  <sheetFormatPr defaultColWidth="9.140625" defaultRowHeight="15.75"/>
  <cols>
    <col min="1" max="1" width="3.7109375" style="1" customWidth="1"/>
    <col min="2" max="2" width="12.140625" style="57" customWidth="1"/>
    <col min="3" max="5" width="7.42578125" style="57" customWidth="1"/>
    <col min="6" max="7" width="7.42578125" style="58" customWidth="1"/>
    <col min="8" max="9" width="7.42578125" style="144" customWidth="1"/>
    <col min="10" max="10" width="7.42578125" style="1" customWidth="1"/>
    <col min="11" max="11" width="4.42578125" style="1" customWidth="1"/>
    <col min="12" max="12" width="8.5703125" style="336" customWidth="1"/>
    <col min="13" max="13" width="5.42578125" style="1" customWidth="1"/>
    <col min="14" max="14" width="13.5703125" style="1" customWidth="1"/>
    <col min="15" max="15" width="7.85546875" style="1" customWidth="1"/>
    <col min="16" max="16" width="12.7109375" style="1" customWidth="1"/>
    <col min="17" max="16384" width="9.140625" style="1"/>
  </cols>
  <sheetData>
    <row r="1" spans="1:20" ht="32.25" customHeight="1">
      <c r="A1" s="1053" t="s">
        <v>202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1053"/>
      <c r="O1" s="1053"/>
      <c r="P1" s="665" t="s">
        <v>148</v>
      </c>
    </row>
    <row r="2" spans="1:20" s="2" customFormat="1" ht="15.75" customHeight="1">
      <c r="A2" s="233"/>
      <c r="B2" s="234" t="s">
        <v>0</v>
      </c>
      <c r="C2" s="235">
        <v>1</v>
      </c>
      <c r="D2" s="236">
        <v>2</v>
      </c>
      <c r="E2" s="235">
        <v>3</v>
      </c>
      <c r="F2" s="236">
        <v>4</v>
      </c>
      <c r="G2" s="235">
        <v>5</v>
      </c>
      <c r="H2" s="236">
        <v>6</v>
      </c>
      <c r="I2" s="235">
        <v>7</v>
      </c>
      <c r="J2" s="238"/>
      <c r="K2" s="239"/>
      <c r="L2" s="240" t="s">
        <v>1</v>
      </c>
      <c r="M2" s="1037" t="s">
        <v>2</v>
      </c>
      <c r="N2" s="1038"/>
      <c r="O2" s="1039"/>
      <c r="P2" s="251" t="s">
        <v>150</v>
      </c>
    </row>
    <row r="3" spans="1:20" s="2" customFormat="1">
      <c r="B3" s="9" t="s">
        <v>3</v>
      </c>
      <c r="C3" s="10">
        <f>SUMIFS($L$43:$L$1247,$F$43:$F$1247,"A",$B$43:$B$1247,C2&amp;"-03-2020")</f>
        <v>13.763999999999999</v>
      </c>
      <c r="D3" s="669">
        <f t="shared" ref="D3:I3" si="0">SUMIFS($L$43:$L$1247,$F$43:$F$1247,"A",$B$43:$B$1247,D2&amp;"-03-2020")</f>
        <v>8.645999999999999</v>
      </c>
      <c r="E3" s="669">
        <f t="shared" si="0"/>
        <v>0</v>
      </c>
      <c r="F3" s="669">
        <f t="shared" si="0"/>
        <v>25.020000000000003</v>
      </c>
      <c r="G3" s="669">
        <f t="shared" si="0"/>
        <v>22.751999999999999</v>
      </c>
      <c r="H3" s="669">
        <f t="shared" si="0"/>
        <v>5.5469999999999997</v>
      </c>
      <c r="I3" s="669">
        <f t="shared" si="0"/>
        <v>25.535999999999998</v>
      </c>
      <c r="J3" s="10"/>
      <c r="K3" s="1046"/>
      <c r="L3" s="11">
        <f>SUM(C3:J3)</f>
        <v>101.265</v>
      </c>
      <c r="M3" s="1040"/>
      <c r="N3" s="1041"/>
      <c r="O3" s="1042"/>
      <c r="P3" s="252">
        <f>L3+L6+L9+L12</f>
        <v>326.77349999999996</v>
      </c>
    </row>
    <row r="4" spans="1:20" s="2" customFormat="1">
      <c r="B4" s="9" t="s">
        <v>4</v>
      </c>
      <c r="C4" s="10">
        <f>SUMIFS($L$43:$L$1247,$F$43:$F$1247,"B",$B$43:$B$1247,C2&amp;"-03-2020")</f>
        <v>3.1259999999999999</v>
      </c>
      <c r="D4" s="669">
        <f t="shared" ref="D4:I4" si="1">SUMIFS($L$43:$L$1247,$F$43:$F$1247,"B",$B$43:$B$1247,D2&amp;"-03-2020")</f>
        <v>6.4170000000000007</v>
      </c>
      <c r="E4" s="669">
        <f t="shared" si="1"/>
        <v>0</v>
      </c>
      <c r="F4" s="669">
        <f t="shared" si="1"/>
        <v>3.6359999999999997</v>
      </c>
      <c r="G4" s="669">
        <f t="shared" si="1"/>
        <v>5.6984999999999992</v>
      </c>
      <c r="H4" s="669">
        <f t="shared" si="1"/>
        <v>11.796599999999998</v>
      </c>
      <c r="I4" s="669">
        <f t="shared" si="1"/>
        <v>4.8839999999999995</v>
      </c>
      <c r="J4" s="10"/>
      <c r="K4" s="1046"/>
      <c r="L4" s="11">
        <f>SUM(C4:J4)</f>
        <v>35.558099999999996</v>
      </c>
      <c r="M4" s="1043"/>
      <c r="N4" s="1044"/>
      <c r="O4" s="1045"/>
      <c r="P4" s="252">
        <f>L4+L7+L10+L13</f>
        <v>173.89859999999999</v>
      </c>
    </row>
    <row r="5" spans="1:20" s="2" customFormat="1" ht="15.75" customHeight="1">
      <c r="B5" s="234" t="s">
        <v>0</v>
      </c>
      <c r="C5" s="235">
        <v>8</v>
      </c>
      <c r="D5" s="237">
        <v>9</v>
      </c>
      <c r="E5" s="235">
        <v>10</v>
      </c>
      <c r="F5" s="237">
        <v>11</v>
      </c>
      <c r="G5" s="235">
        <v>12</v>
      </c>
      <c r="H5" s="237">
        <v>13</v>
      </c>
      <c r="I5" s="235">
        <v>14</v>
      </c>
      <c r="J5" s="237">
        <v>15</v>
      </c>
      <c r="K5" s="241"/>
      <c r="L5" s="242" t="s">
        <v>5</v>
      </c>
      <c r="M5" s="1028">
        <f>L3+L6+L9+L12</f>
        <v>326.77349999999996</v>
      </c>
      <c r="N5" s="1029"/>
      <c r="O5" s="1030"/>
      <c r="P5" s="251">
        <f>SUM(P3:P4)</f>
        <v>500.67209999999994</v>
      </c>
    </row>
    <row r="6" spans="1:20" s="2" customFormat="1" ht="19.5" customHeight="1">
      <c r="B6" s="9" t="s">
        <v>3</v>
      </c>
      <c r="C6" s="10">
        <f>SUMIFS($L$43:$L$1247,$F$43:$F$1247,"A",$B$43:$B$1247,C5&amp;"-03-2020")</f>
        <v>25.04</v>
      </c>
      <c r="D6" s="669">
        <f t="shared" ref="D6:J6" si="2">SUMIFS($L$43:$L$1247,$F$43:$F$1247,"A",$B$43:$B$1247,D5&amp;"-03-2020")</f>
        <v>0</v>
      </c>
      <c r="E6" s="669">
        <f t="shared" si="2"/>
        <v>19.487999999999996</v>
      </c>
      <c r="F6" s="669">
        <f t="shared" si="2"/>
        <v>7.6559999999999988</v>
      </c>
      <c r="G6" s="669">
        <f t="shared" si="2"/>
        <v>10.479000000000001</v>
      </c>
      <c r="H6" s="669">
        <f t="shared" si="2"/>
        <v>0</v>
      </c>
      <c r="I6" s="669">
        <f t="shared" si="2"/>
        <v>9.6660000000000004</v>
      </c>
      <c r="J6" s="669">
        <f t="shared" si="2"/>
        <v>6.3809999999999993</v>
      </c>
      <c r="K6" s="1050"/>
      <c r="L6" s="11">
        <f>SUM(C6:J6)</f>
        <v>78.709999999999994</v>
      </c>
      <c r="M6" s="1031"/>
      <c r="N6" s="1049"/>
      <c r="O6" s="1033"/>
      <c r="P6" s="666" t="s">
        <v>149</v>
      </c>
    </row>
    <row r="7" spans="1:20" s="2" customFormat="1" ht="18.75" customHeight="1">
      <c r="B7" s="9" t="s">
        <v>4</v>
      </c>
      <c r="C7" s="10">
        <f>SUMIFS($L$43:$L$1247,$F$43:$F$1247,"B",$B$43:$B$1247,C5&amp;"-03-2020")</f>
        <v>2.7</v>
      </c>
      <c r="D7" s="669">
        <f t="shared" ref="D7:J7" si="3">SUMIFS($L$43:$L$1247,$F$43:$F$1247,"B",$B$43:$B$1247,D5&amp;"-03-2020")</f>
        <v>0</v>
      </c>
      <c r="E7" s="669">
        <f t="shared" si="3"/>
        <v>4.3199999999999994</v>
      </c>
      <c r="F7" s="669">
        <f t="shared" si="3"/>
        <v>1.599</v>
      </c>
      <c r="G7" s="669">
        <f t="shared" si="3"/>
        <v>6.7019999999999991</v>
      </c>
      <c r="H7" s="669">
        <f t="shared" si="3"/>
        <v>0</v>
      </c>
      <c r="I7" s="669">
        <f t="shared" si="3"/>
        <v>0.53999999999999992</v>
      </c>
      <c r="J7" s="669">
        <f t="shared" si="3"/>
        <v>4.3050000000000006</v>
      </c>
      <c r="K7" s="1050"/>
      <c r="L7" s="11">
        <f>SUM(C7:J7)</f>
        <v>20.165999999999997</v>
      </c>
      <c r="M7" s="1031"/>
      <c r="N7" s="1049"/>
      <c r="O7" s="1033"/>
      <c r="P7" s="803">
        <f>SUMIFS($L$62:$L$1247,$F$62:$F$1247,"A",$O$62:$O$1247,"O")</f>
        <v>305.66549999999989</v>
      </c>
    </row>
    <row r="8" spans="1:20" s="2" customFormat="1" ht="15.75" customHeight="1">
      <c r="B8" s="234" t="s">
        <v>0</v>
      </c>
      <c r="C8" s="235">
        <v>16</v>
      </c>
      <c r="D8" s="235">
        <v>17</v>
      </c>
      <c r="E8" s="235">
        <v>18</v>
      </c>
      <c r="F8" s="235">
        <v>19</v>
      </c>
      <c r="G8" s="235">
        <v>20</v>
      </c>
      <c r="H8" s="235">
        <v>21</v>
      </c>
      <c r="I8" s="235">
        <v>22</v>
      </c>
      <c r="J8" s="235">
        <v>23</v>
      </c>
      <c r="K8" s="243"/>
      <c r="L8" s="155" t="s">
        <v>6</v>
      </c>
      <c r="M8" s="1031"/>
      <c r="N8" s="1049"/>
      <c r="O8" s="1033"/>
      <c r="P8" s="803">
        <f>SUMIFS($L$62:$L$1247,$F$62:$F$1247,"B",$O$62:$O$1247,"O")</f>
        <v>162.37859999999989</v>
      </c>
    </row>
    <row r="9" spans="1:20" s="2" customFormat="1" ht="18.75" customHeight="1">
      <c r="B9" s="9" t="s">
        <v>3</v>
      </c>
      <c r="C9" s="10">
        <f>SUMIFS($L$43:$L$1247,$F$43:$F$1247,"A",$B$43:$B$1247,C8&amp;"-03-2020")</f>
        <v>4.056</v>
      </c>
      <c r="D9" s="669">
        <f t="shared" ref="D9:J9" si="4">SUMIFS($L$43:$L$1247,$F$43:$F$1247,"A",$B$43:$B$1247,D8&amp;"-03-2020")</f>
        <v>18.067499999999999</v>
      </c>
      <c r="E9" s="669">
        <f t="shared" si="4"/>
        <v>12.149999999999999</v>
      </c>
      <c r="F9" s="669">
        <f t="shared" si="4"/>
        <v>9.1950000000000003</v>
      </c>
      <c r="G9" s="669">
        <f t="shared" si="4"/>
        <v>8.6020000000000003</v>
      </c>
      <c r="H9" s="669">
        <f t="shared" si="4"/>
        <v>9.9059999999999988</v>
      </c>
      <c r="I9" s="669">
        <f t="shared" si="4"/>
        <v>7.7640000000000002</v>
      </c>
      <c r="J9" s="669">
        <f t="shared" si="4"/>
        <v>7.8839999999999995</v>
      </c>
      <c r="K9" s="15"/>
      <c r="L9" s="11">
        <f>SUM(C9:J9)</f>
        <v>77.624499999999998</v>
      </c>
      <c r="M9" s="1034"/>
      <c r="N9" s="1035"/>
      <c r="O9" s="1036"/>
      <c r="P9" s="250">
        <f>SUM(P7:P8)</f>
        <v>468.04409999999979</v>
      </c>
    </row>
    <row r="10" spans="1:20" s="2" customFormat="1" ht="18.75" customHeight="1">
      <c r="B10" s="9" t="s">
        <v>4</v>
      </c>
      <c r="C10" s="10">
        <f>SUMIFS($L$43:$L$1247,$F$43:$F$1247,"B",$B$43:$B$1247,C8&amp;"-03-2020")</f>
        <v>14.297999999999996</v>
      </c>
      <c r="D10" s="669">
        <f t="shared" ref="D10:J10" si="5">SUMIFS($L$43:$L$1247,$F$43:$F$1247,"B",$B$43:$B$1247,D8&amp;"-03-2020")</f>
        <v>4.9619999999999997</v>
      </c>
      <c r="E10" s="669">
        <f t="shared" si="5"/>
        <v>11.94</v>
      </c>
      <c r="F10" s="669">
        <f t="shared" si="5"/>
        <v>7.668000000000001</v>
      </c>
      <c r="G10" s="669">
        <f t="shared" si="5"/>
        <v>10.524000000000001</v>
      </c>
      <c r="H10" s="669">
        <f t="shared" si="5"/>
        <v>8.5035000000000007</v>
      </c>
      <c r="I10" s="669">
        <f t="shared" si="5"/>
        <v>10.194000000000001</v>
      </c>
      <c r="J10" s="669">
        <f t="shared" si="5"/>
        <v>5.0970000000000004</v>
      </c>
      <c r="K10" s="15"/>
      <c r="L10" s="11">
        <f>SUM(C10:J10)</f>
        <v>73.186499999999995</v>
      </c>
      <c r="M10" s="1028">
        <f>L4+L7+L10+L13</f>
        <v>173.89859999999999</v>
      </c>
      <c r="N10" s="1029"/>
      <c r="O10" s="1030"/>
      <c r="T10" s="2" t="s">
        <v>7</v>
      </c>
    </row>
    <row r="11" spans="1:20" s="2" customFormat="1" ht="15.75" customHeight="1">
      <c r="B11" s="234" t="s">
        <v>0</v>
      </c>
      <c r="C11" s="235">
        <v>24</v>
      </c>
      <c r="D11" s="235">
        <v>25</v>
      </c>
      <c r="E11" s="235">
        <v>26</v>
      </c>
      <c r="F11" s="235">
        <v>27</v>
      </c>
      <c r="G11" s="235">
        <v>28</v>
      </c>
      <c r="H11" s="235">
        <v>29</v>
      </c>
      <c r="I11" s="235">
        <v>30</v>
      </c>
      <c r="J11" s="235">
        <v>31</v>
      </c>
      <c r="K11" s="243"/>
      <c r="L11" s="238" t="s">
        <v>8</v>
      </c>
      <c r="M11" s="1031"/>
      <c r="N11" s="1032"/>
      <c r="O11" s="1033"/>
    </row>
    <row r="12" spans="1:20" s="2" customFormat="1" ht="18.75" customHeight="1">
      <c r="B12" s="9" t="s">
        <v>3</v>
      </c>
      <c r="C12" s="10">
        <f>SUMIFS($L$43:$L$1247,$F$43:$F$1247,"A",$B$43:$B$1247,C11&amp;"-03-2020")</f>
        <v>14.871</v>
      </c>
      <c r="D12" s="669">
        <f t="shared" ref="D12:J12" si="6">SUMIFS($L$43:$L$1247,$F$43:$F$1247,"A",$B$43:$B$1247,D11&amp;"-03-2020")</f>
        <v>11.021999999999998</v>
      </c>
      <c r="E12" s="669">
        <f t="shared" si="6"/>
        <v>4.7459999999999996</v>
      </c>
      <c r="F12" s="669">
        <f t="shared" si="6"/>
        <v>10.871999999999998</v>
      </c>
      <c r="G12" s="669">
        <f t="shared" si="6"/>
        <v>9.4379999999999988</v>
      </c>
      <c r="H12" s="669">
        <f t="shared" si="6"/>
        <v>18.224999999999998</v>
      </c>
      <c r="I12" s="669">
        <f t="shared" si="6"/>
        <v>0</v>
      </c>
      <c r="J12" s="669">
        <f t="shared" si="6"/>
        <v>0</v>
      </c>
      <c r="K12" s="15"/>
      <c r="L12" s="11">
        <f>SUM(C12:J12)</f>
        <v>69.173999999999992</v>
      </c>
      <c r="M12" s="1031">
        <f>M5+M10</f>
        <v>500.67209999999994</v>
      </c>
      <c r="N12" s="1032"/>
      <c r="O12" s="1033"/>
    </row>
    <row r="13" spans="1:20" s="2" customFormat="1" ht="18.75" customHeight="1">
      <c r="B13" s="9" t="s">
        <v>4</v>
      </c>
      <c r="C13" s="10">
        <f>SUMIFS($L$43:$L$1247,$F$43:$F$1247,"B",$B$43:$B$1247,C11&amp;"-03-2020")</f>
        <v>10.257</v>
      </c>
      <c r="D13" s="669">
        <f t="shared" ref="D13:J13" si="7">SUMIFS($L$43:$L$1247,$F$43:$F$1247,"B",$B$43:$B$1247,D11&amp;"-03-2020")</f>
        <v>3.4049999999999994</v>
      </c>
      <c r="E13" s="669">
        <f t="shared" si="7"/>
        <v>7.6319999999999997</v>
      </c>
      <c r="F13" s="669">
        <f t="shared" si="7"/>
        <v>9.5910000000000011</v>
      </c>
      <c r="G13" s="669">
        <f t="shared" si="7"/>
        <v>6.6029999999999998</v>
      </c>
      <c r="H13" s="669">
        <f t="shared" si="7"/>
        <v>7.5</v>
      </c>
      <c r="I13" s="669">
        <f t="shared" si="7"/>
        <v>0</v>
      </c>
      <c r="J13" s="669">
        <f t="shared" si="7"/>
        <v>0</v>
      </c>
      <c r="K13" s="17"/>
      <c r="L13" s="11">
        <f>SUM(C13:J13)</f>
        <v>44.988</v>
      </c>
      <c r="M13" s="1034"/>
      <c r="N13" s="1035"/>
      <c r="O13" s="1036"/>
    </row>
    <row r="14" spans="1:20" s="2" customFormat="1" ht="18.75" customHeight="1">
      <c r="B14" s="18"/>
      <c r="C14" s="1054" t="s">
        <v>9</v>
      </c>
      <c r="D14" s="1054"/>
      <c r="E14" s="1054"/>
      <c r="F14" s="19"/>
      <c r="G14" s="19"/>
      <c r="H14" s="19"/>
      <c r="I14" s="19"/>
      <c r="J14" s="19"/>
      <c r="K14" s="20"/>
      <c r="L14" s="338"/>
      <c r="M14" s="1054" t="s">
        <v>159</v>
      </c>
      <c r="N14" s="1054"/>
      <c r="O14" s="1054"/>
    </row>
    <row r="15" spans="1:20" s="2" customFormat="1" ht="18.75" customHeight="1">
      <c r="B15" s="18" t="s">
        <v>3</v>
      </c>
      <c r="C15" s="1052">
        <v>14.79</v>
      </c>
      <c r="D15" s="1052"/>
      <c r="E15" s="1052"/>
      <c r="F15" s="19"/>
      <c r="G15" s="19"/>
      <c r="H15" s="19"/>
      <c r="I15" s="19"/>
      <c r="J15" s="19"/>
      <c r="K15" s="20"/>
      <c r="L15" s="338" t="s">
        <v>3</v>
      </c>
      <c r="M15" s="1052">
        <f>C15+M5-N21</f>
        <v>21.108000000000004</v>
      </c>
      <c r="N15" s="1052"/>
      <c r="O15" s="1052"/>
      <c r="P15" s="109"/>
    </row>
    <row r="16" spans="1:20" s="2" customFormat="1" ht="18.75" customHeight="1">
      <c r="B16" s="18" t="s">
        <v>4</v>
      </c>
      <c r="C16" s="1052">
        <v>7.47</v>
      </c>
      <c r="D16" s="1052"/>
      <c r="E16" s="1052"/>
      <c r="F16" s="19"/>
      <c r="G16" s="19"/>
      <c r="H16" s="19"/>
      <c r="I16" s="19"/>
      <c r="J16" s="19"/>
      <c r="K16" s="20"/>
      <c r="L16" s="338" t="s">
        <v>4</v>
      </c>
      <c r="M16" s="1052">
        <f>C16+M10-N24</f>
        <v>11.522999999999996</v>
      </c>
      <c r="N16" s="1052"/>
      <c r="O16" s="1052"/>
      <c r="P16" s="109"/>
    </row>
    <row r="17" spans="2:16" s="2" customFormat="1" ht="18.75" customHeight="1">
      <c r="B17" s="21"/>
      <c r="C17" s="19"/>
      <c r="D17" s="19"/>
      <c r="E17" s="19"/>
      <c r="F17" s="19"/>
      <c r="G17" s="19"/>
      <c r="H17" s="19"/>
      <c r="I17" s="19"/>
      <c r="J17" s="19"/>
      <c r="K17" s="22"/>
      <c r="L17" s="339"/>
      <c r="M17" s="24"/>
      <c r="N17" s="24"/>
      <c r="O17" s="24"/>
    </row>
    <row r="18" spans="2:16" s="2" customFormat="1" ht="15.75" customHeight="1">
      <c r="B18" s="234" t="s">
        <v>10</v>
      </c>
      <c r="C18" s="235">
        <v>1</v>
      </c>
      <c r="D18" s="236">
        <v>2</v>
      </c>
      <c r="E18" s="235">
        <v>3</v>
      </c>
      <c r="F18" s="236">
        <v>4</v>
      </c>
      <c r="G18" s="237">
        <v>5</v>
      </c>
      <c r="H18" s="236">
        <v>6</v>
      </c>
      <c r="I18" s="235">
        <v>7</v>
      </c>
      <c r="J18" s="238"/>
      <c r="K18" s="244"/>
      <c r="L18" s="240" t="s">
        <v>1</v>
      </c>
      <c r="M18" s="1037" t="s">
        <v>11</v>
      </c>
      <c r="N18" s="1038"/>
      <c r="O18" s="1039"/>
    </row>
    <row r="19" spans="2:16" s="2" customFormat="1">
      <c r="B19" s="9" t="s">
        <v>3</v>
      </c>
      <c r="C19" s="10">
        <f>SUMIFS($L$38:$L$5354,$F$38:$F$5354,$B$19,$N$38:$N$5354,C18&amp;"-03-2020",$O$38:$O$5354,"O")</f>
        <v>8.3849999999999998</v>
      </c>
      <c r="D19" s="669">
        <f t="shared" ref="D19:J19" si="8">SUMIFS($L$38:$L$5354,$F$38:$F$5354,$B$19,$N$38:$N$5354,D18&amp;"-03-2020",$O$38:$O$5354,"O")</f>
        <v>8.673</v>
      </c>
      <c r="E19" s="669">
        <f t="shared" si="8"/>
        <v>5.109</v>
      </c>
      <c r="F19" s="669">
        <f t="shared" si="8"/>
        <v>20.435999999999996</v>
      </c>
      <c r="G19" s="669">
        <f t="shared" si="8"/>
        <v>12.707999999999998</v>
      </c>
      <c r="H19" s="669">
        <f t="shared" si="8"/>
        <v>19.257000000000001</v>
      </c>
      <c r="I19" s="669">
        <f t="shared" si="8"/>
        <v>20.652000000000001</v>
      </c>
      <c r="J19" s="669">
        <f t="shared" si="8"/>
        <v>0</v>
      </c>
      <c r="K19" s="1046"/>
      <c r="L19" s="11">
        <f>SUM(C19:J19)</f>
        <v>95.22</v>
      </c>
      <c r="M19" s="1040"/>
      <c r="N19" s="1041"/>
      <c r="O19" s="1042"/>
    </row>
    <row r="20" spans="2:16" s="2" customFormat="1">
      <c r="B20" s="9" t="s">
        <v>4</v>
      </c>
      <c r="C20" s="10">
        <f>SUMIFS($L$38:$L$5354,$F$38:$F$5354,$B$20,$N$38:$N$5354,C18&amp;"-03-2020",$O$38:$O$5354,"O")</f>
        <v>7.9409999999999998</v>
      </c>
      <c r="D20" s="669">
        <f t="shared" ref="D20:J20" si="9">SUMIFS($L$38:$L$5354,$F$38:$F$5354,$B$20,$N$38:$N$5354,D18&amp;"-03-2020",$O$38:$O$5354,"O")</f>
        <v>6.7770000000000001</v>
      </c>
      <c r="E20" s="669">
        <f t="shared" si="9"/>
        <v>1.7969999999999997</v>
      </c>
      <c r="F20" s="669">
        <f t="shared" si="9"/>
        <v>2.3249999999999997</v>
      </c>
      <c r="G20" s="669">
        <f t="shared" si="9"/>
        <v>1.4489999999999998</v>
      </c>
      <c r="H20" s="669">
        <f t="shared" si="9"/>
        <v>7.7496</v>
      </c>
      <c r="I20" s="669">
        <f t="shared" si="9"/>
        <v>3.9390000000000001</v>
      </c>
      <c r="J20" s="669">
        <f t="shared" si="9"/>
        <v>0</v>
      </c>
      <c r="K20" s="1046"/>
      <c r="L20" s="11">
        <f>SUM(C20:J20)</f>
        <v>31.977600000000002</v>
      </c>
      <c r="M20" s="1043"/>
      <c r="N20" s="1044"/>
      <c r="O20" s="1045"/>
    </row>
    <row r="21" spans="2:16" s="2" customFormat="1" ht="15.75" customHeight="1">
      <c r="B21" s="234" t="s">
        <v>10</v>
      </c>
      <c r="C21" s="235">
        <v>8</v>
      </c>
      <c r="D21" s="237">
        <v>9</v>
      </c>
      <c r="E21" s="235">
        <v>10</v>
      </c>
      <c r="F21" s="237">
        <v>11</v>
      </c>
      <c r="G21" s="235">
        <v>12</v>
      </c>
      <c r="H21" s="237">
        <v>13</v>
      </c>
      <c r="I21" s="235">
        <v>14</v>
      </c>
      <c r="J21" s="245">
        <v>15</v>
      </c>
      <c r="K21" s="241"/>
      <c r="L21" s="246" t="s">
        <v>5</v>
      </c>
      <c r="M21" s="1047" t="s">
        <v>3</v>
      </c>
      <c r="N21" s="1029">
        <f>SUM(L19+L22+L25+L28+P22)</f>
        <v>320.45549999999997</v>
      </c>
      <c r="O21" s="1030"/>
    </row>
    <row r="22" spans="2:16" s="2" customFormat="1" ht="19.5" customHeight="1">
      <c r="B22" s="9" t="s">
        <v>3</v>
      </c>
      <c r="C22" s="10">
        <f>SUMIFS($L$38:$L$5354,$F$38:$F$5354,$B$22,$N$38:$N$5354,C21&amp;"-03-2020",$O$38:$O$5354,"O")</f>
        <v>16.085999999999999</v>
      </c>
      <c r="D22" s="669">
        <f t="shared" ref="D22:J22" si="10">SUMIFS($L$38:$L$5354,$F$38:$F$5354,$B$22,$N$38:$N$5354,D21&amp;"-03-2020",$O$38:$O$5354,"O")</f>
        <v>13.840999999999999</v>
      </c>
      <c r="E22" s="669">
        <f t="shared" si="10"/>
        <v>12.545999999999999</v>
      </c>
      <c r="F22" s="669">
        <f t="shared" si="10"/>
        <v>16.119</v>
      </c>
      <c r="G22" s="669">
        <f t="shared" si="10"/>
        <v>7.89</v>
      </c>
      <c r="H22" s="669">
        <f t="shared" si="10"/>
        <v>0</v>
      </c>
      <c r="I22" s="669">
        <f t="shared" si="10"/>
        <v>13.716000000000003</v>
      </c>
      <c r="J22" s="669">
        <f t="shared" si="10"/>
        <v>6.0359999999999996</v>
      </c>
      <c r="K22" s="1050"/>
      <c r="L22" s="551">
        <f>SUM(C22:J22)</f>
        <v>86.234000000000009</v>
      </c>
      <c r="M22" s="1048"/>
      <c r="N22" s="1049"/>
      <c r="O22" s="1033"/>
      <c r="P22" s="261"/>
    </row>
    <row r="23" spans="2:16" s="2" customFormat="1" ht="18.75" customHeight="1">
      <c r="B23" s="9" t="s">
        <v>4</v>
      </c>
      <c r="C23" s="10">
        <f>SUMIFS($L$38:$L$5354,$F$38:$F$5354,$B$23,$N$38:$N$5354,C21&amp;"-03-2020",$O$38:$O$5354,"O")</f>
        <v>1.6379999999999999</v>
      </c>
      <c r="D23" s="669">
        <f t="shared" ref="D23:J23" si="11">SUMIFS($L$38:$L$5354,$F$38:$F$5354,$B$23,$N$38:$N$5354,D21&amp;"-03-2020",$O$38:$O$5354,"O")</f>
        <v>1.6379999999999999</v>
      </c>
      <c r="E23" s="669">
        <f t="shared" si="11"/>
        <v>4.4579999999999993</v>
      </c>
      <c r="F23" s="669">
        <f t="shared" si="11"/>
        <v>0.74099999999999988</v>
      </c>
      <c r="G23" s="669">
        <f t="shared" si="11"/>
        <v>9.4649999999999981</v>
      </c>
      <c r="H23" s="669">
        <f t="shared" si="11"/>
        <v>0</v>
      </c>
      <c r="I23" s="669">
        <f t="shared" si="11"/>
        <v>4.665</v>
      </c>
      <c r="J23" s="669">
        <f t="shared" si="11"/>
        <v>6.1559999999999997</v>
      </c>
      <c r="K23" s="1050"/>
      <c r="L23" s="551">
        <f>SUM(C23:J23)</f>
        <v>28.760999999999996</v>
      </c>
      <c r="M23" s="30"/>
      <c r="N23" s="31"/>
      <c r="O23" s="32"/>
      <c r="P23" s="261"/>
    </row>
    <row r="24" spans="2:16" s="2" customFormat="1" ht="15.75" customHeight="1">
      <c r="B24" s="234" t="s">
        <v>10</v>
      </c>
      <c r="C24" s="235">
        <v>16</v>
      </c>
      <c r="D24" s="235">
        <v>17</v>
      </c>
      <c r="E24" s="235">
        <v>18</v>
      </c>
      <c r="F24" s="235">
        <v>19</v>
      </c>
      <c r="G24" s="235">
        <v>20</v>
      </c>
      <c r="H24" s="235">
        <v>21</v>
      </c>
      <c r="I24" s="235">
        <v>22</v>
      </c>
      <c r="J24" s="235">
        <v>23</v>
      </c>
      <c r="K24" s="243"/>
      <c r="L24" s="247" t="s">
        <v>6</v>
      </c>
      <c r="M24" s="1048" t="s">
        <v>4</v>
      </c>
      <c r="N24" s="1032">
        <f>SUM(L20+L23+L26+L29+P25)</f>
        <v>169.84559999999999</v>
      </c>
      <c r="O24" s="1033"/>
      <c r="P24" s="261"/>
    </row>
    <row r="25" spans="2:16" s="2" customFormat="1" ht="18.75" customHeight="1">
      <c r="B25" s="9" t="s">
        <v>3</v>
      </c>
      <c r="C25" s="10">
        <f>SUMIFS($L$38:$L$5354,$F$38:$F$5354,$B$25,$N38:$N$5354,C24&amp;"-03-2020",$O$38:$O$5354,"O")</f>
        <v>10.272</v>
      </c>
      <c r="D25" s="669">
        <f>SUMIFS($L$38:$L$5354,$F$38:$F$5354,$B$25,$N38:$N$5354,D24&amp;"-03-2020",$O$38:$O$5354,"O")</f>
        <v>16.903500000000001</v>
      </c>
      <c r="E25" s="669">
        <f>SUMIFS($L$38:$L$5354,$F$38:$F$5354,$B$25,$N38:$N$5354,E24&amp;"-03-2020",$O$38:$O$5354,"O")</f>
        <v>9.1949999999999985</v>
      </c>
      <c r="F25" s="669">
        <f>SUMIFS($L$38:$L$5354,$F$38:$F$5354,$B$25,$N38:$N$5354,F24&amp;"-03-2020",$O$38:$O$5354,"O")</f>
        <v>9.2249999999999996</v>
      </c>
      <c r="G25" s="669">
        <f>SUMIFS($L$38:$L$5354,$F$38:$F$5354,$B$25,$N38:$N$5354,G24&amp;"-03-2020",$O$38:$O$5354,"O")</f>
        <v>10.369000000000002</v>
      </c>
      <c r="H25" s="669">
        <f>SUMIFS($L$38:$L$5354,$F$38:$F$5354,$B$25,$N38:$N$5354,H24&amp;"-03-2020",$O$38:$O$5354,"O")</f>
        <v>8.6940000000000008</v>
      </c>
      <c r="I25" s="669">
        <f>SUMIFS($L$38:$L$5354,$F$38:$F$5354,$B$25,$N38:$N$5354,I24&amp;"-03-2020",$O$38:$O$5354,"O")</f>
        <v>8.5500000000000007</v>
      </c>
      <c r="J25" s="669">
        <f>SUMIFS($L$38:$L$5354,$F$38:$F$5354,$B$25,$N38:$N$5354,J24&amp;"-03-2020",$O$38:$O$5354,"O")</f>
        <v>4.7519999999999998</v>
      </c>
      <c r="K25" s="15"/>
      <c r="L25" s="231">
        <f>SUM(C25:K25)</f>
        <v>77.960499999999996</v>
      </c>
      <c r="M25" s="1051"/>
      <c r="N25" s="1035"/>
      <c r="O25" s="1036"/>
      <c r="P25" s="261"/>
    </row>
    <row r="26" spans="2:16" s="2" customFormat="1" ht="18.75" customHeight="1">
      <c r="B26" s="9" t="s">
        <v>4</v>
      </c>
      <c r="C26" s="10">
        <f>SUMIFS($L$38:$L$5354,$F$38:$F$5354,$B$26,$N$38:$N$5354,C24&amp;"-03-2020",$O$38:$O$5354,"O")</f>
        <v>11.427</v>
      </c>
      <c r="D26" s="669">
        <f t="shared" ref="D26:J26" si="12">SUMIFS($L$38:$L$5354,$F$38:$F$5354,$B$26,$N$38:$N$5354,D24&amp;"-03-2020",$O$38:$O$5354,"O")</f>
        <v>3.7530000000000001</v>
      </c>
      <c r="E26" s="669">
        <f t="shared" si="12"/>
        <v>7.2809999999999988</v>
      </c>
      <c r="F26" s="669">
        <f t="shared" si="12"/>
        <v>12.101999999999999</v>
      </c>
      <c r="G26" s="669">
        <f t="shared" si="12"/>
        <v>9.0690000000000008</v>
      </c>
      <c r="H26" s="669">
        <f t="shared" si="12"/>
        <v>7.6064999999999996</v>
      </c>
      <c r="I26" s="669">
        <f t="shared" si="12"/>
        <v>12.894</v>
      </c>
      <c r="J26" s="669">
        <f t="shared" si="12"/>
        <v>5.8530000000000006</v>
      </c>
      <c r="K26" s="15"/>
      <c r="L26" s="231">
        <f>SUM(C26:K26)</f>
        <v>69.985499999999988</v>
      </c>
      <c r="M26" s="1028">
        <f>N21+N24</f>
        <v>490.30109999999996</v>
      </c>
      <c r="N26" s="1029"/>
      <c r="O26" s="1030"/>
      <c r="P26" s="261"/>
    </row>
    <row r="27" spans="2:16" s="2" customFormat="1" ht="15.75" customHeight="1">
      <c r="B27" s="234" t="s">
        <v>10</v>
      </c>
      <c r="C27" s="235">
        <v>24</v>
      </c>
      <c r="D27" s="235">
        <v>25</v>
      </c>
      <c r="E27" s="235">
        <v>26</v>
      </c>
      <c r="F27" s="235">
        <v>27</v>
      </c>
      <c r="G27" s="235">
        <v>28</v>
      </c>
      <c r="H27" s="235">
        <v>29</v>
      </c>
      <c r="I27" s="235">
        <v>30</v>
      </c>
      <c r="J27" s="235">
        <v>31</v>
      </c>
      <c r="K27" s="243"/>
      <c r="L27" s="248" t="s">
        <v>8</v>
      </c>
      <c r="M27" s="1031"/>
      <c r="N27" s="1032"/>
      <c r="O27" s="1033"/>
    </row>
    <row r="28" spans="2:16" s="2" customFormat="1" ht="18.75" customHeight="1">
      <c r="B28" s="9" t="s">
        <v>3</v>
      </c>
      <c r="C28" s="10">
        <f>SUMIFS($L$38:$L$5354,$F$38:$F$5354,$B$28,$N$38:$N$5354,C27&amp;"-03-2020",$O$38:$O$5354,"O")</f>
        <v>11.637000000000002</v>
      </c>
      <c r="D28" s="669">
        <f t="shared" ref="D28:J28" si="13">SUMIFS($L$38:$L$5354,$F$38:$F$5354,$B$28,$N$38:$N$5354,D27&amp;"-03-2020",$O$38:$O$5354,"O")</f>
        <v>7.262999999999999</v>
      </c>
      <c r="E28" s="669">
        <f t="shared" si="13"/>
        <v>9.8369999999999997</v>
      </c>
      <c r="F28" s="669">
        <f t="shared" si="13"/>
        <v>8.4390000000000001</v>
      </c>
      <c r="G28" s="669">
        <f t="shared" si="13"/>
        <v>8.0760000000000005</v>
      </c>
      <c r="H28" s="669">
        <f t="shared" si="13"/>
        <v>15.789</v>
      </c>
      <c r="I28" s="669">
        <f t="shared" si="13"/>
        <v>0</v>
      </c>
      <c r="J28" s="669">
        <f t="shared" si="13"/>
        <v>0</v>
      </c>
      <c r="K28" s="15"/>
      <c r="L28" s="231">
        <f>SUM(C28:K28)</f>
        <v>61.041000000000004</v>
      </c>
      <c r="M28" s="1031"/>
      <c r="N28" s="1032"/>
      <c r="O28" s="1033"/>
    </row>
    <row r="29" spans="2:16" s="2" customFormat="1" ht="18.75" customHeight="1">
      <c r="B29" s="9" t="s">
        <v>4</v>
      </c>
      <c r="C29" s="10">
        <f>SUMIFS($L$38:$L$5354,$F$38:$F$5354,$B$29,$N$38:$N$5354,C27&amp;"-03-2020",$O$38:$O$5354,"O")</f>
        <v>7.8375000000000004</v>
      </c>
      <c r="D29" s="669">
        <f t="shared" ref="D29:J29" si="14">SUMIFS($L$38:$L$5354,$F$38:$F$5354,$B$29,$N$38:$N$5354,D27&amp;"-03-2020",$O$38:$O$5354,"O")</f>
        <v>4.7459999999999996</v>
      </c>
      <c r="E29" s="669">
        <f t="shared" si="14"/>
        <v>6.165</v>
      </c>
      <c r="F29" s="669">
        <f t="shared" si="14"/>
        <v>7.4039999999999999</v>
      </c>
      <c r="G29" s="669">
        <f t="shared" si="14"/>
        <v>8.2379999999999995</v>
      </c>
      <c r="H29" s="669">
        <f t="shared" si="14"/>
        <v>4.7309999999999999</v>
      </c>
      <c r="I29" s="669">
        <f t="shared" si="14"/>
        <v>0</v>
      </c>
      <c r="J29" s="669">
        <f t="shared" si="14"/>
        <v>0</v>
      </c>
      <c r="K29" s="17"/>
      <c r="L29" s="231">
        <f>SUM(C29:K29)</f>
        <v>39.121500000000005</v>
      </c>
      <c r="M29" s="1034"/>
      <c r="N29" s="1035"/>
      <c r="O29" s="1036"/>
    </row>
    <row r="30" spans="2:16" s="2" customFormat="1" ht="20.25" customHeight="1">
      <c r="B30" s="21"/>
      <c r="C30" s="19"/>
      <c r="D30" s="34"/>
      <c r="E30" s="34"/>
      <c r="F30" s="34" t="s">
        <v>3</v>
      </c>
      <c r="G30" s="35">
        <f>SUMIF(D38:D1232,"A",K38:K1232)</f>
        <v>0</v>
      </c>
      <c r="H30" s="36">
        <f>SUMIF($D$38:$D$1232,"A",$L$38:$L$1232)</f>
        <v>0</v>
      </c>
      <c r="I30" s="34"/>
      <c r="J30" s="19"/>
      <c r="K30" s="20"/>
      <c r="L30" s="339"/>
      <c r="M30" s="24"/>
      <c r="N30" s="24"/>
      <c r="O30" s="24"/>
    </row>
    <row r="31" spans="2:16" ht="20.25" customHeight="1">
      <c r="B31" s="1"/>
      <c r="C31" s="1"/>
      <c r="D31" s="37"/>
      <c r="E31" s="37"/>
      <c r="F31" s="35" t="s">
        <v>4</v>
      </c>
      <c r="G31" s="35">
        <f>SUMIF(D38:D1232,"B",K38:K1232)</f>
        <v>0</v>
      </c>
      <c r="H31" s="36">
        <f>SUMIF($D$38:$D$1232,"B",$L$38:$L$1232)</f>
        <v>0</v>
      </c>
      <c r="I31" s="35"/>
      <c r="L31" s="144"/>
    </row>
    <row r="32" spans="2:16" s="2" customFormat="1" ht="20.25" customHeight="1">
      <c r="B32" s="21"/>
      <c r="C32" s="19"/>
      <c r="D32" s="34" t="s">
        <v>12</v>
      </c>
      <c r="E32" s="34"/>
      <c r="F32" s="34" t="s">
        <v>13</v>
      </c>
      <c r="G32" s="35">
        <f ca="1">SUMIF($D$38:$D$1233,"G1",$K$38:$K$1232)</f>
        <v>259</v>
      </c>
      <c r="H32" s="36">
        <f>SUMIF($D$38:$D$1232,"G1",$L$38:$L$1232)</f>
        <v>254.23550000000009</v>
      </c>
      <c r="I32" s="34"/>
      <c r="J32" s="19"/>
      <c r="K32" s="20"/>
      <c r="L32" s="339"/>
      <c r="M32" s="24"/>
      <c r="N32" s="24"/>
      <c r="O32" s="24"/>
    </row>
    <row r="33" spans="1:16" ht="20.25" customHeight="1">
      <c r="B33" s="1"/>
      <c r="C33" s="1"/>
      <c r="D33" s="37"/>
      <c r="E33" s="37"/>
      <c r="F33" s="35" t="s">
        <v>14</v>
      </c>
      <c r="G33" s="35">
        <f>SUMIF($D$38:$D$1232,"G2",$K$38:$K$1232)</f>
        <v>0</v>
      </c>
      <c r="H33" s="36">
        <f>SUMIF($D$38:$D$1232,"G2",$L$38:$L$1232)</f>
        <v>0</v>
      </c>
      <c r="I33" s="35"/>
      <c r="L33" s="144"/>
    </row>
    <row r="34" spans="1:16" ht="20.25" customHeight="1">
      <c r="B34" s="1"/>
      <c r="C34" s="1"/>
      <c r="D34" s="37"/>
      <c r="E34" s="37"/>
      <c r="F34" s="35" t="s">
        <v>15</v>
      </c>
      <c r="G34" s="35">
        <f>SUMIF($D$43:$D$1232,"G3",$K$43:$K$1232)</f>
        <v>187</v>
      </c>
      <c r="H34" s="36">
        <f>SUMIF($D$43:$D$1232,"G3",$L$43:$L$1232)</f>
        <v>154.78559999999996</v>
      </c>
      <c r="I34" s="337"/>
      <c r="L34" s="144"/>
    </row>
    <row r="35" spans="1:16" ht="20.25" customHeight="1">
      <c r="B35" s="1"/>
      <c r="C35" s="1"/>
      <c r="D35" s="37"/>
      <c r="E35" s="37"/>
      <c r="F35" s="35" t="s">
        <v>16</v>
      </c>
      <c r="G35" s="35">
        <f>SUMIF($D$38:$D$1231,"C",$K$38:$K$1231)</f>
        <v>0</v>
      </c>
      <c r="H35" s="36">
        <f>SUMIF($D$38:$D$1231,"C",$L$38:$L$1231)</f>
        <v>0</v>
      </c>
      <c r="I35" s="337"/>
      <c r="L35" s="144"/>
    </row>
    <row r="36" spans="1:16" ht="20.25" customHeight="1">
      <c r="B36" s="1"/>
      <c r="C36" s="1"/>
      <c r="D36" s="37"/>
      <c r="E36" s="37"/>
      <c r="F36" s="35" t="s">
        <v>164</v>
      </c>
      <c r="G36" s="35">
        <f>SUMIF($D$38:$D$1231,"G4",$K$38:$K$1231)</f>
        <v>123</v>
      </c>
      <c r="H36" s="36">
        <f>SUMIF($D$38:$D$1231,"G4",$L$38:$L$1231)</f>
        <v>112.32100000000005</v>
      </c>
      <c r="I36" s="337"/>
      <c r="L36" s="144"/>
    </row>
    <row r="37" spans="1:16" ht="45.95" customHeight="1">
      <c r="A37" s="38" t="s">
        <v>17</v>
      </c>
      <c r="B37" s="39" t="s">
        <v>18</v>
      </c>
      <c r="C37" s="40" t="s">
        <v>19</v>
      </c>
      <c r="D37" s="41" t="s">
        <v>20</v>
      </c>
      <c r="E37" s="40" t="s">
        <v>21</v>
      </c>
      <c r="F37" s="40" t="s">
        <v>22</v>
      </c>
      <c r="G37" s="38" t="s">
        <v>23</v>
      </c>
      <c r="H37" s="152" t="s">
        <v>24</v>
      </c>
      <c r="I37" s="152" t="s">
        <v>25</v>
      </c>
      <c r="J37" s="38" t="s">
        <v>26</v>
      </c>
      <c r="K37" s="38" t="s">
        <v>27</v>
      </c>
      <c r="L37" s="340" t="s">
        <v>154</v>
      </c>
      <c r="M37" s="39" t="s">
        <v>28</v>
      </c>
      <c r="N37" s="39" t="s">
        <v>29</v>
      </c>
      <c r="O37" s="39" t="s">
        <v>30</v>
      </c>
    </row>
    <row r="38" spans="1:16">
      <c r="A38" s="668"/>
      <c r="B38" s="346"/>
      <c r="C38" s="675" t="s">
        <v>31</v>
      </c>
      <c r="D38" s="685" t="s">
        <v>13</v>
      </c>
      <c r="E38" s="684">
        <v>11</v>
      </c>
      <c r="F38" s="685" t="s">
        <v>3</v>
      </c>
      <c r="G38" s="686" t="s">
        <v>184</v>
      </c>
      <c r="H38" s="687">
        <v>1.7</v>
      </c>
      <c r="I38" s="687">
        <v>1.25</v>
      </c>
      <c r="J38" s="687">
        <v>0.6</v>
      </c>
      <c r="K38" s="688">
        <v>1</v>
      </c>
      <c r="L38" s="680">
        <f t="shared" ref="L38:L40" si="15">H38*I38*J38</f>
        <v>1.2749999999999999</v>
      </c>
      <c r="M38" s="681" t="s">
        <v>33</v>
      </c>
      <c r="N38" s="682">
        <v>43895</v>
      </c>
      <c r="O38" s="681" t="s">
        <v>32</v>
      </c>
      <c r="P38" s="507"/>
    </row>
    <row r="39" spans="1:16">
      <c r="A39" s="668"/>
      <c r="B39" s="346"/>
      <c r="C39" s="675" t="s">
        <v>31</v>
      </c>
      <c r="D39" s="685" t="s">
        <v>13</v>
      </c>
      <c r="E39" s="684">
        <v>11</v>
      </c>
      <c r="F39" s="685" t="s">
        <v>3</v>
      </c>
      <c r="G39" s="686" t="s">
        <v>183</v>
      </c>
      <c r="H39" s="687">
        <v>1.9</v>
      </c>
      <c r="I39" s="687">
        <v>1.25</v>
      </c>
      <c r="J39" s="687">
        <v>0.6</v>
      </c>
      <c r="K39" s="688">
        <v>1</v>
      </c>
      <c r="L39" s="680">
        <f t="shared" si="15"/>
        <v>1.425</v>
      </c>
      <c r="M39" s="681" t="s">
        <v>33</v>
      </c>
      <c r="N39" s="682">
        <v>43893</v>
      </c>
      <c r="O39" s="681" t="s">
        <v>32</v>
      </c>
      <c r="P39" s="507"/>
    </row>
    <row r="40" spans="1:16">
      <c r="A40" s="668"/>
      <c r="B40" s="346"/>
      <c r="C40" s="675" t="s">
        <v>31</v>
      </c>
      <c r="D40" s="685" t="s">
        <v>13</v>
      </c>
      <c r="E40" s="684">
        <v>11</v>
      </c>
      <c r="F40" s="685" t="s">
        <v>3</v>
      </c>
      <c r="G40" s="686" t="s">
        <v>200</v>
      </c>
      <c r="H40" s="687">
        <v>1.8</v>
      </c>
      <c r="I40" s="687">
        <v>1.1499999999999999</v>
      </c>
      <c r="J40" s="687">
        <v>0.6</v>
      </c>
      <c r="K40" s="688">
        <v>1</v>
      </c>
      <c r="L40" s="680">
        <f t="shared" si="15"/>
        <v>1.2419999999999998</v>
      </c>
      <c r="M40" s="681" t="s">
        <v>33</v>
      </c>
      <c r="N40" s="682">
        <v>43896</v>
      </c>
      <c r="O40" s="681" t="s">
        <v>32</v>
      </c>
      <c r="P40" s="507"/>
    </row>
    <row r="41" spans="1:16">
      <c r="A41" s="668"/>
      <c r="B41" s="346"/>
      <c r="C41" s="675" t="s">
        <v>31</v>
      </c>
      <c r="D41" s="685" t="s">
        <v>15</v>
      </c>
      <c r="E41" s="684">
        <v>9</v>
      </c>
      <c r="F41" s="685" t="s">
        <v>4</v>
      </c>
      <c r="G41" s="686" t="s">
        <v>182</v>
      </c>
      <c r="H41" s="687">
        <v>2.2999999999999998</v>
      </c>
      <c r="I41" s="687">
        <v>1.1499999999999999</v>
      </c>
      <c r="J41" s="687">
        <v>0.6</v>
      </c>
      <c r="K41" s="688">
        <v>1</v>
      </c>
      <c r="L41" s="680">
        <v>1.5869999999999997</v>
      </c>
      <c r="M41" s="681" t="s">
        <v>33</v>
      </c>
      <c r="N41" s="682">
        <v>43891</v>
      </c>
      <c r="O41" s="681" t="s">
        <v>32</v>
      </c>
      <c r="P41" s="507"/>
    </row>
    <row r="42" spans="1:16">
      <c r="A42" s="668"/>
      <c r="B42" s="346"/>
      <c r="C42" s="675" t="s">
        <v>31</v>
      </c>
      <c r="D42" s="685" t="s">
        <v>13</v>
      </c>
      <c r="E42" s="684">
        <v>11</v>
      </c>
      <c r="F42" s="685" t="s">
        <v>3</v>
      </c>
      <c r="G42" s="686" t="s">
        <v>185</v>
      </c>
      <c r="H42" s="687">
        <v>1.5</v>
      </c>
      <c r="I42" s="687">
        <v>1.1499999999999999</v>
      </c>
      <c r="J42" s="687">
        <v>0.6</v>
      </c>
      <c r="K42" s="688">
        <v>1</v>
      </c>
      <c r="L42" s="680">
        <v>1.0349999999999999</v>
      </c>
      <c r="M42" s="681" t="s">
        <v>33</v>
      </c>
      <c r="N42" s="682">
        <v>43895</v>
      </c>
      <c r="O42" s="681" t="s">
        <v>32</v>
      </c>
      <c r="P42" s="507"/>
    </row>
    <row r="43" spans="1:16">
      <c r="A43" s="668"/>
      <c r="B43" s="346"/>
      <c r="C43" s="675" t="s">
        <v>31</v>
      </c>
      <c r="D43" s="685" t="s">
        <v>13</v>
      </c>
      <c r="E43" s="684">
        <v>11</v>
      </c>
      <c r="F43" s="685" t="s">
        <v>3</v>
      </c>
      <c r="G43" s="686" t="s">
        <v>187</v>
      </c>
      <c r="H43" s="687">
        <v>1.3</v>
      </c>
      <c r="I43" s="687">
        <v>0.65</v>
      </c>
      <c r="J43" s="687">
        <v>0.6</v>
      </c>
      <c r="K43" s="688">
        <v>1</v>
      </c>
      <c r="L43" s="680">
        <v>0.50700000000000001</v>
      </c>
      <c r="M43" s="681" t="s">
        <v>33</v>
      </c>
      <c r="N43" s="682">
        <v>43891</v>
      </c>
      <c r="O43" s="681" t="s">
        <v>32</v>
      </c>
    </row>
    <row r="44" spans="1:16">
      <c r="A44" s="668"/>
      <c r="B44" s="346"/>
      <c r="C44" s="675" t="s">
        <v>31</v>
      </c>
      <c r="D44" s="685" t="s">
        <v>13</v>
      </c>
      <c r="E44" s="684">
        <v>11</v>
      </c>
      <c r="F44" s="685" t="s">
        <v>3</v>
      </c>
      <c r="G44" s="686" t="s">
        <v>186</v>
      </c>
      <c r="H44" s="687">
        <v>1.3</v>
      </c>
      <c r="I44" s="687">
        <v>1.25</v>
      </c>
      <c r="J44" s="687">
        <v>0.6</v>
      </c>
      <c r="K44" s="688">
        <v>1</v>
      </c>
      <c r="L44" s="680">
        <v>0.97499999999999998</v>
      </c>
      <c r="M44" s="681" t="s">
        <v>33</v>
      </c>
      <c r="N44" s="682">
        <v>43895</v>
      </c>
      <c r="O44" s="681" t="s">
        <v>32</v>
      </c>
    </row>
    <row r="45" spans="1:16">
      <c r="A45" s="668"/>
      <c r="B45" s="346"/>
      <c r="C45" s="675" t="s">
        <v>31</v>
      </c>
      <c r="D45" s="685" t="s">
        <v>15</v>
      </c>
      <c r="E45" s="684">
        <v>9</v>
      </c>
      <c r="F45" s="685" t="s">
        <v>3</v>
      </c>
      <c r="G45" s="686" t="s">
        <v>172</v>
      </c>
      <c r="H45" s="687">
        <v>2.1</v>
      </c>
      <c r="I45" s="687">
        <v>1.35</v>
      </c>
      <c r="J45" s="687">
        <v>0.6</v>
      </c>
      <c r="K45" s="688">
        <v>1</v>
      </c>
      <c r="L45" s="680">
        <v>1.7010000000000003</v>
      </c>
      <c r="M45" s="681" t="s">
        <v>33</v>
      </c>
      <c r="N45" s="682">
        <v>43896</v>
      </c>
      <c r="O45" s="681" t="s">
        <v>32</v>
      </c>
    </row>
    <row r="46" spans="1:16">
      <c r="A46" s="668"/>
      <c r="B46" s="346"/>
      <c r="C46" s="675" t="s">
        <v>31</v>
      </c>
      <c r="D46" s="685" t="s">
        <v>15</v>
      </c>
      <c r="E46" s="684">
        <v>9</v>
      </c>
      <c r="F46" s="685" t="s">
        <v>3</v>
      </c>
      <c r="G46" s="686" t="s">
        <v>171</v>
      </c>
      <c r="H46" s="687">
        <v>1.3</v>
      </c>
      <c r="I46" s="687">
        <v>0.65</v>
      </c>
      <c r="J46" s="687">
        <v>0.6</v>
      </c>
      <c r="K46" s="688">
        <v>1</v>
      </c>
      <c r="L46" s="680">
        <v>0.50700000000000001</v>
      </c>
      <c r="M46" s="681" t="s">
        <v>33</v>
      </c>
      <c r="N46" s="682">
        <v>43896</v>
      </c>
      <c r="O46" s="681" t="s">
        <v>32</v>
      </c>
    </row>
    <row r="47" spans="1:16">
      <c r="A47" s="668"/>
      <c r="B47" s="346"/>
      <c r="C47" s="675" t="s">
        <v>31</v>
      </c>
      <c r="D47" s="685" t="s">
        <v>13</v>
      </c>
      <c r="E47" s="684">
        <v>11</v>
      </c>
      <c r="F47" s="685" t="s">
        <v>3</v>
      </c>
      <c r="G47" s="686" t="s">
        <v>193</v>
      </c>
      <c r="H47" s="687">
        <v>1.8</v>
      </c>
      <c r="I47" s="687">
        <v>1.2</v>
      </c>
      <c r="J47" s="687">
        <v>0.6</v>
      </c>
      <c r="K47" s="688">
        <v>1</v>
      </c>
      <c r="L47" s="680">
        <v>1.296</v>
      </c>
      <c r="M47" s="681" t="s">
        <v>33</v>
      </c>
      <c r="N47" s="682">
        <v>43891</v>
      </c>
      <c r="O47" s="681" t="s">
        <v>32</v>
      </c>
    </row>
    <row r="48" spans="1:16">
      <c r="A48" s="668"/>
      <c r="B48" s="346"/>
      <c r="C48" s="675" t="s">
        <v>31</v>
      </c>
      <c r="D48" s="676" t="s">
        <v>13</v>
      </c>
      <c r="E48" s="667">
        <v>11</v>
      </c>
      <c r="F48" s="676" t="s">
        <v>4</v>
      </c>
      <c r="G48" s="677" t="s">
        <v>195</v>
      </c>
      <c r="H48" s="678">
        <v>1.5</v>
      </c>
      <c r="I48" s="678">
        <v>0.65</v>
      </c>
      <c r="J48" s="678">
        <v>0.6</v>
      </c>
      <c r="K48" s="679">
        <v>1</v>
      </c>
      <c r="L48" s="680">
        <v>0.58500000000000008</v>
      </c>
      <c r="M48" s="681" t="s">
        <v>33</v>
      </c>
      <c r="N48" s="682">
        <v>43891</v>
      </c>
      <c r="O48" s="681" t="s">
        <v>32</v>
      </c>
    </row>
    <row r="49" spans="1:15">
      <c r="A49" s="668"/>
      <c r="B49" s="346"/>
      <c r="C49" s="675" t="s">
        <v>31</v>
      </c>
      <c r="D49" s="676" t="s">
        <v>15</v>
      </c>
      <c r="E49" s="667">
        <v>9</v>
      </c>
      <c r="F49" s="676" t="s">
        <v>4</v>
      </c>
      <c r="G49" s="677" t="s">
        <v>174</v>
      </c>
      <c r="H49" s="678">
        <v>1.7</v>
      </c>
      <c r="I49" s="678">
        <v>1.25</v>
      </c>
      <c r="J49" s="678">
        <v>0.6</v>
      </c>
      <c r="K49" s="679">
        <v>1</v>
      </c>
      <c r="L49" s="680">
        <v>1.2749999999999999</v>
      </c>
      <c r="M49" s="681" t="s">
        <v>33</v>
      </c>
      <c r="N49" s="682">
        <v>43891</v>
      </c>
      <c r="O49" s="681" t="s">
        <v>32</v>
      </c>
    </row>
    <row r="50" spans="1:15">
      <c r="A50" s="668"/>
      <c r="B50" s="346"/>
      <c r="C50" s="675" t="s">
        <v>31</v>
      </c>
      <c r="D50" s="676" t="s">
        <v>15</v>
      </c>
      <c r="E50" s="667">
        <v>9</v>
      </c>
      <c r="F50" s="676" t="s">
        <v>4</v>
      </c>
      <c r="G50" s="677" t="s">
        <v>173</v>
      </c>
      <c r="H50" s="678">
        <v>1.2</v>
      </c>
      <c r="I50" s="678">
        <v>0.65</v>
      </c>
      <c r="J50" s="678">
        <v>0.6</v>
      </c>
      <c r="K50" s="679">
        <v>1</v>
      </c>
      <c r="L50" s="680">
        <v>0.46799999999999997</v>
      </c>
      <c r="M50" s="681" t="s">
        <v>33</v>
      </c>
      <c r="N50" s="682">
        <v>43891</v>
      </c>
      <c r="O50" s="681" t="s">
        <v>32</v>
      </c>
    </row>
    <row r="51" spans="1:15">
      <c r="A51" s="668"/>
      <c r="B51" s="346"/>
      <c r="C51" s="675" t="s">
        <v>31</v>
      </c>
      <c r="D51" s="676" t="s">
        <v>15</v>
      </c>
      <c r="E51" s="667">
        <v>9</v>
      </c>
      <c r="F51" s="676" t="s">
        <v>4</v>
      </c>
      <c r="G51" s="677" t="s">
        <v>175</v>
      </c>
      <c r="H51" s="678">
        <v>1.3</v>
      </c>
      <c r="I51" s="678">
        <v>0.85</v>
      </c>
      <c r="J51" s="678">
        <v>0.6</v>
      </c>
      <c r="K51" s="679">
        <v>1</v>
      </c>
      <c r="L51" s="680">
        <v>0.66299999999999992</v>
      </c>
      <c r="M51" s="681" t="s">
        <v>33</v>
      </c>
      <c r="N51" s="682">
        <v>43891</v>
      </c>
      <c r="O51" s="681" t="s">
        <v>32</v>
      </c>
    </row>
    <row r="52" spans="1:15">
      <c r="A52" s="668"/>
      <c r="B52" s="346"/>
      <c r="C52" s="675" t="s">
        <v>31</v>
      </c>
      <c r="D52" s="676" t="s">
        <v>15</v>
      </c>
      <c r="E52" s="667">
        <v>9</v>
      </c>
      <c r="F52" s="676" t="s">
        <v>4</v>
      </c>
      <c r="G52" s="677" t="s">
        <v>167</v>
      </c>
      <c r="H52" s="678">
        <v>1.1000000000000001</v>
      </c>
      <c r="I52" s="678">
        <v>0.75</v>
      </c>
      <c r="J52" s="678">
        <v>0.6</v>
      </c>
      <c r="K52" s="679">
        <v>1</v>
      </c>
      <c r="L52" s="680">
        <v>0.495</v>
      </c>
      <c r="M52" s="681" t="s">
        <v>33</v>
      </c>
      <c r="N52" s="682">
        <v>43892</v>
      </c>
      <c r="O52" s="681" t="s">
        <v>32</v>
      </c>
    </row>
    <row r="53" spans="1:15">
      <c r="A53" s="668"/>
      <c r="B53" s="346"/>
      <c r="C53" s="675" t="s">
        <v>31</v>
      </c>
      <c r="D53" s="676" t="s">
        <v>15</v>
      </c>
      <c r="E53" s="667">
        <v>9</v>
      </c>
      <c r="F53" s="676" t="s">
        <v>4</v>
      </c>
      <c r="G53" s="677" t="s">
        <v>177</v>
      </c>
      <c r="H53" s="678">
        <v>1.3</v>
      </c>
      <c r="I53" s="678">
        <v>1.05</v>
      </c>
      <c r="J53" s="678">
        <v>0.6</v>
      </c>
      <c r="K53" s="679">
        <v>1</v>
      </c>
      <c r="L53" s="680">
        <v>0.81900000000000006</v>
      </c>
      <c r="M53" s="681" t="s">
        <v>33</v>
      </c>
      <c r="N53" s="682">
        <v>43891</v>
      </c>
      <c r="O53" s="681" t="s">
        <v>32</v>
      </c>
    </row>
    <row r="54" spans="1:15">
      <c r="A54" s="668"/>
      <c r="B54" s="346"/>
      <c r="C54" s="675" t="s">
        <v>31</v>
      </c>
      <c r="D54" s="676" t="s">
        <v>15</v>
      </c>
      <c r="E54" s="667">
        <v>9</v>
      </c>
      <c r="F54" s="676" t="s">
        <v>4</v>
      </c>
      <c r="G54" s="677" t="s">
        <v>168</v>
      </c>
      <c r="H54" s="678">
        <v>1.3</v>
      </c>
      <c r="I54" s="678">
        <v>1.05</v>
      </c>
      <c r="J54" s="678">
        <v>0.6</v>
      </c>
      <c r="K54" s="679">
        <v>1</v>
      </c>
      <c r="L54" s="680">
        <v>0.81900000000000006</v>
      </c>
      <c r="M54" s="681" t="s">
        <v>33</v>
      </c>
      <c r="N54" s="682">
        <v>43891</v>
      </c>
      <c r="O54" s="681" t="s">
        <v>32</v>
      </c>
    </row>
    <row r="55" spans="1:15">
      <c r="A55" s="668"/>
      <c r="B55" s="346"/>
      <c r="C55" s="675" t="s">
        <v>31</v>
      </c>
      <c r="D55" s="676" t="s">
        <v>15</v>
      </c>
      <c r="E55" s="667">
        <v>9</v>
      </c>
      <c r="F55" s="676" t="s">
        <v>4</v>
      </c>
      <c r="G55" s="677" t="s">
        <v>178</v>
      </c>
      <c r="H55" s="678">
        <v>1.2</v>
      </c>
      <c r="I55" s="678">
        <v>1.05</v>
      </c>
      <c r="J55" s="678">
        <v>0.6</v>
      </c>
      <c r="K55" s="679">
        <v>1</v>
      </c>
      <c r="L55" s="680">
        <v>0.75600000000000001</v>
      </c>
      <c r="M55" s="681" t="s">
        <v>33</v>
      </c>
      <c r="N55" s="682">
        <v>43891</v>
      </c>
      <c r="O55" s="681" t="s">
        <v>32</v>
      </c>
    </row>
    <row r="56" spans="1:15">
      <c r="A56" s="668"/>
      <c r="B56" s="346"/>
      <c r="C56" s="675" t="s">
        <v>31</v>
      </c>
      <c r="D56" s="676" t="s">
        <v>15</v>
      </c>
      <c r="E56" s="667">
        <v>9</v>
      </c>
      <c r="F56" s="676" t="s">
        <v>3</v>
      </c>
      <c r="G56" s="677" t="s">
        <v>176</v>
      </c>
      <c r="H56" s="678">
        <v>1.1000000000000001</v>
      </c>
      <c r="I56" s="678">
        <v>0.75</v>
      </c>
      <c r="J56" s="678">
        <v>0.6</v>
      </c>
      <c r="K56" s="679">
        <v>1</v>
      </c>
      <c r="L56" s="680">
        <v>0.495</v>
      </c>
      <c r="M56" s="681" t="s">
        <v>33</v>
      </c>
      <c r="N56" s="682">
        <v>43891</v>
      </c>
      <c r="O56" s="681" t="s">
        <v>32</v>
      </c>
    </row>
    <row r="57" spans="1:15">
      <c r="A57" s="668"/>
      <c r="B57" s="346"/>
      <c r="C57" s="675" t="s">
        <v>31</v>
      </c>
      <c r="D57" s="676" t="s">
        <v>15</v>
      </c>
      <c r="E57" s="667">
        <v>9</v>
      </c>
      <c r="F57" s="676" t="s">
        <v>3</v>
      </c>
      <c r="G57" s="677" t="s">
        <v>179</v>
      </c>
      <c r="H57" s="678">
        <v>1</v>
      </c>
      <c r="I57" s="678">
        <v>0.95</v>
      </c>
      <c r="J57" s="678">
        <v>0.6</v>
      </c>
      <c r="K57" s="679">
        <v>1</v>
      </c>
      <c r="L57" s="680">
        <v>0.56999999999999995</v>
      </c>
      <c r="M57" s="681" t="s">
        <v>33</v>
      </c>
      <c r="N57" s="682">
        <v>43891</v>
      </c>
      <c r="O57" s="681" t="s">
        <v>32</v>
      </c>
    </row>
    <row r="58" spans="1:15">
      <c r="A58" s="668"/>
      <c r="B58" s="346"/>
      <c r="C58" s="675" t="s">
        <v>31</v>
      </c>
      <c r="D58" s="676" t="s">
        <v>15</v>
      </c>
      <c r="E58" s="667">
        <v>9</v>
      </c>
      <c r="F58" s="676" t="s">
        <v>3</v>
      </c>
      <c r="G58" s="677" t="s">
        <v>180</v>
      </c>
      <c r="H58" s="678">
        <v>1</v>
      </c>
      <c r="I58" s="678">
        <v>0.85</v>
      </c>
      <c r="J58" s="678">
        <v>0.6</v>
      </c>
      <c r="K58" s="679">
        <v>1</v>
      </c>
      <c r="L58" s="680">
        <v>0.51</v>
      </c>
      <c r="M58" s="681" t="s">
        <v>33</v>
      </c>
      <c r="N58" s="682">
        <v>43892</v>
      </c>
      <c r="O58" s="681" t="s">
        <v>32</v>
      </c>
    </row>
    <row r="59" spans="1:15">
      <c r="A59" s="668"/>
      <c r="B59" s="346"/>
      <c r="C59" s="675" t="s">
        <v>31</v>
      </c>
      <c r="D59" s="676" t="s">
        <v>13</v>
      </c>
      <c r="E59" s="667">
        <v>12</v>
      </c>
      <c r="F59" s="676" t="s">
        <v>3</v>
      </c>
      <c r="G59" s="677" t="s">
        <v>201</v>
      </c>
      <c r="H59" s="678">
        <v>1.6</v>
      </c>
      <c r="I59" s="678">
        <v>1.35</v>
      </c>
      <c r="J59" s="678">
        <v>0.6</v>
      </c>
      <c r="K59" s="679">
        <v>1</v>
      </c>
      <c r="L59" s="680">
        <v>1.296</v>
      </c>
      <c r="M59" s="681" t="s">
        <v>33</v>
      </c>
      <c r="N59" s="682">
        <v>43896</v>
      </c>
      <c r="O59" s="681" t="s">
        <v>32</v>
      </c>
    </row>
    <row r="60" spans="1:15">
      <c r="A60" s="668"/>
      <c r="B60" s="346"/>
      <c r="C60" s="675" t="s">
        <v>31</v>
      </c>
      <c r="D60" s="676" t="s">
        <v>13</v>
      </c>
      <c r="E60" s="667">
        <v>12</v>
      </c>
      <c r="F60" s="676" t="s">
        <v>3</v>
      </c>
      <c r="G60" s="677" t="s">
        <v>165</v>
      </c>
      <c r="H60" s="678">
        <v>1.6</v>
      </c>
      <c r="I60" s="678">
        <v>1.25</v>
      </c>
      <c r="J60" s="678">
        <v>0.6</v>
      </c>
      <c r="K60" s="679">
        <v>1</v>
      </c>
      <c r="L60" s="680">
        <v>1.2</v>
      </c>
      <c r="M60" s="681" t="s">
        <v>33</v>
      </c>
      <c r="N60" s="682">
        <v>43896</v>
      </c>
      <c r="O60" s="681" t="s">
        <v>32</v>
      </c>
    </row>
    <row r="61" spans="1:15">
      <c r="A61" s="668"/>
      <c r="B61" s="346"/>
      <c r="C61" s="675" t="s">
        <v>31</v>
      </c>
      <c r="D61" s="676" t="s">
        <v>15</v>
      </c>
      <c r="E61" s="667">
        <v>9</v>
      </c>
      <c r="F61" s="676" t="s">
        <v>3</v>
      </c>
      <c r="G61" s="677" t="s">
        <v>170</v>
      </c>
      <c r="H61" s="678">
        <v>1.2</v>
      </c>
      <c r="I61" s="678">
        <v>1.05</v>
      </c>
      <c r="J61" s="678">
        <v>0.6</v>
      </c>
      <c r="K61" s="679">
        <v>1</v>
      </c>
      <c r="L61" s="680">
        <f t="shared" ref="L61" si="16">H61*I61*J61</f>
        <v>0.75600000000000001</v>
      </c>
      <c r="M61" s="351" t="s">
        <v>33</v>
      </c>
      <c r="N61" s="682">
        <v>43896</v>
      </c>
      <c r="O61" s="681" t="s">
        <v>32</v>
      </c>
    </row>
    <row r="62" spans="1:15">
      <c r="A62" s="668">
        <v>1</v>
      </c>
      <c r="B62" s="346">
        <v>43891</v>
      </c>
      <c r="C62" s="347" t="s">
        <v>31</v>
      </c>
      <c r="D62" s="341" t="s">
        <v>13</v>
      </c>
      <c r="E62" s="348">
        <v>12</v>
      </c>
      <c r="F62" s="341" t="s">
        <v>3</v>
      </c>
      <c r="G62" s="342" t="s">
        <v>166</v>
      </c>
      <c r="H62" s="343">
        <v>1.1000000000000001</v>
      </c>
      <c r="I62" s="343">
        <v>0.85</v>
      </c>
      <c r="J62" s="343">
        <v>0.6</v>
      </c>
      <c r="K62" s="349">
        <v>1</v>
      </c>
      <c r="L62" s="350">
        <f>H62*I62*J62</f>
        <v>0.56100000000000005</v>
      </c>
      <c r="M62" s="351" t="s">
        <v>33</v>
      </c>
      <c r="N62" s="352">
        <v>43891</v>
      </c>
      <c r="O62" s="353" t="s">
        <v>32</v>
      </c>
    </row>
    <row r="63" spans="1:15">
      <c r="A63" s="668">
        <v>2</v>
      </c>
      <c r="B63" s="346">
        <v>43891</v>
      </c>
      <c r="C63" s="347" t="s">
        <v>31</v>
      </c>
      <c r="D63" s="670" t="s">
        <v>13</v>
      </c>
      <c r="E63" s="348">
        <v>12</v>
      </c>
      <c r="F63" s="670" t="s">
        <v>3</v>
      </c>
      <c r="G63" s="342" t="s">
        <v>211</v>
      </c>
      <c r="H63" s="343">
        <v>1.3</v>
      </c>
      <c r="I63" s="343">
        <v>1.3</v>
      </c>
      <c r="J63" s="343">
        <v>0.6</v>
      </c>
      <c r="K63" s="349">
        <v>1</v>
      </c>
      <c r="L63" s="350">
        <f t="shared" ref="L63:L68" si="17">H63*I63*J63</f>
        <v>1.014</v>
      </c>
      <c r="M63" s="351" t="s">
        <v>33</v>
      </c>
      <c r="N63" s="352">
        <v>43891</v>
      </c>
      <c r="O63" s="353" t="s">
        <v>32</v>
      </c>
    </row>
    <row r="64" spans="1:15">
      <c r="A64" s="668">
        <v>3</v>
      </c>
      <c r="B64" s="346">
        <v>43891</v>
      </c>
      <c r="C64" s="347" t="s">
        <v>31</v>
      </c>
      <c r="D64" s="670" t="s">
        <v>13</v>
      </c>
      <c r="E64" s="348">
        <v>12</v>
      </c>
      <c r="F64" s="670" t="s">
        <v>3</v>
      </c>
      <c r="G64" s="342" t="s">
        <v>212</v>
      </c>
      <c r="H64" s="343">
        <v>1.6</v>
      </c>
      <c r="I64" s="343">
        <v>1.35</v>
      </c>
      <c r="J64" s="343">
        <v>0.6</v>
      </c>
      <c r="K64" s="349">
        <v>1</v>
      </c>
      <c r="L64" s="350">
        <f t="shared" si="17"/>
        <v>1.296</v>
      </c>
      <c r="M64" s="351" t="s">
        <v>33</v>
      </c>
      <c r="N64" s="352">
        <v>43892</v>
      </c>
      <c r="O64" s="353" t="s">
        <v>32</v>
      </c>
    </row>
    <row r="65" spans="1:15">
      <c r="A65" s="668">
        <v>4</v>
      </c>
      <c r="B65" s="346">
        <v>43891</v>
      </c>
      <c r="C65" s="347" t="s">
        <v>31</v>
      </c>
      <c r="D65" s="670" t="s">
        <v>13</v>
      </c>
      <c r="E65" s="348">
        <v>12</v>
      </c>
      <c r="F65" s="670" t="s">
        <v>3</v>
      </c>
      <c r="G65" s="342" t="s">
        <v>213</v>
      </c>
      <c r="H65" s="343">
        <v>1.7</v>
      </c>
      <c r="I65" s="343">
        <v>1.25</v>
      </c>
      <c r="J65" s="343">
        <v>0.6</v>
      </c>
      <c r="K65" s="349">
        <v>1</v>
      </c>
      <c r="L65" s="350">
        <f t="shared" si="17"/>
        <v>1.2749999999999999</v>
      </c>
      <c r="M65" s="351" t="s">
        <v>33</v>
      </c>
      <c r="N65" s="352">
        <v>43891</v>
      </c>
      <c r="O65" s="353" t="s">
        <v>32</v>
      </c>
    </row>
    <row r="66" spans="1:15">
      <c r="A66" s="668">
        <v>5</v>
      </c>
      <c r="B66" s="346">
        <v>43891</v>
      </c>
      <c r="C66" s="347" t="s">
        <v>31</v>
      </c>
      <c r="D66" s="670" t="s">
        <v>13</v>
      </c>
      <c r="E66" s="348">
        <v>12</v>
      </c>
      <c r="F66" s="670" t="s">
        <v>3</v>
      </c>
      <c r="G66" s="342" t="s">
        <v>173</v>
      </c>
      <c r="H66" s="343">
        <v>1.3</v>
      </c>
      <c r="I66" s="343">
        <v>1.1499999999999999</v>
      </c>
      <c r="J66" s="343">
        <v>0.6</v>
      </c>
      <c r="K66" s="349">
        <v>1</v>
      </c>
      <c r="L66" s="350">
        <f t="shared" si="17"/>
        <v>0.89699999999999991</v>
      </c>
      <c r="M66" s="351" t="s">
        <v>33</v>
      </c>
      <c r="N66" s="352">
        <v>43892</v>
      </c>
      <c r="O66" s="353" t="s">
        <v>32</v>
      </c>
    </row>
    <row r="67" spans="1:15">
      <c r="A67" s="668">
        <v>6</v>
      </c>
      <c r="B67" s="346">
        <v>43891</v>
      </c>
      <c r="C67" s="347" t="s">
        <v>31</v>
      </c>
      <c r="D67" s="670" t="s">
        <v>13</v>
      </c>
      <c r="E67" s="348">
        <v>12</v>
      </c>
      <c r="F67" s="670" t="s">
        <v>3</v>
      </c>
      <c r="G67" s="342" t="s">
        <v>167</v>
      </c>
      <c r="H67" s="343">
        <v>1.6</v>
      </c>
      <c r="I67" s="343">
        <v>1.35</v>
      </c>
      <c r="J67" s="343">
        <v>0.6</v>
      </c>
      <c r="K67" s="349">
        <v>1</v>
      </c>
      <c r="L67" s="350">
        <f t="shared" si="17"/>
        <v>1.296</v>
      </c>
      <c r="M67" s="351" t="s">
        <v>33</v>
      </c>
      <c r="N67" s="352">
        <v>43892</v>
      </c>
      <c r="O67" s="353" t="s">
        <v>32</v>
      </c>
    </row>
    <row r="68" spans="1:15">
      <c r="A68" s="668">
        <v>7</v>
      </c>
      <c r="B68" s="346">
        <v>43891</v>
      </c>
      <c r="C68" s="347" t="s">
        <v>31</v>
      </c>
      <c r="D68" s="670" t="s">
        <v>13</v>
      </c>
      <c r="E68" s="348">
        <v>12</v>
      </c>
      <c r="F68" s="670" t="s">
        <v>3</v>
      </c>
      <c r="G68" s="342" t="s">
        <v>177</v>
      </c>
      <c r="H68" s="343">
        <v>1.4</v>
      </c>
      <c r="I68" s="343">
        <v>0.95</v>
      </c>
      <c r="J68" s="343">
        <v>0.6</v>
      </c>
      <c r="K68" s="349">
        <v>1</v>
      </c>
      <c r="L68" s="540">
        <f t="shared" si="17"/>
        <v>0.79799999999999993</v>
      </c>
      <c r="M68" s="351" t="s">
        <v>33</v>
      </c>
      <c r="N68" s="352">
        <v>43892</v>
      </c>
      <c r="O68" s="353" t="s">
        <v>32</v>
      </c>
    </row>
    <row r="69" spans="1:15">
      <c r="A69" s="668">
        <v>8</v>
      </c>
      <c r="B69" s="346">
        <v>43891</v>
      </c>
      <c r="C69" s="347" t="s">
        <v>31</v>
      </c>
      <c r="D69" s="670" t="s">
        <v>13</v>
      </c>
      <c r="E69" s="348">
        <v>12</v>
      </c>
      <c r="F69" s="670" t="s">
        <v>3</v>
      </c>
      <c r="G69" s="342" t="s">
        <v>168</v>
      </c>
      <c r="H69" s="343">
        <v>1.2</v>
      </c>
      <c r="I69" s="343">
        <v>1.1499999999999999</v>
      </c>
      <c r="J69" s="343">
        <v>0.6</v>
      </c>
      <c r="K69" s="349">
        <v>1</v>
      </c>
      <c r="L69" s="350">
        <f t="shared" ref="L69:L165" si="18">H69*I69*J69</f>
        <v>0.82799999999999996</v>
      </c>
      <c r="M69" s="351" t="s">
        <v>33</v>
      </c>
      <c r="N69" s="352">
        <v>43891</v>
      </c>
      <c r="O69" s="353" t="s">
        <v>32</v>
      </c>
    </row>
    <row r="70" spans="1:15">
      <c r="A70" s="668">
        <v>9</v>
      </c>
      <c r="B70" s="346">
        <v>43891</v>
      </c>
      <c r="C70" s="347" t="s">
        <v>31</v>
      </c>
      <c r="D70" s="670" t="s">
        <v>13</v>
      </c>
      <c r="E70" s="348">
        <v>12</v>
      </c>
      <c r="F70" s="670" t="s">
        <v>3</v>
      </c>
      <c r="G70" s="342" t="s">
        <v>178</v>
      </c>
      <c r="H70" s="343">
        <v>1.9</v>
      </c>
      <c r="I70" s="343">
        <v>0.65</v>
      </c>
      <c r="J70" s="343">
        <v>0.6</v>
      </c>
      <c r="K70" s="349">
        <v>1</v>
      </c>
      <c r="L70" s="350">
        <f t="shared" si="18"/>
        <v>0.74099999999999988</v>
      </c>
      <c r="M70" s="351" t="s">
        <v>33</v>
      </c>
      <c r="N70" s="352">
        <v>43897</v>
      </c>
      <c r="O70" s="353" t="s">
        <v>32</v>
      </c>
    </row>
    <row r="71" spans="1:15">
      <c r="A71" s="668">
        <v>10</v>
      </c>
      <c r="B71" s="346">
        <v>43891</v>
      </c>
      <c r="C71" s="347" t="s">
        <v>31</v>
      </c>
      <c r="D71" s="670" t="s">
        <v>13</v>
      </c>
      <c r="E71" s="348">
        <v>12</v>
      </c>
      <c r="F71" s="670" t="s">
        <v>3</v>
      </c>
      <c r="G71" s="342" t="s">
        <v>169</v>
      </c>
      <c r="H71" s="343">
        <v>1.2</v>
      </c>
      <c r="I71" s="343">
        <v>1.2</v>
      </c>
      <c r="J71" s="343">
        <v>0.6</v>
      </c>
      <c r="K71" s="349">
        <v>1</v>
      </c>
      <c r="L71" s="350">
        <f t="shared" si="18"/>
        <v>0.86399999999999999</v>
      </c>
      <c r="M71" s="351" t="s">
        <v>33</v>
      </c>
      <c r="N71" s="352">
        <v>43891</v>
      </c>
      <c r="O71" s="353" t="s">
        <v>32</v>
      </c>
    </row>
    <row r="72" spans="1:15">
      <c r="A72" s="668">
        <v>11</v>
      </c>
      <c r="B72" s="346">
        <v>43891</v>
      </c>
      <c r="C72" s="347" t="s">
        <v>31</v>
      </c>
      <c r="D72" s="670" t="s">
        <v>13</v>
      </c>
      <c r="E72" s="348">
        <v>12</v>
      </c>
      <c r="F72" s="670" t="s">
        <v>3</v>
      </c>
      <c r="G72" s="342" t="s">
        <v>179</v>
      </c>
      <c r="H72" s="343">
        <v>1.3</v>
      </c>
      <c r="I72" s="343">
        <v>1.35</v>
      </c>
      <c r="J72" s="343">
        <v>0.6</v>
      </c>
      <c r="K72" s="349">
        <v>1</v>
      </c>
      <c r="L72" s="350">
        <f t="shared" si="18"/>
        <v>1.0529999999999999</v>
      </c>
      <c r="M72" s="351" t="s">
        <v>33</v>
      </c>
      <c r="N72" s="352">
        <v>43896</v>
      </c>
      <c r="O72" s="353" t="s">
        <v>32</v>
      </c>
    </row>
    <row r="73" spans="1:15">
      <c r="A73" s="668">
        <v>12</v>
      </c>
      <c r="B73" s="346">
        <v>43891</v>
      </c>
      <c r="C73" s="347" t="s">
        <v>31</v>
      </c>
      <c r="D73" s="670" t="s">
        <v>13</v>
      </c>
      <c r="E73" s="348">
        <v>12</v>
      </c>
      <c r="F73" s="670" t="s">
        <v>3</v>
      </c>
      <c r="G73" s="342" t="s">
        <v>180</v>
      </c>
      <c r="H73" s="343">
        <v>1.2</v>
      </c>
      <c r="I73" s="343">
        <v>0.95</v>
      </c>
      <c r="J73" s="343">
        <v>0.6</v>
      </c>
      <c r="K73" s="349">
        <v>1</v>
      </c>
      <c r="L73" s="350">
        <f t="shared" si="18"/>
        <v>0.68399999999999994</v>
      </c>
      <c r="M73" s="351" t="s">
        <v>33</v>
      </c>
      <c r="N73" s="352">
        <v>43892</v>
      </c>
      <c r="O73" s="353" t="s">
        <v>32</v>
      </c>
    </row>
    <row r="74" spans="1:15">
      <c r="A74" s="668">
        <v>13</v>
      </c>
      <c r="B74" s="346">
        <v>43891</v>
      </c>
      <c r="C74" s="347" t="s">
        <v>31</v>
      </c>
      <c r="D74" s="670" t="s">
        <v>13</v>
      </c>
      <c r="E74" s="348">
        <v>12</v>
      </c>
      <c r="F74" s="670" t="s">
        <v>3</v>
      </c>
      <c r="G74" s="342" t="s">
        <v>214</v>
      </c>
      <c r="H74" s="343">
        <v>1.3</v>
      </c>
      <c r="I74" s="343">
        <v>1.25</v>
      </c>
      <c r="J74" s="343">
        <v>0.6</v>
      </c>
      <c r="K74" s="349">
        <v>1</v>
      </c>
      <c r="L74" s="350">
        <f t="shared" si="18"/>
        <v>0.97499999999999998</v>
      </c>
      <c r="M74" s="351" t="s">
        <v>33</v>
      </c>
      <c r="N74" s="352">
        <v>43891</v>
      </c>
      <c r="O74" s="353" t="s">
        <v>32</v>
      </c>
    </row>
    <row r="75" spans="1:15">
      <c r="A75" s="668">
        <v>14</v>
      </c>
      <c r="B75" s="346">
        <v>43891</v>
      </c>
      <c r="C75" s="347" t="s">
        <v>31</v>
      </c>
      <c r="D75" s="670" t="s">
        <v>13</v>
      </c>
      <c r="E75" s="348">
        <v>12</v>
      </c>
      <c r="F75" s="670" t="s">
        <v>3</v>
      </c>
      <c r="G75" s="342" t="s">
        <v>215</v>
      </c>
      <c r="H75" s="343">
        <v>2.6</v>
      </c>
      <c r="I75" s="343">
        <v>0.95</v>
      </c>
      <c r="J75" s="343">
        <v>0.6</v>
      </c>
      <c r="K75" s="349">
        <v>1</v>
      </c>
      <c r="L75" s="350">
        <f t="shared" si="18"/>
        <v>1.4819999999999998</v>
      </c>
      <c r="M75" s="351" t="s">
        <v>33</v>
      </c>
      <c r="N75" s="352">
        <v>43897</v>
      </c>
      <c r="O75" s="353" t="s">
        <v>32</v>
      </c>
    </row>
    <row r="76" spans="1:15">
      <c r="A76" s="668">
        <v>15</v>
      </c>
      <c r="B76" s="346">
        <v>43891</v>
      </c>
      <c r="C76" s="347" t="s">
        <v>31</v>
      </c>
      <c r="D76" s="670" t="s">
        <v>13</v>
      </c>
      <c r="E76" s="348">
        <v>12</v>
      </c>
      <c r="F76" s="670" t="s">
        <v>4</v>
      </c>
      <c r="G76" s="342" t="s">
        <v>182</v>
      </c>
      <c r="H76" s="343">
        <v>1.1000000000000001</v>
      </c>
      <c r="I76" s="343">
        <v>0.75</v>
      </c>
      <c r="J76" s="343">
        <v>0.6</v>
      </c>
      <c r="K76" s="349">
        <v>1</v>
      </c>
      <c r="L76" s="350">
        <f t="shared" si="18"/>
        <v>0.495</v>
      </c>
      <c r="M76" s="351" t="s">
        <v>33</v>
      </c>
      <c r="N76" s="352">
        <v>43896</v>
      </c>
      <c r="O76" s="353" t="s">
        <v>32</v>
      </c>
    </row>
    <row r="77" spans="1:15">
      <c r="A77" s="668">
        <v>16</v>
      </c>
      <c r="B77" s="346">
        <v>43891</v>
      </c>
      <c r="C77" s="347" t="s">
        <v>31</v>
      </c>
      <c r="D77" s="670" t="s">
        <v>13</v>
      </c>
      <c r="E77" s="348">
        <v>12</v>
      </c>
      <c r="F77" s="670" t="s">
        <v>4</v>
      </c>
      <c r="G77" s="342" t="s">
        <v>174</v>
      </c>
      <c r="H77" s="343">
        <v>1.7</v>
      </c>
      <c r="I77" s="343">
        <v>0.95</v>
      </c>
      <c r="J77" s="343">
        <v>0.6</v>
      </c>
      <c r="K77" s="349">
        <v>1</v>
      </c>
      <c r="L77" s="350">
        <f t="shared" si="18"/>
        <v>0.96899999999999997</v>
      </c>
      <c r="M77" s="351" t="s">
        <v>33</v>
      </c>
      <c r="N77" s="352">
        <v>43892</v>
      </c>
      <c r="O77" s="353" t="s">
        <v>32</v>
      </c>
    </row>
    <row r="78" spans="1:15">
      <c r="A78" s="668">
        <v>17</v>
      </c>
      <c r="B78" s="346">
        <v>43891</v>
      </c>
      <c r="C78" s="347" t="s">
        <v>31</v>
      </c>
      <c r="D78" s="670" t="s">
        <v>13</v>
      </c>
      <c r="E78" s="348">
        <v>12</v>
      </c>
      <c r="F78" s="670" t="s">
        <v>4</v>
      </c>
      <c r="G78" s="342" t="s">
        <v>175</v>
      </c>
      <c r="H78" s="343">
        <v>1.1000000000000001</v>
      </c>
      <c r="I78" s="343">
        <v>1.05</v>
      </c>
      <c r="J78" s="343">
        <v>0.6</v>
      </c>
      <c r="K78" s="349">
        <v>1</v>
      </c>
      <c r="L78" s="350">
        <f t="shared" si="18"/>
        <v>0.69300000000000017</v>
      </c>
      <c r="M78" s="351" t="s">
        <v>33</v>
      </c>
      <c r="N78" s="352">
        <v>43892</v>
      </c>
      <c r="O78" s="353" t="s">
        <v>32</v>
      </c>
    </row>
    <row r="79" spans="1:15">
      <c r="A79" s="668">
        <v>18</v>
      </c>
      <c r="B79" s="748">
        <v>43891</v>
      </c>
      <c r="C79" s="749" t="s">
        <v>31</v>
      </c>
      <c r="D79" s="750" t="s">
        <v>13</v>
      </c>
      <c r="E79" s="751">
        <v>12</v>
      </c>
      <c r="F79" s="750" t="s">
        <v>4</v>
      </c>
      <c r="G79" s="752" t="s">
        <v>176</v>
      </c>
      <c r="H79" s="753">
        <v>1.7</v>
      </c>
      <c r="I79" s="753">
        <v>0.95</v>
      </c>
      <c r="J79" s="753">
        <v>0.6</v>
      </c>
      <c r="K79" s="754">
        <v>1</v>
      </c>
      <c r="L79" s="705">
        <f t="shared" si="18"/>
        <v>0.96899999999999997</v>
      </c>
      <c r="M79" s="755" t="s">
        <v>33</v>
      </c>
      <c r="N79" s="756">
        <v>43891</v>
      </c>
      <c r="O79" s="757" t="s">
        <v>32</v>
      </c>
    </row>
    <row r="80" spans="1:15">
      <c r="A80" s="668">
        <v>19</v>
      </c>
      <c r="B80" s="346">
        <v>43892</v>
      </c>
      <c r="C80" s="347" t="s">
        <v>31</v>
      </c>
      <c r="D80" s="341" t="s">
        <v>15</v>
      </c>
      <c r="E80" s="348">
        <v>9</v>
      </c>
      <c r="F80" s="341" t="s">
        <v>3</v>
      </c>
      <c r="G80" s="342" t="s">
        <v>245</v>
      </c>
      <c r="H80" s="343">
        <v>1.2</v>
      </c>
      <c r="I80" s="343">
        <v>0.85</v>
      </c>
      <c r="J80" s="343">
        <v>0.6</v>
      </c>
      <c r="K80" s="349">
        <v>1</v>
      </c>
      <c r="L80" s="350">
        <f t="shared" si="18"/>
        <v>0.61199999999999999</v>
      </c>
      <c r="M80" s="351" t="s">
        <v>33</v>
      </c>
      <c r="N80" s="352">
        <v>43892</v>
      </c>
      <c r="O80" s="353" t="s">
        <v>32</v>
      </c>
    </row>
    <row r="81" spans="1:15">
      <c r="A81" s="668">
        <v>20</v>
      </c>
      <c r="B81" s="346">
        <v>43892</v>
      </c>
      <c r="C81" s="347" t="s">
        <v>31</v>
      </c>
      <c r="D81" s="341" t="s">
        <v>15</v>
      </c>
      <c r="E81" s="348">
        <v>9</v>
      </c>
      <c r="F81" s="341" t="s">
        <v>3</v>
      </c>
      <c r="G81" s="342" t="s">
        <v>246</v>
      </c>
      <c r="H81" s="343">
        <v>1.3</v>
      </c>
      <c r="I81" s="343">
        <v>1.1499999999999999</v>
      </c>
      <c r="J81" s="343">
        <v>0.6</v>
      </c>
      <c r="K81" s="349">
        <v>1</v>
      </c>
      <c r="L81" s="350">
        <f t="shared" si="18"/>
        <v>0.89699999999999991</v>
      </c>
      <c r="M81" s="351" t="s">
        <v>33</v>
      </c>
      <c r="N81" s="352">
        <v>43893</v>
      </c>
      <c r="O81" s="353" t="s">
        <v>32</v>
      </c>
    </row>
    <row r="82" spans="1:15">
      <c r="A82" s="668">
        <v>21</v>
      </c>
      <c r="B82" s="346">
        <v>43892</v>
      </c>
      <c r="C82" s="347" t="s">
        <v>31</v>
      </c>
      <c r="D82" s="341" t="s">
        <v>15</v>
      </c>
      <c r="E82" s="348">
        <v>9</v>
      </c>
      <c r="F82" s="341" t="s">
        <v>3</v>
      </c>
      <c r="G82" s="342" t="s">
        <v>247</v>
      </c>
      <c r="H82" s="343">
        <v>1.3</v>
      </c>
      <c r="I82" s="343">
        <v>0.75</v>
      </c>
      <c r="J82" s="343">
        <v>0.6</v>
      </c>
      <c r="K82" s="349">
        <v>1</v>
      </c>
      <c r="L82" s="350">
        <f t="shared" si="18"/>
        <v>0.58500000000000008</v>
      </c>
      <c r="M82" s="351" t="s">
        <v>33</v>
      </c>
      <c r="N82" s="352">
        <v>43892</v>
      </c>
      <c r="O82" s="353" t="s">
        <v>32</v>
      </c>
    </row>
    <row r="83" spans="1:15">
      <c r="A83" s="668">
        <v>22</v>
      </c>
      <c r="B83" s="346">
        <v>43892</v>
      </c>
      <c r="C83" s="347" t="s">
        <v>31</v>
      </c>
      <c r="D83" s="341" t="s">
        <v>15</v>
      </c>
      <c r="E83" s="348">
        <v>9</v>
      </c>
      <c r="F83" s="341" t="s">
        <v>3</v>
      </c>
      <c r="G83" s="342" t="s">
        <v>248</v>
      </c>
      <c r="H83" s="343">
        <v>1.2</v>
      </c>
      <c r="I83" s="343">
        <v>0.95</v>
      </c>
      <c r="J83" s="343">
        <v>0.6</v>
      </c>
      <c r="K83" s="349">
        <v>1</v>
      </c>
      <c r="L83" s="350">
        <f t="shared" si="18"/>
        <v>0.68399999999999994</v>
      </c>
      <c r="M83" s="351" t="s">
        <v>33</v>
      </c>
      <c r="N83" s="352">
        <v>43892</v>
      </c>
      <c r="O83" s="353" t="s">
        <v>32</v>
      </c>
    </row>
    <row r="84" spans="1:15">
      <c r="A84" s="668">
        <v>23</v>
      </c>
      <c r="B84" s="346">
        <v>43892</v>
      </c>
      <c r="C84" s="347" t="s">
        <v>31</v>
      </c>
      <c r="D84" s="341" t="s">
        <v>15</v>
      </c>
      <c r="E84" s="348">
        <v>9</v>
      </c>
      <c r="F84" s="341" t="s">
        <v>3</v>
      </c>
      <c r="G84" s="342" t="s">
        <v>249</v>
      </c>
      <c r="H84" s="343">
        <v>1.4</v>
      </c>
      <c r="I84" s="343">
        <v>0.65</v>
      </c>
      <c r="J84" s="343">
        <v>0.6</v>
      </c>
      <c r="K84" s="349">
        <v>1</v>
      </c>
      <c r="L84" s="350">
        <f t="shared" si="18"/>
        <v>0.54599999999999993</v>
      </c>
      <c r="M84" s="351" t="s">
        <v>33</v>
      </c>
      <c r="N84" s="352">
        <v>43894</v>
      </c>
      <c r="O84" s="353" t="s">
        <v>32</v>
      </c>
    </row>
    <row r="85" spans="1:15">
      <c r="A85" s="668">
        <v>24</v>
      </c>
      <c r="B85" s="346">
        <v>43892</v>
      </c>
      <c r="C85" s="347" t="s">
        <v>31</v>
      </c>
      <c r="D85" s="341" t="s">
        <v>13</v>
      </c>
      <c r="E85" s="348">
        <v>12</v>
      </c>
      <c r="F85" s="341" t="s">
        <v>3</v>
      </c>
      <c r="G85" s="342" t="s">
        <v>250</v>
      </c>
      <c r="H85" s="343">
        <v>1.2</v>
      </c>
      <c r="I85" s="343">
        <v>1.2</v>
      </c>
      <c r="J85" s="343">
        <v>0.6</v>
      </c>
      <c r="K85" s="349">
        <v>1</v>
      </c>
      <c r="L85" s="350">
        <f t="shared" si="18"/>
        <v>0.86399999999999999</v>
      </c>
      <c r="M85" s="351" t="s">
        <v>33</v>
      </c>
      <c r="N85" s="352">
        <v>43893</v>
      </c>
      <c r="O85" s="353" t="s">
        <v>32</v>
      </c>
    </row>
    <row r="86" spans="1:15">
      <c r="A86" s="668">
        <v>25</v>
      </c>
      <c r="B86" s="346">
        <v>43892</v>
      </c>
      <c r="C86" s="347" t="s">
        <v>31</v>
      </c>
      <c r="D86" s="670" t="s">
        <v>13</v>
      </c>
      <c r="E86" s="348">
        <v>12</v>
      </c>
      <c r="F86" s="670" t="s">
        <v>3</v>
      </c>
      <c r="G86" s="342" t="s">
        <v>251</v>
      </c>
      <c r="H86" s="343">
        <v>1.2</v>
      </c>
      <c r="I86" s="343">
        <v>0.85</v>
      </c>
      <c r="J86" s="343">
        <v>0.6</v>
      </c>
      <c r="K86" s="349">
        <v>1</v>
      </c>
      <c r="L86" s="350">
        <f t="shared" si="18"/>
        <v>0.61199999999999999</v>
      </c>
      <c r="M86" s="351" t="s">
        <v>33</v>
      </c>
      <c r="N86" s="352">
        <v>43893</v>
      </c>
      <c r="O86" s="353" t="s">
        <v>32</v>
      </c>
    </row>
    <row r="87" spans="1:15">
      <c r="A87" s="668">
        <v>26</v>
      </c>
      <c r="B87" s="346">
        <v>43892</v>
      </c>
      <c r="C87" s="347" t="s">
        <v>31</v>
      </c>
      <c r="D87" s="670" t="s">
        <v>13</v>
      </c>
      <c r="E87" s="348">
        <v>12</v>
      </c>
      <c r="F87" s="670" t="s">
        <v>3</v>
      </c>
      <c r="G87" s="342" t="s">
        <v>245</v>
      </c>
      <c r="H87" s="343">
        <v>1.7</v>
      </c>
      <c r="I87" s="343">
        <v>1.2</v>
      </c>
      <c r="J87" s="343">
        <v>0.6</v>
      </c>
      <c r="K87" s="349">
        <v>1</v>
      </c>
      <c r="L87" s="350">
        <f t="shared" si="18"/>
        <v>1.224</v>
      </c>
      <c r="M87" s="351" t="s">
        <v>33</v>
      </c>
      <c r="N87" s="352">
        <v>43897</v>
      </c>
      <c r="O87" s="353" t="s">
        <v>32</v>
      </c>
    </row>
    <row r="88" spans="1:15">
      <c r="A88" s="668">
        <v>27</v>
      </c>
      <c r="B88" s="346">
        <v>43892</v>
      </c>
      <c r="C88" s="347" t="s">
        <v>31</v>
      </c>
      <c r="D88" s="670" t="s">
        <v>13</v>
      </c>
      <c r="E88" s="348">
        <v>12</v>
      </c>
      <c r="F88" s="670" t="s">
        <v>3</v>
      </c>
      <c r="G88" s="342" t="s">
        <v>252</v>
      </c>
      <c r="H88" s="343">
        <v>2.2999999999999998</v>
      </c>
      <c r="I88" s="343">
        <v>0.95</v>
      </c>
      <c r="J88" s="343">
        <v>0.6</v>
      </c>
      <c r="K88" s="349">
        <v>1</v>
      </c>
      <c r="L88" s="350">
        <f>H88*I88*J88</f>
        <v>1.3109999999999997</v>
      </c>
      <c r="M88" s="351" t="s">
        <v>33</v>
      </c>
      <c r="N88" s="352">
        <v>43892</v>
      </c>
      <c r="O88" s="353" t="s">
        <v>32</v>
      </c>
    </row>
    <row r="89" spans="1:15">
      <c r="A89" s="668">
        <v>28</v>
      </c>
      <c r="B89" s="346">
        <v>43892</v>
      </c>
      <c r="C89" s="347" t="s">
        <v>31</v>
      </c>
      <c r="D89" s="670" t="s">
        <v>13</v>
      </c>
      <c r="E89" s="348">
        <v>12</v>
      </c>
      <c r="F89" s="670" t="s">
        <v>3</v>
      </c>
      <c r="G89" s="342" t="s">
        <v>246</v>
      </c>
      <c r="H89" s="343">
        <v>1.9</v>
      </c>
      <c r="I89" s="343">
        <v>1.1499999999999999</v>
      </c>
      <c r="J89" s="343">
        <v>0.6</v>
      </c>
      <c r="K89" s="349">
        <v>1</v>
      </c>
      <c r="L89" s="540">
        <f>H89*I89*J89</f>
        <v>1.3109999999999997</v>
      </c>
      <c r="M89" s="351" t="s">
        <v>33</v>
      </c>
      <c r="N89" s="352">
        <v>43893</v>
      </c>
      <c r="O89" s="353" t="s">
        <v>32</v>
      </c>
    </row>
    <row r="90" spans="1:15">
      <c r="A90" s="668">
        <v>29</v>
      </c>
      <c r="B90" s="346">
        <v>43892</v>
      </c>
      <c r="C90" s="347" t="s">
        <v>31</v>
      </c>
      <c r="D90" s="341" t="s">
        <v>15</v>
      </c>
      <c r="E90" s="348">
        <v>9</v>
      </c>
      <c r="F90" s="341" t="s">
        <v>4</v>
      </c>
      <c r="G90" s="342" t="s">
        <v>250</v>
      </c>
      <c r="H90" s="343">
        <v>1.2</v>
      </c>
      <c r="I90" s="343">
        <v>0.65</v>
      </c>
      <c r="J90" s="343">
        <v>0.6</v>
      </c>
      <c r="K90" s="349">
        <v>1</v>
      </c>
      <c r="L90" s="350">
        <f t="shared" si="18"/>
        <v>0.46799999999999997</v>
      </c>
      <c r="M90" s="351" t="s">
        <v>33</v>
      </c>
      <c r="N90" s="352">
        <v>43893</v>
      </c>
      <c r="O90" s="353" t="s">
        <v>32</v>
      </c>
    </row>
    <row r="91" spans="1:15">
      <c r="A91" s="668">
        <v>30</v>
      </c>
      <c r="B91" s="346">
        <v>43892</v>
      </c>
      <c r="C91" s="347" t="s">
        <v>31</v>
      </c>
      <c r="D91" s="670" t="s">
        <v>15</v>
      </c>
      <c r="E91" s="348">
        <v>9</v>
      </c>
      <c r="F91" s="670" t="s">
        <v>4</v>
      </c>
      <c r="G91" s="342" t="s">
        <v>253</v>
      </c>
      <c r="H91" s="343">
        <v>1.3</v>
      </c>
      <c r="I91" s="343">
        <v>0.95</v>
      </c>
      <c r="J91" s="343">
        <v>0.6</v>
      </c>
      <c r="K91" s="349">
        <v>1</v>
      </c>
      <c r="L91" s="350">
        <f t="shared" si="18"/>
        <v>0.74099999999999988</v>
      </c>
      <c r="M91" s="351" t="s">
        <v>33</v>
      </c>
      <c r="N91" s="352">
        <v>43892</v>
      </c>
      <c r="O91" s="353" t="s">
        <v>32</v>
      </c>
    </row>
    <row r="92" spans="1:15">
      <c r="A92" s="668">
        <v>31</v>
      </c>
      <c r="B92" s="346">
        <v>43892</v>
      </c>
      <c r="C92" s="347" t="s">
        <v>31</v>
      </c>
      <c r="D92" s="670" t="s">
        <v>15</v>
      </c>
      <c r="E92" s="348">
        <v>9</v>
      </c>
      <c r="F92" s="670" t="s">
        <v>4</v>
      </c>
      <c r="G92" s="342" t="s">
        <v>254</v>
      </c>
      <c r="H92" s="343">
        <v>1.2</v>
      </c>
      <c r="I92" s="343">
        <v>0.95</v>
      </c>
      <c r="J92" s="343">
        <v>0.6</v>
      </c>
      <c r="K92" s="349">
        <v>1</v>
      </c>
      <c r="L92" s="350">
        <f t="shared" si="18"/>
        <v>0.68399999999999994</v>
      </c>
      <c r="M92" s="351" t="s">
        <v>33</v>
      </c>
      <c r="N92" s="352">
        <v>43892</v>
      </c>
      <c r="O92" s="353" t="s">
        <v>32</v>
      </c>
    </row>
    <row r="93" spans="1:15">
      <c r="A93" s="668">
        <v>32</v>
      </c>
      <c r="B93" s="346">
        <v>43892</v>
      </c>
      <c r="C93" s="347" t="s">
        <v>31</v>
      </c>
      <c r="D93" s="670" t="s">
        <v>15</v>
      </c>
      <c r="E93" s="348">
        <v>9</v>
      </c>
      <c r="F93" s="670" t="s">
        <v>4</v>
      </c>
      <c r="G93" s="342" t="s">
        <v>255</v>
      </c>
      <c r="H93" s="343">
        <v>1.3</v>
      </c>
      <c r="I93" s="343">
        <v>1.3</v>
      </c>
      <c r="J93" s="343">
        <v>0.6</v>
      </c>
      <c r="K93" s="349">
        <v>1</v>
      </c>
      <c r="L93" s="350">
        <f t="shared" si="18"/>
        <v>1.014</v>
      </c>
      <c r="M93" s="351" t="s">
        <v>33</v>
      </c>
      <c r="N93" s="352">
        <v>43892</v>
      </c>
      <c r="O93" s="353" t="s">
        <v>32</v>
      </c>
    </row>
    <row r="94" spans="1:15">
      <c r="A94" s="668">
        <v>33</v>
      </c>
      <c r="B94" s="346">
        <v>43892</v>
      </c>
      <c r="C94" s="347" t="s">
        <v>31</v>
      </c>
      <c r="D94" s="670" t="s">
        <v>15</v>
      </c>
      <c r="E94" s="348">
        <v>9</v>
      </c>
      <c r="F94" s="670" t="s">
        <v>4</v>
      </c>
      <c r="G94" s="342" t="s">
        <v>256</v>
      </c>
      <c r="H94" s="343">
        <v>1.3</v>
      </c>
      <c r="I94" s="343">
        <v>1.05</v>
      </c>
      <c r="J94" s="343">
        <v>0.6</v>
      </c>
      <c r="K94" s="349">
        <v>1</v>
      </c>
      <c r="L94" s="350">
        <f t="shared" si="18"/>
        <v>0.81900000000000006</v>
      </c>
      <c r="M94" s="351" t="s">
        <v>33</v>
      </c>
      <c r="N94" s="352">
        <v>43892</v>
      </c>
      <c r="O94" s="353" t="s">
        <v>32</v>
      </c>
    </row>
    <row r="95" spans="1:15">
      <c r="A95" s="668">
        <v>34</v>
      </c>
      <c r="B95" s="346">
        <v>43892</v>
      </c>
      <c r="C95" s="347" t="s">
        <v>31</v>
      </c>
      <c r="D95" s="670" t="s">
        <v>15</v>
      </c>
      <c r="E95" s="348">
        <v>9</v>
      </c>
      <c r="F95" s="670" t="s">
        <v>4</v>
      </c>
      <c r="G95" s="342" t="s">
        <v>257</v>
      </c>
      <c r="H95" s="343">
        <v>1</v>
      </c>
      <c r="I95" s="343">
        <v>0.95</v>
      </c>
      <c r="J95" s="343">
        <v>0.6</v>
      </c>
      <c r="K95" s="349">
        <v>1</v>
      </c>
      <c r="L95" s="350">
        <f t="shared" si="18"/>
        <v>0.56999999999999995</v>
      </c>
      <c r="M95" s="351" t="s">
        <v>33</v>
      </c>
      <c r="N95" s="352">
        <v>43892</v>
      </c>
      <c r="O95" s="353" t="s">
        <v>32</v>
      </c>
    </row>
    <row r="96" spans="1:15">
      <c r="A96" s="668">
        <v>35</v>
      </c>
      <c r="B96" s="346">
        <v>43892</v>
      </c>
      <c r="C96" s="347" t="s">
        <v>31</v>
      </c>
      <c r="D96" s="670" t="s">
        <v>15</v>
      </c>
      <c r="E96" s="348">
        <v>9</v>
      </c>
      <c r="F96" s="670" t="s">
        <v>4</v>
      </c>
      <c r="G96" s="342" t="s">
        <v>258</v>
      </c>
      <c r="H96" s="343">
        <v>1.2</v>
      </c>
      <c r="I96" s="343">
        <v>1.1000000000000001</v>
      </c>
      <c r="J96" s="343">
        <v>0.6</v>
      </c>
      <c r="K96" s="349">
        <v>1</v>
      </c>
      <c r="L96" s="350">
        <f t="shared" si="18"/>
        <v>0.79200000000000004</v>
      </c>
      <c r="M96" s="351" t="s">
        <v>33</v>
      </c>
      <c r="N96" s="352">
        <v>43892</v>
      </c>
      <c r="O96" s="353" t="s">
        <v>32</v>
      </c>
    </row>
    <row r="97" spans="1:15">
      <c r="A97" s="668">
        <v>36</v>
      </c>
      <c r="B97" s="346">
        <v>43892</v>
      </c>
      <c r="C97" s="347" t="s">
        <v>31</v>
      </c>
      <c r="D97" s="670" t="s">
        <v>15</v>
      </c>
      <c r="E97" s="348">
        <v>9</v>
      </c>
      <c r="F97" s="670" t="s">
        <v>4</v>
      </c>
      <c r="G97" s="342" t="s">
        <v>252</v>
      </c>
      <c r="H97" s="343">
        <v>1.2</v>
      </c>
      <c r="I97" s="343">
        <v>0.6</v>
      </c>
      <c r="J97" s="343">
        <v>0.6</v>
      </c>
      <c r="K97" s="349">
        <v>1</v>
      </c>
      <c r="L97" s="350">
        <f t="shared" si="18"/>
        <v>0.432</v>
      </c>
      <c r="M97" s="351" t="s">
        <v>33</v>
      </c>
      <c r="N97" s="352">
        <v>43893</v>
      </c>
      <c r="O97" s="353" t="s">
        <v>32</v>
      </c>
    </row>
    <row r="98" spans="1:15">
      <c r="A98" s="668">
        <v>37</v>
      </c>
      <c r="B98" s="748">
        <v>43892</v>
      </c>
      <c r="C98" s="749" t="s">
        <v>31</v>
      </c>
      <c r="D98" s="750" t="s">
        <v>15</v>
      </c>
      <c r="E98" s="751">
        <v>9</v>
      </c>
      <c r="F98" s="750" t="s">
        <v>4</v>
      </c>
      <c r="G98" s="752" t="s">
        <v>251</v>
      </c>
      <c r="H98" s="753">
        <v>1.3</v>
      </c>
      <c r="I98" s="753">
        <v>1.1499999999999999</v>
      </c>
      <c r="J98" s="753">
        <v>0.6</v>
      </c>
      <c r="K98" s="754">
        <v>1</v>
      </c>
      <c r="L98" s="705">
        <f t="shared" si="18"/>
        <v>0.89699999999999991</v>
      </c>
      <c r="M98" s="755" t="s">
        <v>33</v>
      </c>
      <c r="N98" s="756">
        <v>43893</v>
      </c>
      <c r="O98" s="757" t="s">
        <v>32</v>
      </c>
    </row>
    <row r="99" spans="1:15">
      <c r="A99" s="668">
        <v>38</v>
      </c>
      <c r="B99" s="346">
        <v>43894</v>
      </c>
      <c r="C99" s="347" t="s">
        <v>31</v>
      </c>
      <c r="D99" s="341" t="s">
        <v>13</v>
      </c>
      <c r="E99" s="348">
        <v>12</v>
      </c>
      <c r="F99" s="341" t="s">
        <v>4</v>
      </c>
      <c r="G99" s="342" t="s">
        <v>298</v>
      </c>
      <c r="H99" s="343">
        <v>1.3</v>
      </c>
      <c r="I99" s="343">
        <v>1.25</v>
      </c>
      <c r="J99" s="343">
        <v>0.6</v>
      </c>
      <c r="K99" s="349">
        <v>1</v>
      </c>
      <c r="L99" s="350">
        <f t="shared" si="18"/>
        <v>0.97499999999999998</v>
      </c>
      <c r="M99" s="351" t="s">
        <v>33</v>
      </c>
      <c r="N99" s="352">
        <v>43894</v>
      </c>
      <c r="O99" s="353" t="s">
        <v>32</v>
      </c>
    </row>
    <row r="100" spans="1:15">
      <c r="A100" s="668">
        <v>39</v>
      </c>
      <c r="B100" s="346">
        <v>43894</v>
      </c>
      <c r="C100" s="347" t="s">
        <v>31</v>
      </c>
      <c r="D100" s="341" t="s">
        <v>13</v>
      </c>
      <c r="E100" s="348">
        <v>12</v>
      </c>
      <c r="F100" s="341" t="s">
        <v>4</v>
      </c>
      <c r="G100" s="342" t="s">
        <v>299</v>
      </c>
      <c r="H100" s="343">
        <v>1.7</v>
      </c>
      <c r="I100" s="343">
        <v>0.75</v>
      </c>
      <c r="J100" s="343">
        <v>0.6</v>
      </c>
      <c r="K100" s="349">
        <v>1</v>
      </c>
      <c r="L100" s="350">
        <f t="shared" si="18"/>
        <v>0.7649999999999999</v>
      </c>
      <c r="M100" s="351" t="s">
        <v>33</v>
      </c>
      <c r="N100" s="352">
        <v>43895</v>
      </c>
      <c r="O100" s="353" t="s">
        <v>32</v>
      </c>
    </row>
    <row r="101" spans="1:15">
      <c r="A101" s="668">
        <v>40</v>
      </c>
      <c r="B101" s="346">
        <v>43894</v>
      </c>
      <c r="C101" s="347" t="s">
        <v>31</v>
      </c>
      <c r="D101" s="341" t="s">
        <v>13</v>
      </c>
      <c r="E101" s="348">
        <v>12</v>
      </c>
      <c r="F101" s="341" t="s">
        <v>4</v>
      </c>
      <c r="G101" s="342" t="s">
        <v>296</v>
      </c>
      <c r="H101" s="343">
        <v>1.8</v>
      </c>
      <c r="I101" s="343">
        <v>1.25</v>
      </c>
      <c r="J101" s="343">
        <v>0.6</v>
      </c>
      <c r="K101" s="349">
        <v>1</v>
      </c>
      <c r="L101" s="350">
        <f t="shared" si="18"/>
        <v>1.3499999999999999</v>
      </c>
      <c r="M101" s="351" t="s">
        <v>33</v>
      </c>
      <c r="N101" s="352">
        <v>43894</v>
      </c>
      <c r="O101" s="353" t="s">
        <v>32</v>
      </c>
    </row>
    <row r="102" spans="1:15">
      <c r="A102" s="668">
        <v>41</v>
      </c>
      <c r="B102" s="346">
        <v>43894</v>
      </c>
      <c r="C102" s="347" t="s">
        <v>31</v>
      </c>
      <c r="D102" s="341" t="s">
        <v>13</v>
      </c>
      <c r="E102" s="348">
        <v>12</v>
      </c>
      <c r="F102" s="341" t="s">
        <v>4</v>
      </c>
      <c r="G102" s="342" t="s">
        <v>248</v>
      </c>
      <c r="H102" s="343">
        <v>1.4</v>
      </c>
      <c r="I102" s="343">
        <v>0.65</v>
      </c>
      <c r="J102" s="343">
        <v>0.6</v>
      </c>
      <c r="K102" s="349">
        <v>1</v>
      </c>
      <c r="L102" s="350">
        <f t="shared" si="18"/>
        <v>0.54599999999999993</v>
      </c>
      <c r="M102" s="351" t="s">
        <v>33</v>
      </c>
      <c r="N102" s="352">
        <v>43898</v>
      </c>
      <c r="O102" s="353" t="s">
        <v>32</v>
      </c>
    </row>
    <row r="103" spans="1:15">
      <c r="A103" s="668">
        <v>42</v>
      </c>
      <c r="B103" s="346">
        <v>43894</v>
      </c>
      <c r="C103" s="347" t="s">
        <v>31</v>
      </c>
      <c r="D103" s="341" t="s">
        <v>13</v>
      </c>
      <c r="E103" s="348">
        <v>12</v>
      </c>
      <c r="F103" s="341" t="s">
        <v>3</v>
      </c>
      <c r="G103" s="342" t="s">
        <v>300</v>
      </c>
      <c r="H103" s="343">
        <v>1.7</v>
      </c>
      <c r="I103" s="343">
        <v>1.25</v>
      </c>
      <c r="J103" s="343">
        <v>0.6</v>
      </c>
      <c r="K103" s="349">
        <v>1</v>
      </c>
      <c r="L103" s="350">
        <f t="shared" si="18"/>
        <v>1.2749999999999999</v>
      </c>
      <c r="M103" s="351" t="s">
        <v>33</v>
      </c>
      <c r="N103" s="352">
        <v>43894</v>
      </c>
      <c r="O103" s="353" t="s">
        <v>32</v>
      </c>
    </row>
    <row r="104" spans="1:15">
      <c r="A104" s="668">
        <v>43</v>
      </c>
      <c r="B104" s="346">
        <v>43894</v>
      </c>
      <c r="C104" s="347" t="s">
        <v>31</v>
      </c>
      <c r="D104" s="341" t="s">
        <v>13</v>
      </c>
      <c r="E104" s="348">
        <v>12</v>
      </c>
      <c r="F104" s="341" t="s">
        <v>3</v>
      </c>
      <c r="G104" s="342" t="s">
        <v>295</v>
      </c>
      <c r="H104" s="343">
        <v>1.2</v>
      </c>
      <c r="I104" s="343">
        <v>1.1499999999999999</v>
      </c>
      <c r="J104" s="343">
        <v>0.6</v>
      </c>
      <c r="K104" s="349">
        <v>1</v>
      </c>
      <c r="L104" s="350">
        <f t="shared" si="18"/>
        <v>0.82799999999999996</v>
      </c>
      <c r="M104" s="351" t="s">
        <v>33</v>
      </c>
      <c r="N104" s="352">
        <v>43894</v>
      </c>
      <c r="O104" s="353" t="s">
        <v>32</v>
      </c>
    </row>
    <row r="105" spans="1:15">
      <c r="A105" s="668">
        <v>44</v>
      </c>
      <c r="B105" s="346">
        <v>43894</v>
      </c>
      <c r="C105" s="347" t="s">
        <v>31</v>
      </c>
      <c r="D105" s="341" t="s">
        <v>13</v>
      </c>
      <c r="E105" s="348">
        <v>12</v>
      </c>
      <c r="F105" s="341" t="s">
        <v>3</v>
      </c>
      <c r="G105" s="342" t="s">
        <v>301</v>
      </c>
      <c r="H105" s="343">
        <v>1.2</v>
      </c>
      <c r="I105" s="343">
        <v>1.05</v>
      </c>
      <c r="J105" s="343">
        <v>0.6</v>
      </c>
      <c r="K105" s="349">
        <v>1</v>
      </c>
      <c r="L105" s="540">
        <f t="shared" si="18"/>
        <v>0.75600000000000001</v>
      </c>
      <c r="M105" s="351" t="s">
        <v>33</v>
      </c>
      <c r="N105" s="352">
        <v>43894</v>
      </c>
      <c r="O105" s="353" t="s">
        <v>32</v>
      </c>
    </row>
    <row r="106" spans="1:15">
      <c r="A106" s="668">
        <v>45</v>
      </c>
      <c r="B106" s="346">
        <v>43894</v>
      </c>
      <c r="C106" s="347" t="s">
        <v>31</v>
      </c>
      <c r="D106" s="341" t="s">
        <v>13</v>
      </c>
      <c r="E106" s="348">
        <v>12</v>
      </c>
      <c r="F106" s="341" t="s">
        <v>3</v>
      </c>
      <c r="G106" s="342" t="s">
        <v>294</v>
      </c>
      <c r="H106" s="343">
        <v>1.2</v>
      </c>
      <c r="I106" s="343">
        <v>1.1499999999999999</v>
      </c>
      <c r="J106" s="343">
        <v>0.6</v>
      </c>
      <c r="K106" s="349">
        <v>1</v>
      </c>
      <c r="L106" s="540">
        <f t="shared" si="18"/>
        <v>0.82799999999999996</v>
      </c>
      <c r="M106" s="351" t="s">
        <v>33</v>
      </c>
      <c r="N106" s="352">
        <v>43894</v>
      </c>
      <c r="O106" s="353" t="s">
        <v>32</v>
      </c>
    </row>
    <row r="107" spans="1:15">
      <c r="A107" s="668">
        <v>46</v>
      </c>
      <c r="B107" s="346">
        <v>43894</v>
      </c>
      <c r="C107" s="347" t="s">
        <v>31</v>
      </c>
      <c r="D107" s="341" t="s">
        <v>13</v>
      </c>
      <c r="E107" s="348">
        <v>12</v>
      </c>
      <c r="F107" s="341" t="s">
        <v>3</v>
      </c>
      <c r="G107" s="342" t="s">
        <v>302</v>
      </c>
      <c r="H107" s="343">
        <v>2</v>
      </c>
      <c r="I107" s="343">
        <v>1.25</v>
      </c>
      <c r="J107" s="343">
        <v>0.6</v>
      </c>
      <c r="K107" s="349">
        <v>1</v>
      </c>
      <c r="L107" s="540">
        <f t="shared" si="18"/>
        <v>1.5</v>
      </c>
      <c r="M107" s="351" t="s">
        <v>33</v>
      </c>
      <c r="N107" s="352">
        <v>43898</v>
      </c>
      <c r="O107" s="353" t="s">
        <v>32</v>
      </c>
    </row>
    <row r="108" spans="1:15">
      <c r="A108" s="668">
        <v>47</v>
      </c>
      <c r="B108" s="346">
        <v>43894</v>
      </c>
      <c r="C108" s="347" t="s">
        <v>31</v>
      </c>
      <c r="D108" s="341" t="s">
        <v>13</v>
      </c>
      <c r="E108" s="348">
        <v>12</v>
      </c>
      <c r="F108" s="341" t="s">
        <v>3</v>
      </c>
      <c r="G108" s="342" t="s">
        <v>303</v>
      </c>
      <c r="H108" s="343">
        <v>1.6</v>
      </c>
      <c r="I108" s="343">
        <v>1.25</v>
      </c>
      <c r="J108" s="343">
        <v>0.6</v>
      </c>
      <c r="K108" s="349">
        <v>1</v>
      </c>
      <c r="L108" s="540">
        <f t="shared" si="18"/>
        <v>1.2</v>
      </c>
      <c r="M108" s="351" t="s">
        <v>33</v>
      </c>
      <c r="N108" s="352">
        <v>43894</v>
      </c>
      <c r="O108" s="353" t="s">
        <v>32</v>
      </c>
    </row>
    <row r="109" spans="1:15">
      <c r="A109" s="668">
        <v>48</v>
      </c>
      <c r="B109" s="346">
        <v>43894</v>
      </c>
      <c r="C109" s="347" t="s">
        <v>31</v>
      </c>
      <c r="D109" s="341" t="s">
        <v>13</v>
      </c>
      <c r="E109" s="348">
        <v>12</v>
      </c>
      <c r="F109" s="341" t="s">
        <v>3</v>
      </c>
      <c r="G109" s="342" t="s">
        <v>304</v>
      </c>
      <c r="H109" s="343">
        <v>2.5</v>
      </c>
      <c r="I109" s="343">
        <v>1.25</v>
      </c>
      <c r="J109" s="343">
        <v>0.6</v>
      </c>
      <c r="K109" s="349">
        <v>1</v>
      </c>
      <c r="L109" s="540">
        <f t="shared" si="18"/>
        <v>1.875</v>
      </c>
      <c r="M109" s="351" t="s">
        <v>33</v>
      </c>
      <c r="N109" s="352">
        <v>43894</v>
      </c>
      <c r="O109" s="353" t="s">
        <v>32</v>
      </c>
    </row>
    <row r="110" spans="1:15">
      <c r="A110" s="668">
        <v>49</v>
      </c>
      <c r="B110" s="346">
        <v>43894</v>
      </c>
      <c r="C110" s="347" t="s">
        <v>31</v>
      </c>
      <c r="D110" s="341" t="s">
        <v>13</v>
      </c>
      <c r="E110" s="348">
        <v>12</v>
      </c>
      <c r="F110" s="341" t="s">
        <v>3</v>
      </c>
      <c r="G110" s="342" t="s">
        <v>305</v>
      </c>
      <c r="H110" s="343">
        <v>1.6</v>
      </c>
      <c r="I110" s="343">
        <v>1.25</v>
      </c>
      <c r="J110" s="343">
        <v>0.6</v>
      </c>
      <c r="K110" s="349">
        <v>1</v>
      </c>
      <c r="L110" s="540">
        <f t="shared" si="18"/>
        <v>1.2</v>
      </c>
      <c r="M110" s="351" t="s">
        <v>33</v>
      </c>
      <c r="N110" s="352">
        <v>43894</v>
      </c>
      <c r="O110" s="353" t="s">
        <v>32</v>
      </c>
    </row>
    <row r="111" spans="1:15">
      <c r="A111" s="668">
        <v>50</v>
      </c>
      <c r="B111" s="346">
        <v>43894</v>
      </c>
      <c r="C111" s="347" t="s">
        <v>31</v>
      </c>
      <c r="D111" s="341" t="s">
        <v>13</v>
      </c>
      <c r="E111" s="348">
        <v>12</v>
      </c>
      <c r="F111" s="341" t="s">
        <v>3</v>
      </c>
      <c r="G111" s="342" t="s">
        <v>287</v>
      </c>
      <c r="H111" s="343">
        <v>2.1</v>
      </c>
      <c r="I111" s="343">
        <v>1.25</v>
      </c>
      <c r="J111" s="343">
        <v>0.6</v>
      </c>
      <c r="K111" s="349">
        <v>1</v>
      </c>
      <c r="L111" s="540">
        <f t="shared" si="18"/>
        <v>1.575</v>
      </c>
      <c r="M111" s="351" t="s">
        <v>33</v>
      </c>
      <c r="N111" s="352">
        <v>43894</v>
      </c>
      <c r="O111" s="353" t="s">
        <v>32</v>
      </c>
    </row>
    <row r="112" spans="1:15">
      <c r="A112" s="668">
        <v>51</v>
      </c>
      <c r="B112" s="346">
        <v>43894</v>
      </c>
      <c r="C112" s="347" t="s">
        <v>31</v>
      </c>
      <c r="D112" s="341" t="s">
        <v>13</v>
      </c>
      <c r="E112" s="348">
        <v>12</v>
      </c>
      <c r="F112" s="341" t="s">
        <v>3</v>
      </c>
      <c r="G112" s="342" t="s">
        <v>306</v>
      </c>
      <c r="H112" s="343">
        <v>1.2</v>
      </c>
      <c r="I112" s="343">
        <v>0.65</v>
      </c>
      <c r="J112" s="343">
        <v>0.6</v>
      </c>
      <c r="K112" s="349">
        <v>1</v>
      </c>
      <c r="L112" s="540">
        <f t="shared" si="18"/>
        <v>0.46799999999999997</v>
      </c>
      <c r="M112" s="351" t="s">
        <v>33</v>
      </c>
      <c r="N112" s="352">
        <v>43895</v>
      </c>
      <c r="O112" s="353" t="s">
        <v>32</v>
      </c>
    </row>
    <row r="113" spans="1:15">
      <c r="A113" s="668">
        <v>52</v>
      </c>
      <c r="B113" s="346">
        <v>43894</v>
      </c>
      <c r="C113" s="347" t="s">
        <v>31</v>
      </c>
      <c r="D113" s="341" t="s">
        <v>13</v>
      </c>
      <c r="E113" s="348">
        <v>12</v>
      </c>
      <c r="F113" s="341" t="s">
        <v>3</v>
      </c>
      <c r="G113" s="342" t="s">
        <v>297</v>
      </c>
      <c r="H113" s="343">
        <v>1.2</v>
      </c>
      <c r="I113" s="343">
        <v>0.85</v>
      </c>
      <c r="J113" s="343">
        <v>0.6</v>
      </c>
      <c r="K113" s="349">
        <v>1</v>
      </c>
      <c r="L113" s="540">
        <f t="shared" si="18"/>
        <v>0.61199999999999999</v>
      </c>
      <c r="M113" s="351" t="s">
        <v>33</v>
      </c>
      <c r="N113" s="352">
        <v>43895</v>
      </c>
      <c r="O113" s="353" t="s">
        <v>32</v>
      </c>
    </row>
    <row r="114" spans="1:15">
      <c r="A114" s="668">
        <v>53</v>
      </c>
      <c r="B114" s="346">
        <v>43894</v>
      </c>
      <c r="C114" s="347" t="s">
        <v>31</v>
      </c>
      <c r="D114" s="341" t="s">
        <v>13</v>
      </c>
      <c r="E114" s="348">
        <v>12</v>
      </c>
      <c r="F114" s="341" t="s">
        <v>3</v>
      </c>
      <c r="G114" s="342" t="s">
        <v>307</v>
      </c>
      <c r="H114" s="343">
        <v>1.5</v>
      </c>
      <c r="I114" s="343">
        <v>1.25</v>
      </c>
      <c r="J114" s="343">
        <v>0.6</v>
      </c>
      <c r="K114" s="349">
        <v>1</v>
      </c>
      <c r="L114" s="540">
        <f t="shared" si="18"/>
        <v>1.125</v>
      </c>
      <c r="M114" s="351" t="s">
        <v>33</v>
      </c>
      <c r="N114" s="352">
        <v>43894</v>
      </c>
      <c r="O114" s="353" t="s">
        <v>32</v>
      </c>
    </row>
    <row r="115" spans="1:15">
      <c r="A115" s="668">
        <v>54</v>
      </c>
      <c r="B115" s="346">
        <v>43894</v>
      </c>
      <c r="C115" s="347" t="s">
        <v>31</v>
      </c>
      <c r="D115" s="341" t="s">
        <v>13</v>
      </c>
      <c r="E115" s="348">
        <v>12</v>
      </c>
      <c r="F115" s="341" t="s">
        <v>3</v>
      </c>
      <c r="G115" s="342" t="s">
        <v>249</v>
      </c>
      <c r="H115" s="343">
        <v>1.4</v>
      </c>
      <c r="I115" s="343">
        <v>1.25</v>
      </c>
      <c r="J115" s="343">
        <v>0.6</v>
      </c>
      <c r="K115" s="349">
        <v>1</v>
      </c>
      <c r="L115" s="540">
        <f t="shared" si="18"/>
        <v>1.05</v>
      </c>
      <c r="M115" s="351" t="s">
        <v>33</v>
      </c>
      <c r="N115" s="352">
        <v>43897</v>
      </c>
      <c r="O115" s="353" t="s">
        <v>32</v>
      </c>
    </row>
    <row r="116" spans="1:15">
      <c r="A116" s="668">
        <v>55</v>
      </c>
      <c r="B116" s="346">
        <v>43894</v>
      </c>
      <c r="C116" s="347" t="s">
        <v>31</v>
      </c>
      <c r="D116" s="341" t="s">
        <v>13</v>
      </c>
      <c r="E116" s="348">
        <v>12</v>
      </c>
      <c r="F116" s="341" t="s">
        <v>3</v>
      </c>
      <c r="G116" s="342" t="s">
        <v>253</v>
      </c>
      <c r="H116" s="343">
        <v>1.2</v>
      </c>
      <c r="I116" s="343">
        <v>1.25</v>
      </c>
      <c r="J116" s="343">
        <v>0.6</v>
      </c>
      <c r="K116" s="349">
        <v>1</v>
      </c>
      <c r="L116" s="540">
        <f t="shared" si="18"/>
        <v>0.89999999999999991</v>
      </c>
      <c r="M116" s="351" t="s">
        <v>33</v>
      </c>
      <c r="N116" s="352">
        <v>43894</v>
      </c>
      <c r="O116" s="353" t="s">
        <v>32</v>
      </c>
    </row>
    <row r="117" spans="1:15">
      <c r="A117" s="668">
        <v>56</v>
      </c>
      <c r="B117" s="346">
        <v>43894</v>
      </c>
      <c r="C117" s="347" t="s">
        <v>31</v>
      </c>
      <c r="D117" s="341" t="s">
        <v>13</v>
      </c>
      <c r="E117" s="348">
        <v>12</v>
      </c>
      <c r="F117" s="341" t="s">
        <v>3</v>
      </c>
      <c r="G117" s="342" t="s">
        <v>247</v>
      </c>
      <c r="H117" s="343">
        <v>1.3</v>
      </c>
      <c r="I117" s="343">
        <v>1.25</v>
      </c>
      <c r="J117" s="343">
        <v>0.6</v>
      </c>
      <c r="K117" s="349">
        <v>1</v>
      </c>
      <c r="L117" s="540">
        <f t="shared" si="18"/>
        <v>0.97499999999999998</v>
      </c>
      <c r="M117" s="351" t="s">
        <v>33</v>
      </c>
      <c r="N117" s="352">
        <v>43894</v>
      </c>
      <c r="O117" s="353" t="s">
        <v>32</v>
      </c>
    </row>
    <row r="118" spans="1:15">
      <c r="A118" s="668">
        <v>57</v>
      </c>
      <c r="B118" s="346">
        <v>43894</v>
      </c>
      <c r="C118" s="347" t="s">
        <v>31</v>
      </c>
      <c r="D118" s="341" t="s">
        <v>13</v>
      </c>
      <c r="E118" s="348">
        <v>12</v>
      </c>
      <c r="F118" s="341" t="s">
        <v>3</v>
      </c>
      <c r="G118" s="342" t="s">
        <v>254</v>
      </c>
      <c r="H118" s="343">
        <v>1.4</v>
      </c>
      <c r="I118" s="343">
        <v>1.1499999999999999</v>
      </c>
      <c r="J118" s="343">
        <v>0.6</v>
      </c>
      <c r="K118" s="349">
        <v>1</v>
      </c>
      <c r="L118" s="540">
        <f t="shared" si="18"/>
        <v>0.96599999999999986</v>
      </c>
      <c r="M118" s="351" t="s">
        <v>33</v>
      </c>
      <c r="N118" s="352">
        <v>43894</v>
      </c>
      <c r="O118" s="353" t="s">
        <v>32</v>
      </c>
    </row>
    <row r="119" spans="1:15">
      <c r="A119" s="668">
        <v>58</v>
      </c>
      <c r="B119" s="346">
        <v>43894</v>
      </c>
      <c r="C119" s="347" t="s">
        <v>31</v>
      </c>
      <c r="D119" s="341" t="s">
        <v>13</v>
      </c>
      <c r="E119" s="348">
        <v>12</v>
      </c>
      <c r="F119" s="341" t="s">
        <v>3</v>
      </c>
      <c r="G119" s="342" t="s">
        <v>255</v>
      </c>
      <c r="H119" s="343">
        <v>2</v>
      </c>
      <c r="I119" s="343">
        <v>1.25</v>
      </c>
      <c r="J119" s="343">
        <v>0.6</v>
      </c>
      <c r="K119" s="349">
        <v>1</v>
      </c>
      <c r="L119" s="540">
        <f t="shared" si="18"/>
        <v>1.5</v>
      </c>
      <c r="M119" s="351" t="s">
        <v>33</v>
      </c>
      <c r="N119" s="352">
        <v>43895</v>
      </c>
      <c r="O119" s="353" t="s">
        <v>32</v>
      </c>
    </row>
    <row r="120" spans="1:15">
      <c r="A120" s="668">
        <v>59</v>
      </c>
      <c r="B120" s="346">
        <v>43894</v>
      </c>
      <c r="C120" s="347" t="s">
        <v>31</v>
      </c>
      <c r="D120" s="341" t="s">
        <v>13</v>
      </c>
      <c r="E120" s="348">
        <v>12</v>
      </c>
      <c r="F120" s="341" t="s">
        <v>3</v>
      </c>
      <c r="G120" s="342" t="s">
        <v>256</v>
      </c>
      <c r="H120" s="343">
        <v>2.9</v>
      </c>
      <c r="I120" s="343">
        <v>1.25</v>
      </c>
      <c r="J120" s="343">
        <v>0.6</v>
      </c>
      <c r="K120" s="349">
        <v>1</v>
      </c>
      <c r="L120" s="540">
        <f t="shared" si="18"/>
        <v>2.1749999999999998</v>
      </c>
      <c r="M120" s="351" t="s">
        <v>33</v>
      </c>
      <c r="N120" s="352">
        <v>43894</v>
      </c>
      <c r="O120" s="353" t="s">
        <v>32</v>
      </c>
    </row>
    <row r="121" spans="1:15">
      <c r="A121" s="668">
        <v>60</v>
      </c>
      <c r="B121" s="346">
        <v>43894</v>
      </c>
      <c r="C121" s="347" t="s">
        <v>31</v>
      </c>
      <c r="D121" s="341" t="s">
        <v>13</v>
      </c>
      <c r="E121" s="348">
        <v>12</v>
      </c>
      <c r="F121" s="341" t="s">
        <v>3</v>
      </c>
      <c r="G121" s="342" t="s">
        <v>257</v>
      </c>
      <c r="H121" s="343">
        <v>3.5</v>
      </c>
      <c r="I121" s="343">
        <v>1.25</v>
      </c>
      <c r="J121" s="343">
        <v>0.6</v>
      </c>
      <c r="K121" s="349">
        <v>1</v>
      </c>
      <c r="L121" s="540">
        <f t="shared" si="18"/>
        <v>2.625</v>
      </c>
      <c r="M121" s="351" t="s">
        <v>33</v>
      </c>
      <c r="N121" s="352">
        <v>43894</v>
      </c>
      <c r="O121" s="353" t="s">
        <v>32</v>
      </c>
    </row>
    <row r="122" spans="1:15">
      <c r="A122" s="668">
        <v>61</v>
      </c>
      <c r="B122" s="795">
        <v>43894</v>
      </c>
      <c r="C122" s="796" t="s">
        <v>31</v>
      </c>
      <c r="D122" s="701" t="s">
        <v>13</v>
      </c>
      <c r="E122" s="797">
        <v>12</v>
      </c>
      <c r="F122" s="701" t="s">
        <v>3</v>
      </c>
      <c r="G122" s="702" t="s">
        <v>258</v>
      </c>
      <c r="H122" s="703">
        <v>2.2999999999999998</v>
      </c>
      <c r="I122" s="703">
        <v>1.1499999999999999</v>
      </c>
      <c r="J122" s="703">
        <v>0.6</v>
      </c>
      <c r="K122" s="798">
        <v>1</v>
      </c>
      <c r="L122" s="799">
        <f t="shared" si="18"/>
        <v>1.5869999999999997</v>
      </c>
      <c r="M122" s="800" t="s">
        <v>33</v>
      </c>
      <c r="N122" s="801">
        <v>43894</v>
      </c>
      <c r="O122" s="757" t="s">
        <v>32</v>
      </c>
    </row>
    <row r="123" spans="1:15">
      <c r="A123" s="668">
        <v>62</v>
      </c>
      <c r="B123" s="346">
        <v>43895</v>
      </c>
      <c r="C123" s="347" t="s">
        <v>31</v>
      </c>
      <c r="D123" s="341" t="s">
        <v>15</v>
      </c>
      <c r="E123" s="348">
        <v>9</v>
      </c>
      <c r="F123" s="341" t="s">
        <v>4</v>
      </c>
      <c r="G123" s="342" t="s">
        <v>298</v>
      </c>
      <c r="H123" s="343">
        <v>2.2000000000000002</v>
      </c>
      <c r="I123" s="343">
        <v>0.75</v>
      </c>
      <c r="J123" s="343">
        <v>0.6</v>
      </c>
      <c r="K123" s="349">
        <v>1</v>
      </c>
      <c r="L123" s="540">
        <f t="shared" si="18"/>
        <v>0.99</v>
      </c>
      <c r="M123" s="351" t="s">
        <v>33</v>
      </c>
      <c r="N123" s="352">
        <v>43896</v>
      </c>
      <c r="O123" s="353" t="s">
        <v>32</v>
      </c>
    </row>
    <row r="124" spans="1:15">
      <c r="A124" s="668">
        <v>63</v>
      </c>
      <c r="B124" s="346">
        <v>43895</v>
      </c>
      <c r="C124" s="347" t="s">
        <v>31</v>
      </c>
      <c r="D124" s="341" t="s">
        <v>15</v>
      </c>
      <c r="E124" s="348">
        <v>9</v>
      </c>
      <c r="F124" s="341" t="s">
        <v>4</v>
      </c>
      <c r="G124" s="342" t="s">
        <v>306</v>
      </c>
      <c r="H124" s="343">
        <v>1.3</v>
      </c>
      <c r="I124" s="343">
        <v>0.75</v>
      </c>
      <c r="J124" s="343">
        <v>0.7</v>
      </c>
      <c r="K124" s="349">
        <v>1</v>
      </c>
      <c r="L124" s="540">
        <f t="shared" si="18"/>
        <v>0.6825</v>
      </c>
      <c r="M124" s="351" t="s">
        <v>33</v>
      </c>
      <c r="N124" s="352">
        <v>43914</v>
      </c>
      <c r="O124" s="353" t="s">
        <v>32</v>
      </c>
    </row>
    <row r="125" spans="1:15">
      <c r="A125" s="668">
        <v>64</v>
      </c>
      <c r="B125" s="346">
        <v>43895</v>
      </c>
      <c r="C125" s="347" t="s">
        <v>31</v>
      </c>
      <c r="D125" s="341" t="s">
        <v>13</v>
      </c>
      <c r="E125" s="348">
        <v>12</v>
      </c>
      <c r="F125" s="341" t="s">
        <v>4</v>
      </c>
      <c r="G125" s="342" t="s">
        <v>322</v>
      </c>
      <c r="H125" s="343">
        <v>1.2</v>
      </c>
      <c r="I125" s="343">
        <v>0.65</v>
      </c>
      <c r="J125" s="343">
        <v>0.6</v>
      </c>
      <c r="K125" s="349">
        <v>1</v>
      </c>
      <c r="L125" s="350">
        <f t="shared" si="18"/>
        <v>0.46799999999999997</v>
      </c>
      <c r="M125" s="351" t="s">
        <v>33</v>
      </c>
      <c r="N125" s="352">
        <v>43900</v>
      </c>
      <c r="O125" s="353" t="s">
        <v>32</v>
      </c>
    </row>
    <row r="126" spans="1:15">
      <c r="A126" s="668">
        <v>65</v>
      </c>
      <c r="B126" s="346">
        <v>43895</v>
      </c>
      <c r="C126" s="347" t="s">
        <v>31</v>
      </c>
      <c r="D126" s="341" t="s">
        <v>13</v>
      </c>
      <c r="E126" s="348">
        <v>12</v>
      </c>
      <c r="F126" s="341" t="s">
        <v>4</v>
      </c>
      <c r="G126" s="342" t="s">
        <v>323</v>
      </c>
      <c r="H126" s="343">
        <v>1.2</v>
      </c>
      <c r="I126" s="343">
        <v>0.95</v>
      </c>
      <c r="J126" s="343">
        <v>0.6</v>
      </c>
      <c r="K126" s="349">
        <v>1</v>
      </c>
      <c r="L126" s="350">
        <f t="shared" si="18"/>
        <v>0.68399999999999994</v>
      </c>
      <c r="M126" s="351" t="s">
        <v>33</v>
      </c>
      <c r="N126" s="352">
        <v>43895</v>
      </c>
      <c r="O126" s="353" t="s">
        <v>32</v>
      </c>
    </row>
    <row r="127" spans="1:15">
      <c r="A127" s="668">
        <v>66</v>
      </c>
      <c r="B127" s="346">
        <v>43895</v>
      </c>
      <c r="C127" s="347" t="s">
        <v>31</v>
      </c>
      <c r="D127" s="341" t="s">
        <v>13</v>
      </c>
      <c r="E127" s="348">
        <v>12</v>
      </c>
      <c r="F127" s="341" t="s">
        <v>4</v>
      </c>
      <c r="G127" s="342" t="s">
        <v>324</v>
      </c>
      <c r="H127" s="343">
        <v>2.2999999999999998</v>
      </c>
      <c r="I127" s="343">
        <v>1.3</v>
      </c>
      <c r="J127" s="343">
        <v>0.6</v>
      </c>
      <c r="K127" s="349">
        <v>1</v>
      </c>
      <c r="L127" s="350">
        <f t="shared" si="18"/>
        <v>1.7939999999999998</v>
      </c>
      <c r="M127" s="351" t="s">
        <v>33</v>
      </c>
      <c r="N127" s="352">
        <v>43900</v>
      </c>
      <c r="O127" s="353" t="s">
        <v>32</v>
      </c>
    </row>
    <row r="128" spans="1:15">
      <c r="A128" s="668">
        <v>67</v>
      </c>
      <c r="B128" s="346">
        <v>43895</v>
      </c>
      <c r="C128" s="347" t="s">
        <v>31</v>
      </c>
      <c r="D128" s="341" t="s">
        <v>13</v>
      </c>
      <c r="E128" s="348">
        <v>12</v>
      </c>
      <c r="F128" s="341" t="s">
        <v>4</v>
      </c>
      <c r="G128" s="342" t="s">
        <v>325</v>
      </c>
      <c r="H128" s="343">
        <v>2.4</v>
      </c>
      <c r="I128" s="343">
        <v>0.75</v>
      </c>
      <c r="J128" s="343">
        <v>0.6</v>
      </c>
      <c r="K128" s="349">
        <v>1</v>
      </c>
      <c r="L128" s="350">
        <f t="shared" si="18"/>
        <v>1.0799999999999998</v>
      </c>
      <c r="M128" s="351" t="s">
        <v>33</v>
      </c>
      <c r="N128" s="352">
        <v>43896</v>
      </c>
      <c r="O128" s="353" t="s">
        <v>32</v>
      </c>
    </row>
    <row r="129" spans="1:15">
      <c r="A129" s="668">
        <v>68</v>
      </c>
      <c r="B129" s="346">
        <v>43895</v>
      </c>
      <c r="C129" s="347" t="s">
        <v>31</v>
      </c>
      <c r="D129" s="341" t="s">
        <v>13</v>
      </c>
      <c r="E129" s="348">
        <v>12</v>
      </c>
      <c r="F129" s="341" t="s">
        <v>3</v>
      </c>
      <c r="G129" s="342" t="s">
        <v>326</v>
      </c>
      <c r="H129" s="343">
        <v>1.4</v>
      </c>
      <c r="I129" s="343">
        <v>1.1499999999999999</v>
      </c>
      <c r="J129" s="343">
        <v>0.6</v>
      </c>
      <c r="K129" s="349">
        <v>1</v>
      </c>
      <c r="L129" s="350">
        <f t="shared" si="18"/>
        <v>0.96599999999999986</v>
      </c>
      <c r="M129" s="351" t="s">
        <v>33</v>
      </c>
      <c r="N129" s="352">
        <v>43895</v>
      </c>
      <c r="O129" s="353" t="s">
        <v>32</v>
      </c>
    </row>
    <row r="130" spans="1:15">
      <c r="A130" s="668">
        <v>69</v>
      </c>
      <c r="B130" s="346">
        <v>43895</v>
      </c>
      <c r="C130" s="347" t="s">
        <v>31</v>
      </c>
      <c r="D130" s="341" t="s">
        <v>13</v>
      </c>
      <c r="E130" s="348">
        <v>12</v>
      </c>
      <c r="F130" s="341" t="s">
        <v>3</v>
      </c>
      <c r="G130" s="342" t="s">
        <v>327</v>
      </c>
      <c r="H130" s="343">
        <v>1.2</v>
      </c>
      <c r="I130" s="343">
        <v>1.1499999999999999</v>
      </c>
      <c r="J130" s="343">
        <v>0.6</v>
      </c>
      <c r="K130" s="349">
        <v>1</v>
      </c>
      <c r="L130" s="350">
        <f t="shared" si="18"/>
        <v>0.82799999999999996</v>
      </c>
      <c r="M130" s="351" t="s">
        <v>33</v>
      </c>
      <c r="N130" s="352">
        <v>43895</v>
      </c>
      <c r="O130" s="353" t="s">
        <v>32</v>
      </c>
    </row>
    <row r="131" spans="1:15">
      <c r="A131" s="668">
        <v>70</v>
      </c>
      <c r="B131" s="346">
        <v>43895</v>
      </c>
      <c r="C131" s="347" t="s">
        <v>31</v>
      </c>
      <c r="D131" s="341" t="s">
        <v>13</v>
      </c>
      <c r="E131" s="348">
        <v>12</v>
      </c>
      <c r="F131" s="341" t="s">
        <v>3</v>
      </c>
      <c r="G131" s="342" t="s">
        <v>328</v>
      </c>
      <c r="H131" s="343">
        <v>1.9</v>
      </c>
      <c r="I131" s="343">
        <v>0.65</v>
      </c>
      <c r="J131" s="343">
        <v>0.6</v>
      </c>
      <c r="K131" s="349">
        <v>1</v>
      </c>
      <c r="L131" s="350">
        <f t="shared" si="18"/>
        <v>0.74099999999999988</v>
      </c>
      <c r="M131" s="351" t="s">
        <v>33</v>
      </c>
      <c r="N131" s="352">
        <v>43908</v>
      </c>
      <c r="O131" s="353" t="s">
        <v>32</v>
      </c>
    </row>
    <row r="132" spans="1:15">
      <c r="A132" s="668">
        <v>71</v>
      </c>
      <c r="B132" s="346">
        <v>43895</v>
      </c>
      <c r="C132" s="347" t="s">
        <v>31</v>
      </c>
      <c r="D132" s="341" t="s">
        <v>13</v>
      </c>
      <c r="E132" s="348">
        <v>12</v>
      </c>
      <c r="F132" s="341" t="s">
        <v>3</v>
      </c>
      <c r="G132" s="342" t="s">
        <v>329</v>
      </c>
      <c r="H132" s="343">
        <v>2</v>
      </c>
      <c r="I132" s="343">
        <v>1.05</v>
      </c>
      <c r="J132" s="343">
        <v>0.6</v>
      </c>
      <c r="K132" s="349">
        <v>1</v>
      </c>
      <c r="L132" s="350">
        <f t="shared" si="18"/>
        <v>1.26</v>
      </c>
      <c r="M132" s="351" t="s">
        <v>33</v>
      </c>
      <c r="N132" s="352">
        <v>43896</v>
      </c>
      <c r="O132" s="353" t="s">
        <v>32</v>
      </c>
    </row>
    <row r="133" spans="1:15">
      <c r="A133" s="668">
        <v>72</v>
      </c>
      <c r="B133" s="346">
        <v>43895</v>
      </c>
      <c r="C133" s="347" t="s">
        <v>31</v>
      </c>
      <c r="D133" s="341" t="s">
        <v>13</v>
      </c>
      <c r="E133" s="348">
        <v>12</v>
      </c>
      <c r="F133" s="341" t="s">
        <v>3</v>
      </c>
      <c r="G133" s="342" t="s">
        <v>330</v>
      </c>
      <c r="H133" s="343">
        <v>1.4</v>
      </c>
      <c r="I133" s="343">
        <v>1.05</v>
      </c>
      <c r="J133" s="343">
        <v>1</v>
      </c>
      <c r="K133" s="349">
        <v>1</v>
      </c>
      <c r="L133" s="350">
        <f t="shared" si="18"/>
        <v>1.47</v>
      </c>
      <c r="M133" s="351" t="s">
        <v>33</v>
      </c>
      <c r="N133" s="352">
        <v>43896</v>
      </c>
      <c r="O133" s="353" t="s">
        <v>32</v>
      </c>
    </row>
    <row r="134" spans="1:15">
      <c r="A134" s="668">
        <v>73</v>
      </c>
      <c r="B134" s="346">
        <v>43895</v>
      </c>
      <c r="C134" s="347" t="s">
        <v>31</v>
      </c>
      <c r="D134" s="341" t="s">
        <v>13</v>
      </c>
      <c r="E134" s="348">
        <v>12</v>
      </c>
      <c r="F134" s="341" t="s">
        <v>3</v>
      </c>
      <c r="G134" s="342" t="s">
        <v>331</v>
      </c>
      <c r="H134" s="343">
        <v>2.2000000000000002</v>
      </c>
      <c r="I134" s="343">
        <v>1.35</v>
      </c>
      <c r="J134" s="343">
        <v>0.6</v>
      </c>
      <c r="K134" s="349">
        <v>1</v>
      </c>
      <c r="L134" s="350">
        <f t="shared" si="18"/>
        <v>1.7820000000000003</v>
      </c>
      <c r="M134" s="351" t="s">
        <v>33</v>
      </c>
      <c r="N134" s="352">
        <v>43895</v>
      </c>
      <c r="O134" s="353" t="s">
        <v>32</v>
      </c>
    </row>
    <row r="135" spans="1:15">
      <c r="A135" s="668">
        <v>74</v>
      </c>
      <c r="B135" s="346">
        <v>43895</v>
      </c>
      <c r="C135" s="347" t="s">
        <v>31</v>
      </c>
      <c r="D135" s="341" t="s">
        <v>13</v>
      </c>
      <c r="E135" s="348">
        <v>12</v>
      </c>
      <c r="F135" s="341" t="s">
        <v>3</v>
      </c>
      <c r="G135" s="342" t="s">
        <v>332</v>
      </c>
      <c r="H135" s="343">
        <v>1.1000000000000001</v>
      </c>
      <c r="I135" s="343">
        <v>1.1000000000000001</v>
      </c>
      <c r="J135" s="343">
        <v>0.6</v>
      </c>
      <c r="K135" s="349">
        <v>1</v>
      </c>
      <c r="L135" s="350">
        <f t="shared" si="18"/>
        <v>0.72600000000000009</v>
      </c>
      <c r="M135" s="351" t="s">
        <v>33</v>
      </c>
      <c r="N135" s="352">
        <v>43896</v>
      </c>
      <c r="O135" s="353" t="s">
        <v>32</v>
      </c>
    </row>
    <row r="136" spans="1:15">
      <c r="A136" s="668">
        <v>75</v>
      </c>
      <c r="B136" s="346">
        <v>43895</v>
      </c>
      <c r="C136" s="347" t="s">
        <v>31</v>
      </c>
      <c r="D136" s="341" t="s">
        <v>13</v>
      </c>
      <c r="E136" s="348">
        <v>12</v>
      </c>
      <c r="F136" s="341" t="s">
        <v>3</v>
      </c>
      <c r="G136" s="342" t="s">
        <v>333</v>
      </c>
      <c r="H136" s="343">
        <v>1</v>
      </c>
      <c r="I136" s="343">
        <v>0.75</v>
      </c>
      <c r="J136" s="343">
        <v>0.6</v>
      </c>
      <c r="K136" s="349">
        <v>1</v>
      </c>
      <c r="L136" s="350">
        <f t="shared" si="18"/>
        <v>0.44999999999999996</v>
      </c>
      <c r="M136" s="351" t="s">
        <v>33</v>
      </c>
      <c r="N136" s="352">
        <v>43895</v>
      </c>
      <c r="O136" s="353" t="s">
        <v>32</v>
      </c>
    </row>
    <row r="137" spans="1:15">
      <c r="A137" s="668">
        <v>76</v>
      </c>
      <c r="B137" s="346">
        <v>43895</v>
      </c>
      <c r="C137" s="347" t="s">
        <v>31</v>
      </c>
      <c r="D137" s="341" t="s">
        <v>13</v>
      </c>
      <c r="E137" s="348">
        <v>12</v>
      </c>
      <c r="F137" s="341" t="s">
        <v>3</v>
      </c>
      <c r="G137" s="342" t="s">
        <v>334</v>
      </c>
      <c r="H137" s="343">
        <v>2.6</v>
      </c>
      <c r="I137" s="343">
        <v>0.65</v>
      </c>
      <c r="J137" s="343">
        <v>0.6</v>
      </c>
      <c r="K137" s="349">
        <v>1</v>
      </c>
      <c r="L137" s="350">
        <f t="shared" si="18"/>
        <v>1.014</v>
      </c>
      <c r="M137" s="351" t="s">
        <v>33</v>
      </c>
      <c r="N137" s="352">
        <v>43895</v>
      </c>
      <c r="O137" s="353" t="s">
        <v>32</v>
      </c>
    </row>
    <row r="138" spans="1:15">
      <c r="A138" s="668">
        <v>77</v>
      </c>
      <c r="B138" s="346">
        <v>43895</v>
      </c>
      <c r="C138" s="347" t="s">
        <v>31</v>
      </c>
      <c r="D138" s="341" t="s">
        <v>13</v>
      </c>
      <c r="E138" s="348">
        <v>12</v>
      </c>
      <c r="F138" s="341" t="s">
        <v>3</v>
      </c>
      <c r="G138" s="342" t="s">
        <v>335</v>
      </c>
      <c r="H138" s="343">
        <v>1.3</v>
      </c>
      <c r="I138" s="343">
        <v>1.25</v>
      </c>
      <c r="J138" s="343">
        <v>0.6</v>
      </c>
      <c r="K138" s="349">
        <v>1</v>
      </c>
      <c r="L138" s="350">
        <f t="shared" si="18"/>
        <v>0.97499999999999998</v>
      </c>
      <c r="M138" s="351" t="s">
        <v>33</v>
      </c>
      <c r="N138" s="352">
        <v>43897</v>
      </c>
      <c r="O138" s="353" t="s">
        <v>32</v>
      </c>
    </row>
    <row r="139" spans="1:15">
      <c r="A139" s="668">
        <v>78</v>
      </c>
      <c r="B139" s="346">
        <v>43895</v>
      </c>
      <c r="C139" s="347" t="s">
        <v>31</v>
      </c>
      <c r="D139" s="341" t="s">
        <v>13</v>
      </c>
      <c r="E139" s="348">
        <v>12</v>
      </c>
      <c r="F139" s="341" t="s">
        <v>3</v>
      </c>
      <c r="G139" s="342" t="s">
        <v>336</v>
      </c>
      <c r="H139" s="343">
        <v>2.2000000000000002</v>
      </c>
      <c r="I139" s="343">
        <v>1.25</v>
      </c>
      <c r="J139" s="343">
        <v>0.6</v>
      </c>
      <c r="K139" s="349">
        <v>1</v>
      </c>
      <c r="L139" s="350">
        <f t="shared" si="18"/>
        <v>1.65</v>
      </c>
      <c r="M139" s="351" t="s">
        <v>33</v>
      </c>
      <c r="N139" s="352">
        <v>43896</v>
      </c>
      <c r="O139" s="353" t="s">
        <v>32</v>
      </c>
    </row>
    <row r="140" spans="1:15">
      <c r="A140" s="668">
        <v>79</v>
      </c>
      <c r="B140" s="346">
        <v>43895</v>
      </c>
      <c r="C140" s="347" t="s">
        <v>31</v>
      </c>
      <c r="D140" s="341" t="s">
        <v>13</v>
      </c>
      <c r="E140" s="348">
        <v>12</v>
      </c>
      <c r="F140" s="341" t="s">
        <v>3</v>
      </c>
      <c r="G140" s="342" t="s">
        <v>337</v>
      </c>
      <c r="H140" s="343">
        <v>1.7</v>
      </c>
      <c r="I140" s="343">
        <v>0.65</v>
      </c>
      <c r="J140" s="343">
        <v>0.6</v>
      </c>
      <c r="K140" s="349">
        <v>1</v>
      </c>
      <c r="L140" s="350">
        <f t="shared" si="18"/>
        <v>0.66299999999999992</v>
      </c>
      <c r="M140" s="351" t="s">
        <v>33</v>
      </c>
      <c r="N140" s="352">
        <v>43899</v>
      </c>
      <c r="O140" s="353" t="s">
        <v>32</v>
      </c>
    </row>
    <row r="141" spans="1:15">
      <c r="A141" s="668">
        <v>80</v>
      </c>
      <c r="B141" s="346">
        <v>43895</v>
      </c>
      <c r="C141" s="347" t="s">
        <v>31</v>
      </c>
      <c r="D141" s="341" t="s">
        <v>15</v>
      </c>
      <c r="E141" s="348">
        <v>9</v>
      </c>
      <c r="F141" s="341" t="s">
        <v>3</v>
      </c>
      <c r="G141" s="342" t="s">
        <v>304</v>
      </c>
      <c r="H141" s="343">
        <v>2.7</v>
      </c>
      <c r="I141" s="343">
        <v>0.65</v>
      </c>
      <c r="J141" s="343">
        <v>0.6</v>
      </c>
      <c r="K141" s="349">
        <v>1</v>
      </c>
      <c r="L141" s="350">
        <f t="shared" si="18"/>
        <v>1.0529999999999999</v>
      </c>
      <c r="M141" s="351" t="s">
        <v>33</v>
      </c>
      <c r="N141" s="352">
        <v>43899</v>
      </c>
      <c r="O141" s="353" t="s">
        <v>32</v>
      </c>
    </row>
    <row r="142" spans="1:15">
      <c r="A142" s="668">
        <v>81</v>
      </c>
      <c r="B142" s="346">
        <v>43895</v>
      </c>
      <c r="C142" s="347" t="s">
        <v>31</v>
      </c>
      <c r="D142" s="341" t="s">
        <v>15</v>
      </c>
      <c r="E142" s="348">
        <v>9</v>
      </c>
      <c r="F142" s="341" t="s">
        <v>3</v>
      </c>
      <c r="G142" s="342" t="s">
        <v>305</v>
      </c>
      <c r="H142" s="343">
        <v>1.2</v>
      </c>
      <c r="I142" s="343">
        <v>1.1499999999999999</v>
      </c>
      <c r="J142" s="343">
        <v>0.6</v>
      </c>
      <c r="K142" s="349">
        <v>1</v>
      </c>
      <c r="L142" s="350">
        <f t="shared" si="18"/>
        <v>0.82799999999999996</v>
      </c>
      <c r="M142" s="351" t="s">
        <v>33</v>
      </c>
      <c r="N142" s="352">
        <v>43895</v>
      </c>
      <c r="O142" s="353" t="s">
        <v>32</v>
      </c>
    </row>
    <row r="143" spans="1:15">
      <c r="A143" s="668">
        <v>82</v>
      </c>
      <c r="B143" s="346">
        <v>43895</v>
      </c>
      <c r="C143" s="347" t="s">
        <v>31</v>
      </c>
      <c r="D143" s="341" t="s">
        <v>15</v>
      </c>
      <c r="E143" s="348">
        <v>9</v>
      </c>
      <c r="F143" s="341" t="s">
        <v>3</v>
      </c>
      <c r="G143" s="342" t="s">
        <v>299</v>
      </c>
      <c r="H143" s="343">
        <v>2.8</v>
      </c>
      <c r="I143" s="343">
        <v>1.35</v>
      </c>
      <c r="J143" s="343">
        <v>0.6</v>
      </c>
      <c r="K143" s="349">
        <v>1</v>
      </c>
      <c r="L143" s="350">
        <f t="shared" si="18"/>
        <v>2.2679999999999998</v>
      </c>
      <c r="M143" s="351" t="s">
        <v>33</v>
      </c>
      <c r="N143" s="352">
        <v>43900</v>
      </c>
      <c r="O143" s="353" t="s">
        <v>32</v>
      </c>
    </row>
    <row r="144" spans="1:15">
      <c r="A144" s="668">
        <v>83</v>
      </c>
      <c r="B144" s="346">
        <v>43895</v>
      </c>
      <c r="C144" s="347" t="s">
        <v>31</v>
      </c>
      <c r="D144" s="341" t="s">
        <v>15</v>
      </c>
      <c r="E144" s="348">
        <v>9</v>
      </c>
      <c r="F144" s="341" t="s">
        <v>3</v>
      </c>
      <c r="G144" s="342" t="s">
        <v>287</v>
      </c>
      <c r="H144" s="343">
        <v>1.3</v>
      </c>
      <c r="I144" s="343">
        <v>1.25</v>
      </c>
      <c r="J144" s="343">
        <v>0.6</v>
      </c>
      <c r="K144" s="349">
        <v>1</v>
      </c>
      <c r="L144" s="350">
        <f t="shared" si="18"/>
        <v>0.97499999999999998</v>
      </c>
      <c r="M144" s="351" t="s">
        <v>33</v>
      </c>
      <c r="N144" s="352">
        <v>43895</v>
      </c>
      <c r="O144" s="353" t="s">
        <v>32</v>
      </c>
    </row>
    <row r="145" spans="1:15">
      <c r="A145" s="668">
        <v>84</v>
      </c>
      <c r="B145" s="346">
        <v>43895</v>
      </c>
      <c r="C145" s="347" t="s">
        <v>31</v>
      </c>
      <c r="D145" s="341" t="s">
        <v>15</v>
      </c>
      <c r="E145" s="348">
        <v>9</v>
      </c>
      <c r="F145" s="341" t="s">
        <v>3</v>
      </c>
      <c r="G145" s="342" t="s">
        <v>297</v>
      </c>
      <c r="H145" s="343">
        <v>2.5</v>
      </c>
      <c r="I145" s="343">
        <v>1.35</v>
      </c>
      <c r="J145" s="343">
        <v>0.6</v>
      </c>
      <c r="K145" s="349">
        <v>1</v>
      </c>
      <c r="L145" s="350">
        <f t="shared" si="18"/>
        <v>2.0249999999999999</v>
      </c>
      <c r="M145" s="351" t="s">
        <v>33</v>
      </c>
      <c r="N145" s="352">
        <v>43896</v>
      </c>
      <c r="O145" s="353" t="s">
        <v>32</v>
      </c>
    </row>
    <row r="146" spans="1:15">
      <c r="A146" s="668">
        <v>85</v>
      </c>
      <c r="B146" s="346">
        <v>43895</v>
      </c>
      <c r="C146" s="347" t="s">
        <v>31</v>
      </c>
      <c r="D146" s="341" t="s">
        <v>15</v>
      </c>
      <c r="E146" s="348">
        <v>9</v>
      </c>
      <c r="F146" s="341" t="s">
        <v>3</v>
      </c>
      <c r="G146" s="342" t="s">
        <v>307</v>
      </c>
      <c r="H146" s="343">
        <v>1.7</v>
      </c>
      <c r="I146" s="343">
        <v>1.35</v>
      </c>
      <c r="J146" s="343">
        <v>0.6</v>
      </c>
      <c r="K146" s="349">
        <v>1</v>
      </c>
      <c r="L146" s="350">
        <f t="shared" si="18"/>
        <v>1.377</v>
      </c>
      <c r="M146" s="351" t="s">
        <v>33</v>
      </c>
      <c r="N146" s="352">
        <v>43896</v>
      </c>
      <c r="O146" s="353" t="s">
        <v>32</v>
      </c>
    </row>
    <row r="147" spans="1:15">
      <c r="A147" s="668">
        <v>86</v>
      </c>
      <c r="B147" s="748">
        <v>43895</v>
      </c>
      <c r="C147" s="749" t="s">
        <v>31</v>
      </c>
      <c r="D147" s="750" t="s">
        <v>15</v>
      </c>
      <c r="E147" s="751">
        <v>9</v>
      </c>
      <c r="F147" s="750" t="s">
        <v>3</v>
      </c>
      <c r="G147" s="752" t="s">
        <v>296</v>
      </c>
      <c r="H147" s="753">
        <v>2.1</v>
      </c>
      <c r="I147" s="753">
        <v>1.35</v>
      </c>
      <c r="J147" s="753">
        <v>0.6</v>
      </c>
      <c r="K147" s="754">
        <v>1</v>
      </c>
      <c r="L147" s="705">
        <f t="shared" si="18"/>
        <v>1.7010000000000003</v>
      </c>
      <c r="M147" s="755" t="s">
        <v>33</v>
      </c>
      <c r="N147" s="756">
        <v>43907</v>
      </c>
      <c r="O147" s="757" t="s">
        <v>32</v>
      </c>
    </row>
    <row r="148" spans="1:15">
      <c r="A148" s="668">
        <v>87</v>
      </c>
      <c r="B148" s="346">
        <v>43896</v>
      </c>
      <c r="C148" s="347" t="s">
        <v>31</v>
      </c>
      <c r="D148" s="341" t="s">
        <v>15</v>
      </c>
      <c r="E148" s="348">
        <v>8</v>
      </c>
      <c r="F148" s="341" t="s">
        <v>3</v>
      </c>
      <c r="G148" s="342" t="s">
        <v>211</v>
      </c>
      <c r="H148" s="343">
        <v>1.4</v>
      </c>
      <c r="I148" s="343">
        <v>1.1499999999999999</v>
      </c>
      <c r="J148" s="343">
        <v>0.6</v>
      </c>
      <c r="K148" s="349">
        <v>1</v>
      </c>
      <c r="L148" s="350">
        <f t="shared" si="18"/>
        <v>0.96599999999999986</v>
      </c>
      <c r="M148" s="351" t="s">
        <v>33</v>
      </c>
      <c r="N148" s="352">
        <v>43899</v>
      </c>
      <c r="O148" s="353" t="s">
        <v>32</v>
      </c>
    </row>
    <row r="149" spans="1:15">
      <c r="A149" s="668">
        <v>88</v>
      </c>
      <c r="B149" s="346">
        <v>43896</v>
      </c>
      <c r="C149" s="347" t="s">
        <v>31</v>
      </c>
      <c r="D149" s="670" t="s">
        <v>15</v>
      </c>
      <c r="E149" s="348">
        <v>8</v>
      </c>
      <c r="F149" s="670" t="s">
        <v>3</v>
      </c>
      <c r="G149" s="342" t="s">
        <v>175</v>
      </c>
      <c r="H149" s="343">
        <v>1.4</v>
      </c>
      <c r="I149" s="343">
        <v>1.25</v>
      </c>
      <c r="J149" s="343">
        <v>0.6</v>
      </c>
      <c r="K149" s="349">
        <v>1</v>
      </c>
      <c r="L149" s="350">
        <f t="shared" si="18"/>
        <v>1.05</v>
      </c>
      <c r="M149" s="351" t="s">
        <v>33</v>
      </c>
      <c r="N149" s="352">
        <v>43896</v>
      </c>
      <c r="O149" s="353" t="s">
        <v>32</v>
      </c>
    </row>
    <row r="150" spans="1:15">
      <c r="A150" s="668">
        <v>89</v>
      </c>
      <c r="B150" s="346">
        <v>43896</v>
      </c>
      <c r="C150" s="347" t="s">
        <v>31</v>
      </c>
      <c r="D150" s="670" t="s">
        <v>15</v>
      </c>
      <c r="E150" s="348">
        <v>8</v>
      </c>
      <c r="F150" s="670" t="s">
        <v>3</v>
      </c>
      <c r="G150" s="342" t="s">
        <v>167</v>
      </c>
      <c r="H150" s="343">
        <v>2.2999999999999998</v>
      </c>
      <c r="I150" s="343">
        <v>1.1499999999999999</v>
      </c>
      <c r="J150" s="343">
        <v>0.6</v>
      </c>
      <c r="K150" s="349">
        <v>1</v>
      </c>
      <c r="L150" s="350">
        <f t="shared" si="18"/>
        <v>1.5869999999999997</v>
      </c>
      <c r="M150" s="351" t="s">
        <v>33</v>
      </c>
      <c r="N150" s="352">
        <v>43897</v>
      </c>
      <c r="O150" s="353" t="s">
        <v>32</v>
      </c>
    </row>
    <row r="151" spans="1:15">
      <c r="A151" s="668">
        <v>90</v>
      </c>
      <c r="B151" s="346">
        <v>43896</v>
      </c>
      <c r="C151" s="347" t="s">
        <v>31</v>
      </c>
      <c r="D151" s="670" t="s">
        <v>15</v>
      </c>
      <c r="E151" s="348">
        <v>8</v>
      </c>
      <c r="F151" s="670" t="s">
        <v>3</v>
      </c>
      <c r="G151" s="342" t="s">
        <v>176</v>
      </c>
      <c r="H151" s="343">
        <v>2.4</v>
      </c>
      <c r="I151" s="343">
        <v>1.35</v>
      </c>
      <c r="J151" s="343">
        <v>0.6</v>
      </c>
      <c r="K151" s="349">
        <v>1</v>
      </c>
      <c r="L151" s="350">
        <f t="shared" si="18"/>
        <v>1.944</v>
      </c>
      <c r="M151" s="351" t="s">
        <v>33</v>
      </c>
      <c r="N151" s="352">
        <v>43896</v>
      </c>
      <c r="O151" s="353" t="s">
        <v>32</v>
      </c>
    </row>
    <row r="152" spans="1:15">
      <c r="A152" s="668">
        <v>91</v>
      </c>
      <c r="B152" s="346">
        <v>43896</v>
      </c>
      <c r="C152" s="347" t="s">
        <v>31</v>
      </c>
      <c r="D152" s="670" t="s">
        <v>15</v>
      </c>
      <c r="E152" s="348">
        <v>8</v>
      </c>
      <c r="F152" s="341" t="s">
        <v>4</v>
      </c>
      <c r="G152" s="342" t="s">
        <v>201</v>
      </c>
      <c r="H152" s="343">
        <v>2.1</v>
      </c>
      <c r="I152" s="343">
        <v>0.75</v>
      </c>
      <c r="J152" s="343">
        <v>0.6</v>
      </c>
      <c r="K152" s="349">
        <v>1</v>
      </c>
      <c r="L152" s="350">
        <f t="shared" si="18"/>
        <v>0.94500000000000006</v>
      </c>
      <c r="M152" s="351" t="s">
        <v>33</v>
      </c>
      <c r="N152" s="352">
        <v>43896</v>
      </c>
      <c r="O152" s="353" t="s">
        <v>32</v>
      </c>
    </row>
    <row r="153" spans="1:15">
      <c r="A153" s="668">
        <v>92</v>
      </c>
      <c r="B153" s="346">
        <v>43896</v>
      </c>
      <c r="C153" s="347" t="s">
        <v>31</v>
      </c>
      <c r="D153" s="670" t="s">
        <v>15</v>
      </c>
      <c r="E153" s="348">
        <v>8</v>
      </c>
      <c r="F153" s="670" t="s">
        <v>4</v>
      </c>
      <c r="G153" s="342" t="s">
        <v>220</v>
      </c>
      <c r="H153" s="343">
        <v>1.3</v>
      </c>
      <c r="I153" s="343">
        <v>0.75</v>
      </c>
      <c r="J153" s="343">
        <v>0.6</v>
      </c>
      <c r="K153" s="349">
        <v>1</v>
      </c>
      <c r="L153" s="350">
        <f t="shared" si="18"/>
        <v>0.58500000000000008</v>
      </c>
      <c r="M153" s="351" t="s">
        <v>33</v>
      </c>
      <c r="N153" s="352">
        <v>43898</v>
      </c>
      <c r="O153" s="353" t="s">
        <v>32</v>
      </c>
    </row>
    <row r="154" spans="1:15">
      <c r="A154" s="668">
        <v>93</v>
      </c>
      <c r="B154" s="346">
        <v>43896</v>
      </c>
      <c r="C154" s="347" t="s">
        <v>31</v>
      </c>
      <c r="D154" s="670" t="s">
        <v>15</v>
      </c>
      <c r="E154" s="348">
        <v>8</v>
      </c>
      <c r="F154" s="670" t="s">
        <v>4</v>
      </c>
      <c r="G154" s="342" t="s">
        <v>221</v>
      </c>
      <c r="H154" s="343">
        <v>1.4</v>
      </c>
      <c r="I154" s="343">
        <v>1.34</v>
      </c>
      <c r="J154" s="343">
        <v>0.6</v>
      </c>
      <c r="K154" s="349">
        <v>1</v>
      </c>
      <c r="L154" s="350">
        <f t="shared" si="18"/>
        <v>1.1255999999999999</v>
      </c>
      <c r="M154" s="351" t="s">
        <v>33</v>
      </c>
      <c r="N154" s="352">
        <v>43896</v>
      </c>
      <c r="O154" s="353" t="s">
        <v>32</v>
      </c>
    </row>
    <row r="155" spans="1:15">
      <c r="A155" s="668">
        <v>94</v>
      </c>
      <c r="B155" s="346">
        <v>43896</v>
      </c>
      <c r="C155" s="347" t="s">
        <v>31</v>
      </c>
      <c r="D155" s="670" t="s">
        <v>15</v>
      </c>
      <c r="E155" s="348">
        <v>8</v>
      </c>
      <c r="F155" s="670" t="s">
        <v>4</v>
      </c>
      <c r="G155" s="342" t="s">
        <v>165</v>
      </c>
      <c r="H155" s="343">
        <v>1.6</v>
      </c>
      <c r="I155" s="343">
        <v>1.25</v>
      </c>
      <c r="J155" s="343">
        <v>0.6</v>
      </c>
      <c r="K155" s="349">
        <v>1</v>
      </c>
      <c r="L155" s="350">
        <f t="shared" si="18"/>
        <v>1.2</v>
      </c>
      <c r="M155" s="351" t="s">
        <v>33</v>
      </c>
      <c r="N155" s="352">
        <v>43897</v>
      </c>
      <c r="O155" s="353" t="s">
        <v>32</v>
      </c>
    </row>
    <row r="156" spans="1:15">
      <c r="A156" s="668">
        <v>95</v>
      </c>
      <c r="B156" s="346">
        <v>43896</v>
      </c>
      <c r="C156" s="347" t="s">
        <v>31</v>
      </c>
      <c r="D156" s="670" t="s">
        <v>15</v>
      </c>
      <c r="E156" s="348">
        <v>8</v>
      </c>
      <c r="F156" s="670" t="s">
        <v>4</v>
      </c>
      <c r="G156" s="342" t="s">
        <v>166</v>
      </c>
      <c r="H156" s="343">
        <v>2.6</v>
      </c>
      <c r="I156" s="343">
        <v>1.35</v>
      </c>
      <c r="J156" s="343">
        <v>0.6</v>
      </c>
      <c r="K156" s="349">
        <v>1</v>
      </c>
      <c r="L156" s="350">
        <f t="shared" si="18"/>
        <v>2.1059999999999999</v>
      </c>
      <c r="M156" s="351" t="s">
        <v>33</v>
      </c>
      <c r="N156" s="352">
        <v>43902</v>
      </c>
      <c r="O156" s="353" t="s">
        <v>32</v>
      </c>
    </row>
    <row r="157" spans="1:15">
      <c r="A157" s="668">
        <v>96</v>
      </c>
      <c r="B157" s="346">
        <v>43896</v>
      </c>
      <c r="C157" s="347" t="s">
        <v>31</v>
      </c>
      <c r="D157" s="670" t="s">
        <v>15</v>
      </c>
      <c r="E157" s="348">
        <v>8</v>
      </c>
      <c r="F157" s="670" t="s">
        <v>4</v>
      </c>
      <c r="G157" s="342" t="s">
        <v>212</v>
      </c>
      <c r="H157" s="343">
        <v>1.3</v>
      </c>
      <c r="I157" s="343">
        <v>1.1499999999999999</v>
      </c>
      <c r="J157" s="343">
        <v>0.6</v>
      </c>
      <c r="K157" s="349">
        <v>1</v>
      </c>
      <c r="L157" s="350">
        <f t="shared" si="18"/>
        <v>0.89699999999999991</v>
      </c>
      <c r="M157" s="351" t="s">
        <v>33</v>
      </c>
      <c r="N157" s="352">
        <v>43896</v>
      </c>
      <c r="O157" s="353" t="s">
        <v>32</v>
      </c>
    </row>
    <row r="158" spans="1:15">
      <c r="A158" s="668">
        <v>97</v>
      </c>
      <c r="B158" s="346">
        <v>43896</v>
      </c>
      <c r="C158" s="347" t="s">
        <v>31</v>
      </c>
      <c r="D158" s="670" t="s">
        <v>15</v>
      </c>
      <c r="E158" s="348">
        <v>8</v>
      </c>
      <c r="F158" s="670" t="s">
        <v>4</v>
      </c>
      <c r="G158" s="342" t="s">
        <v>182</v>
      </c>
      <c r="H158" s="343">
        <v>2.5</v>
      </c>
      <c r="I158" s="343">
        <v>0.95</v>
      </c>
      <c r="J158" s="343">
        <v>0.6</v>
      </c>
      <c r="K158" s="349">
        <v>1</v>
      </c>
      <c r="L158" s="350">
        <f t="shared" si="18"/>
        <v>1.425</v>
      </c>
      <c r="M158" s="351" t="s">
        <v>33</v>
      </c>
      <c r="N158" s="352">
        <v>43905</v>
      </c>
      <c r="O158" s="353" t="s">
        <v>32</v>
      </c>
    </row>
    <row r="159" spans="1:15">
      <c r="A159" s="668">
        <v>98</v>
      </c>
      <c r="B159" s="346">
        <v>43896</v>
      </c>
      <c r="C159" s="347" t="s">
        <v>31</v>
      </c>
      <c r="D159" s="670" t="s">
        <v>15</v>
      </c>
      <c r="E159" s="348">
        <v>8</v>
      </c>
      <c r="F159" s="670" t="s">
        <v>4</v>
      </c>
      <c r="G159" s="342" t="s">
        <v>213</v>
      </c>
      <c r="H159" s="343">
        <v>1.5</v>
      </c>
      <c r="I159" s="343">
        <v>1.45</v>
      </c>
      <c r="J159" s="343">
        <v>0.6</v>
      </c>
      <c r="K159" s="349">
        <v>1</v>
      </c>
      <c r="L159" s="350">
        <f t="shared" si="18"/>
        <v>1.3049999999999999</v>
      </c>
      <c r="M159" s="351" t="s">
        <v>33</v>
      </c>
      <c r="N159" s="352">
        <v>43896</v>
      </c>
      <c r="O159" s="353" t="s">
        <v>32</v>
      </c>
    </row>
    <row r="160" spans="1:15">
      <c r="A160" s="668">
        <v>99</v>
      </c>
      <c r="B160" s="346">
        <v>43896</v>
      </c>
      <c r="C160" s="347" t="s">
        <v>31</v>
      </c>
      <c r="D160" s="670" t="s">
        <v>15</v>
      </c>
      <c r="E160" s="348">
        <v>8</v>
      </c>
      <c r="F160" s="670" t="s">
        <v>4</v>
      </c>
      <c r="G160" s="342" t="s">
        <v>173</v>
      </c>
      <c r="H160" s="343">
        <v>1.6</v>
      </c>
      <c r="I160" s="343">
        <v>1.35</v>
      </c>
      <c r="J160" s="343">
        <v>0.6</v>
      </c>
      <c r="K160" s="349">
        <v>1</v>
      </c>
      <c r="L160" s="350">
        <f t="shared" si="18"/>
        <v>1.296</v>
      </c>
      <c r="M160" s="351" t="s">
        <v>33</v>
      </c>
      <c r="N160" s="352">
        <v>43904</v>
      </c>
      <c r="O160" s="353" t="s">
        <v>32</v>
      </c>
    </row>
    <row r="161" spans="1:15">
      <c r="A161" s="668">
        <v>100</v>
      </c>
      <c r="B161" s="748">
        <v>43896</v>
      </c>
      <c r="C161" s="749" t="s">
        <v>31</v>
      </c>
      <c r="D161" s="750" t="s">
        <v>15</v>
      </c>
      <c r="E161" s="751">
        <v>8</v>
      </c>
      <c r="F161" s="750" t="s">
        <v>4</v>
      </c>
      <c r="G161" s="752" t="s">
        <v>174</v>
      </c>
      <c r="H161" s="753">
        <v>1.6</v>
      </c>
      <c r="I161" s="753">
        <v>0.95</v>
      </c>
      <c r="J161" s="753">
        <v>0.6</v>
      </c>
      <c r="K161" s="754">
        <v>1</v>
      </c>
      <c r="L161" s="705">
        <f t="shared" si="18"/>
        <v>0.91199999999999992</v>
      </c>
      <c r="M161" s="755" t="s">
        <v>33</v>
      </c>
      <c r="N161" s="756">
        <v>43896</v>
      </c>
      <c r="O161" s="757" t="s">
        <v>32</v>
      </c>
    </row>
    <row r="162" spans="1:15">
      <c r="A162" s="668">
        <v>101</v>
      </c>
      <c r="B162" s="346">
        <v>43897</v>
      </c>
      <c r="C162" s="347" t="s">
        <v>31</v>
      </c>
      <c r="D162" s="341" t="s">
        <v>13</v>
      </c>
      <c r="E162" s="348">
        <v>12</v>
      </c>
      <c r="F162" s="341" t="s">
        <v>3</v>
      </c>
      <c r="G162" s="342" t="s">
        <v>362</v>
      </c>
      <c r="H162" s="343">
        <v>1.6</v>
      </c>
      <c r="I162" s="343">
        <v>0.95</v>
      </c>
      <c r="J162" s="343">
        <v>0.6</v>
      </c>
      <c r="K162" s="349">
        <v>1</v>
      </c>
      <c r="L162" s="350">
        <f t="shared" si="18"/>
        <v>0.91199999999999992</v>
      </c>
      <c r="M162" s="351" t="s">
        <v>33</v>
      </c>
      <c r="N162" s="352">
        <v>43904</v>
      </c>
      <c r="O162" s="353" t="s">
        <v>32</v>
      </c>
    </row>
    <row r="163" spans="1:15">
      <c r="A163" s="668">
        <v>102</v>
      </c>
      <c r="B163" s="346">
        <v>43897</v>
      </c>
      <c r="C163" s="347" t="s">
        <v>31</v>
      </c>
      <c r="D163" s="670" t="s">
        <v>13</v>
      </c>
      <c r="E163" s="348">
        <v>12</v>
      </c>
      <c r="F163" s="670" t="s">
        <v>3</v>
      </c>
      <c r="G163" s="342" t="s">
        <v>363</v>
      </c>
      <c r="H163" s="343">
        <v>1.7</v>
      </c>
      <c r="I163" s="343">
        <v>1.3</v>
      </c>
      <c r="J163" s="343">
        <v>0.6</v>
      </c>
      <c r="K163" s="349">
        <v>1</v>
      </c>
      <c r="L163" s="350">
        <f t="shared" si="18"/>
        <v>1.3259999999999998</v>
      </c>
      <c r="M163" s="351" t="s">
        <v>33</v>
      </c>
      <c r="N163" s="352">
        <v>43897</v>
      </c>
      <c r="O163" s="353" t="s">
        <v>32</v>
      </c>
    </row>
    <row r="164" spans="1:15">
      <c r="A164" s="668">
        <v>103</v>
      </c>
      <c r="B164" s="346">
        <v>43897</v>
      </c>
      <c r="C164" s="347" t="s">
        <v>31</v>
      </c>
      <c r="D164" s="670" t="s">
        <v>13</v>
      </c>
      <c r="E164" s="348">
        <v>12</v>
      </c>
      <c r="F164" s="670" t="s">
        <v>3</v>
      </c>
      <c r="G164" s="342" t="s">
        <v>364</v>
      </c>
      <c r="H164" s="343">
        <v>2</v>
      </c>
      <c r="I164" s="343">
        <v>0.65</v>
      </c>
      <c r="J164" s="343">
        <v>0.6</v>
      </c>
      <c r="K164" s="349">
        <v>1</v>
      </c>
      <c r="L164" s="350">
        <f t="shared" si="18"/>
        <v>0.78</v>
      </c>
      <c r="M164" s="351" t="s">
        <v>33</v>
      </c>
      <c r="N164" s="352">
        <v>43898</v>
      </c>
      <c r="O164" s="353" t="s">
        <v>32</v>
      </c>
    </row>
    <row r="165" spans="1:15">
      <c r="A165" s="668">
        <v>104</v>
      </c>
      <c r="B165" s="346">
        <v>43897</v>
      </c>
      <c r="C165" s="347" t="s">
        <v>31</v>
      </c>
      <c r="D165" s="670" t="s">
        <v>13</v>
      </c>
      <c r="E165" s="348">
        <v>12</v>
      </c>
      <c r="F165" s="670" t="s">
        <v>3</v>
      </c>
      <c r="G165" s="342" t="s">
        <v>365</v>
      </c>
      <c r="H165" s="343">
        <v>1.7</v>
      </c>
      <c r="I165" s="343">
        <v>1.25</v>
      </c>
      <c r="J165" s="343">
        <v>0.6</v>
      </c>
      <c r="K165" s="349">
        <v>1</v>
      </c>
      <c r="L165" s="350">
        <f t="shared" si="18"/>
        <v>1.2749999999999999</v>
      </c>
      <c r="M165" s="351" t="s">
        <v>33</v>
      </c>
      <c r="N165" s="352">
        <v>43897</v>
      </c>
      <c r="O165" s="353" t="s">
        <v>32</v>
      </c>
    </row>
    <row r="166" spans="1:15">
      <c r="A166" s="668">
        <v>105</v>
      </c>
      <c r="B166" s="346">
        <v>43897</v>
      </c>
      <c r="C166" s="347" t="s">
        <v>31</v>
      </c>
      <c r="D166" s="670" t="s">
        <v>13</v>
      </c>
      <c r="E166" s="348">
        <v>12</v>
      </c>
      <c r="F166" s="670" t="s">
        <v>3</v>
      </c>
      <c r="G166" s="342" t="s">
        <v>366</v>
      </c>
      <c r="H166" s="343">
        <v>2.4</v>
      </c>
      <c r="I166" s="343">
        <v>0.95</v>
      </c>
      <c r="J166" s="343">
        <v>0.6</v>
      </c>
      <c r="K166" s="349">
        <v>1</v>
      </c>
      <c r="L166" s="350">
        <f t="shared" ref="L166:L204" si="19">H166*I166*J166</f>
        <v>1.3679999999999999</v>
      </c>
      <c r="M166" s="351" t="s">
        <v>33</v>
      </c>
      <c r="N166" s="352">
        <v>43897</v>
      </c>
      <c r="O166" s="353" t="s">
        <v>32</v>
      </c>
    </row>
    <row r="167" spans="1:15">
      <c r="A167" s="668">
        <v>106</v>
      </c>
      <c r="B167" s="346">
        <v>43897</v>
      </c>
      <c r="C167" s="347" t="s">
        <v>31</v>
      </c>
      <c r="D167" s="670" t="s">
        <v>13</v>
      </c>
      <c r="E167" s="348">
        <v>12</v>
      </c>
      <c r="F167" s="670" t="s">
        <v>3</v>
      </c>
      <c r="G167" s="342" t="s">
        <v>367</v>
      </c>
      <c r="H167" s="343">
        <v>1.9</v>
      </c>
      <c r="I167" s="343">
        <v>0.95</v>
      </c>
      <c r="J167" s="343">
        <v>0.6</v>
      </c>
      <c r="K167" s="349">
        <v>1</v>
      </c>
      <c r="L167" s="350">
        <f t="shared" si="19"/>
        <v>1.083</v>
      </c>
      <c r="M167" s="351" t="s">
        <v>33</v>
      </c>
      <c r="N167" s="352">
        <v>43897</v>
      </c>
      <c r="O167" s="353" t="s">
        <v>32</v>
      </c>
    </row>
    <row r="168" spans="1:15">
      <c r="A168" s="668">
        <v>107</v>
      </c>
      <c r="B168" s="346">
        <v>43897</v>
      </c>
      <c r="C168" s="347" t="s">
        <v>31</v>
      </c>
      <c r="D168" s="670" t="s">
        <v>13</v>
      </c>
      <c r="E168" s="348">
        <v>12</v>
      </c>
      <c r="F168" s="670" t="s">
        <v>3</v>
      </c>
      <c r="G168" s="342" t="s">
        <v>368</v>
      </c>
      <c r="H168" s="343">
        <v>1.3</v>
      </c>
      <c r="I168" s="343">
        <v>0.65</v>
      </c>
      <c r="J168" s="343">
        <v>0.6</v>
      </c>
      <c r="K168" s="349">
        <v>1</v>
      </c>
      <c r="L168" s="350">
        <f t="shared" si="19"/>
        <v>0.50700000000000001</v>
      </c>
      <c r="M168" s="351" t="s">
        <v>33</v>
      </c>
      <c r="N168" s="352">
        <v>43899</v>
      </c>
      <c r="O168" s="353" t="s">
        <v>32</v>
      </c>
    </row>
    <row r="169" spans="1:15">
      <c r="A169" s="668">
        <v>108</v>
      </c>
      <c r="B169" s="346">
        <v>43897</v>
      </c>
      <c r="C169" s="347" t="s">
        <v>31</v>
      </c>
      <c r="D169" s="670" t="s">
        <v>13</v>
      </c>
      <c r="E169" s="348">
        <v>12</v>
      </c>
      <c r="F169" s="670" t="s">
        <v>3</v>
      </c>
      <c r="G169" s="342" t="s">
        <v>369</v>
      </c>
      <c r="H169" s="343">
        <v>2.8</v>
      </c>
      <c r="I169" s="343">
        <v>1.1499999999999999</v>
      </c>
      <c r="J169" s="343">
        <v>0.6</v>
      </c>
      <c r="K169" s="349">
        <v>1</v>
      </c>
      <c r="L169" s="350">
        <f t="shared" si="19"/>
        <v>1.9319999999999997</v>
      </c>
      <c r="M169" s="351" t="s">
        <v>33</v>
      </c>
      <c r="N169" s="352">
        <v>43897</v>
      </c>
      <c r="O169" s="353" t="s">
        <v>32</v>
      </c>
    </row>
    <row r="170" spans="1:15">
      <c r="A170" s="668">
        <v>109</v>
      </c>
      <c r="B170" s="346">
        <v>43897</v>
      </c>
      <c r="C170" s="347" t="s">
        <v>31</v>
      </c>
      <c r="D170" s="670" t="s">
        <v>13</v>
      </c>
      <c r="E170" s="348">
        <v>12</v>
      </c>
      <c r="F170" s="670" t="s">
        <v>3</v>
      </c>
      <c r="G170" s="342" t="s">
        <v>370</v>
      </c>
      <c r="H170" s="343">
        <v>1.3</v>
      </c>
      <c r="I170" s="343">
        <v>1.25</v>
      </c>
      <c r="J170" s="343">
        <v>0.6</v>
      </c>
      <c r="K170" s="349">
        <v>1</v>
      </c>
      <c r="L170" s="350">
        <f t="shared" si="19"/>
        <v>0.97499999999999998</v>
      </c>
      <c r="M170" s="351" t="s">
        <v>33</v>
      </c>
      <c r="N170" s="352">
        <v>43899</v>
      </c>
      <c r="O170" s="353" t="s">
        <v>32</v>
      </c>
    </row>
    <row r="171" spans="1:15">
      <c r="A171" s="668">
        <v>110</v>
      </c>
      <c r="B171" s="346">
        <v>43897</v>
      </c>
      <c r="C171" s="347" t="s">
        <v>31</v>
      </c>
      <c r="D171" s="670" t="s">
        <v>13</v>
      </c>
      <c r="E171" s="348">
        <v>12</v>
      </c>
      <c r="F171" s="670" t="s">
        <v>3</v>
      </c>
      <c r="G171" s="342" t="s">
        <v>371</v>
      </c>
      <c r="H171" s="343">
        <v>1.3</v>
      </c>
      <c r="I171" s="343">
        <v>0.95</v>
      </c>
      <c r="J171" s="343">
        <v>0.6</v>
      </c>
      <c r="K171" s="349">
        <v>1</v>
      </c>
      <c r="L171" s="350">
        <f t="shared" si="19"/>
        <v>0.74099999999999988</v>
      </c>
      <c r="M171" s="351" t="s">
        <v>33</v>
      </c>
      <c r="N171" s="352">
        <v>43898</v>
      </c>
      <c r="O171" s="353" t="s">
        <v>32</v>
      </c>
    </row>
    <row r="172" spans="1:15">
      <c r="A172" s="668">
        <v>111</v>
      </c>
      <c r="B172" s="346">
        <v>43897</v>
      </c>
      <c r="C172" s="347" t="s">
        <v>31</v>
      </c>
      <c r="D172" s="670" t="s">
        <v>13</v>
      </c>
      <c r="E172" s="348">
        <v>12</v>
      </c>
      <c r="F172" s="670" t="s">
        <v>3</v>
      </c>
      <c r="G172" s="342" t="s">
        <v>372</v>
      </c>
      <c r="H172" s="343">
        <v>1.5</v>
      </c>
      <c r="I172" s="343">
        <v>1.35</v>
      </c>
      <c r="J172" s="343">
        <v>0.6</v>
      </c>
      <c r="K172" s="349">
        <v>1</v>
      </c>
      <c r="L172" s="350">
        <f t="shared" si="19"/>
        <v>1.2150000000000001</v>
      </c>
      <c r="M172" s="351" t="s">
        <v>33</v>
      </c>
      <c r="N172" s="352">
        <v>43897</v>
      </c>
      <c r="O172" s="353" t="s">
        <v>32</v>
      </c>
    </row>
    <row r="173" spans="1:15">
      <c r="A173" s="668">
        <v>112</v>
      </c>
      <c r="B173" s="346">
        <v>43897</v>
      </c>
      <c r="C173" s="347" t="s">
        <v>31</v>
      </c>
      <c r="D173" s="670" t="s">
        <v>13</v>
      </c>
      <c r="E173" s="348">
        <v>12</v>
      </c>
      <c r="F173" s="670" t="s">
        <v>3</v>
      </c>
      <c r="G173" s="342" t="s">
        <v>181</v>
      </c>
      <c r="H173" s="343">
        <v>1.8</v>
      </c>
      <c r="I173" s="343">
        <v>1.25</v>
      </c>
      <c r="J173" s="343">
        <v>0.6</v>
      </c>
      <c r="K173" s="349">
        <v>1</v>
      </c>
      <c r="L173" s="350">
        <f t="shared" si="19"/>
        <v>1.3499999999999999</v>
      </c>
      <c r="M173" s="351" t="s">
        <v>33</v>
      </c>
      <c r="N173" s="352">
        <v>43898</v>
      </c>
      <c r="O173" s="353" t="s">
        <v>32</v>
      </c>
    </row>
    <row r="174" spans="1:15">
      <c r="A174" s="668">
        <v>113</v>
      </c>
      <c r="B174" s="346">
        <v>43897</v>
      </c>
      <c r="C174" s="347" t="s">
        <v>31</v>
      </c>
      <c r="D174" s="670" t="s">
        <v>13</v>
      </c>
      <c r="E174" s="348">
        <v>12</v>
      </c>
      <c r="F174" s="670" t="s">
        <v>3</v>
      </c>
      <c r="G174" s="342" t="s">
        <v>373</v>
      </c>
      <c r="H174" s="343">
        <v>1.9</v>
      </c>
      <c r="I174" s="343">
        <v>1.35</v>
      </c>
      <c r="J174" s="343">
        <v>0.6</v>
      </c>
      <c r="K174" s="349">
        <v>1</v>
      </c>
      <c r="L174" s="350">
        <f t="shared" si="19"/>
        <v>1.5389999999999999</v>
      </c>
      <c r="M174" s="351" t="s">
        <v>33</v>
      </c>
      <c r="N174" s="352">
        <v>43897</v>
      </c>
      <c r="O174" s="353" t="s">
        <v>32</v>
      </c>
    </row>
    <row r="175" spans="1:15">
      <c r="A175" s="668">
        <v>114</v>
      </c>
      <c r="B175" s="346">
        <v>43897</v>
      </c>
      <c r="C175" s="347" t="s">
        <v>31</v>
      </c>
      <c r="D175" s="670" t="s">
        <v>13</v>
      </c>
      <c r="E175" s="348">
        <v>12</v>
      </c>
      <c r="F175" s="670" t="s">
        <v>3</v>
      </c>
      <c r="G175" s="342" t="s">
        <v>374</v>
      </c>
      <c r="H175" s="343">
        <v>2.2000000000000002</v>
      </c>
      <c r="I175" s="343">
        <v>1.25</v>
      </c>
      <c r="J175" s="343">
        <v>0.6</v>
      </c>
      <c r="K175" s="349">
        <v>1</v>
      </c>
      <c r="L175" s="350">
        <f t="shared" si="19"/>
        <v>1.65</v>
      </c>
      <c r="M175" s="351" t="s">
        <v>33</v>
      </c>
      <c r="N175" s="352">
        <v>43898</v>
      </c>
      <c r="O175" s="353" t="s">
        <v>32</v>
      </c>
    </row>
    <row r="176" spans="1:15">
      <c r="A176" s="668">
        <v>115</v>
      </c>
      <c r="B176" s="346">
        <v>43897</v>
      </c>
      <c r="C176" s="347" t="s">
        <v>31</v>
      </c>
      <c r="D176" s="670" t="s">
        <v>13</v>
      </c>
      <c r="E176" s="348">
        <v>12</v>
      </c>
      <c r="F176" s="670" t="s">
        <v>3</v>
      </c>
      <c r="G176" s="342" t="s">
        <v>375</v>
      </c>
      <c r="H176" s="343">
        <v>1.7</v>
      </c>
      <c r="I176" s="343">
        <v>1.1499999999999999</v>
      </c>
      <c r="J176" s="343">
        <v>0.6</v>
      </c>
      <c r="K176" s="349">
        <v>1</v>
      </c>
      <c r="L176" s="350">
        <f t="shared" si="19"/>
        <v>1.1729999999999998</v>
      </c>
      <c r="M176" s="351" t="s">
        <v>33</v>
      </c>
      <c r="N176" s="352">
        <v>43898</v>
      </c>
      <c r="O176" s="353" t="s">
        <v>32</v>
      </c>
    </row>
    <row r="177" spans="1:15">
      <c r="A177" s="668">
        <v>116</v>
      </c>
      <c r="B177" s="346">
        <v>43897</v>
      </c>
      <c r="C177" s="347" t="s">
        <v>31</v>
      </c>
      <c r="D177" s="670" t="s">
        <v>13</v>
      </c>
      <c r="E177" s="348">
        <v>12</v>
      </c>
      <c r="F177" s="670" t="s">
        <v>3</v>
      </c>
      <c r="G177" s="342" t="s">
        <v>376</v>
      </c>
      <c r="H177" s="343">
        <v>2.2000000000000002</v>
      </c>
      <c r="I177" s="343">
        <v>0.95</v>
      </c>
      <c r="J177" s="343">
        <v>0.6</v>
      </c>
      <c r="K177" s="349">
        <v>1</v>
      </c>
      <c r="L177" s="350">
        <f t="shared" si="19"/>
        <v>1.2539999999999998</v>
      </c>
      <c r="M177" s="351" t="s">
        <v>33</v>
      </c>
      <c r="N177" s="352">
        <v>43897</v>
      </c>
      <c r="O177" s="353" t="s">
        <v>32</v>
      </c>
    </row>
    <row r="178" spans="1:15">
      <c r="A178" s="668">
        <v>117</v>
      </c>
      <c r="B178" s="346">
        <v>43897</v>
      </c>
      <c r="C178" s="347" t="s">
        <v>31</v>
      </c>
      <c r="D178" s="670" t="s">
        <v>13</v>
      </c>
      <c r="E178" s="348">
        <v>12</v>
      </c>
      <c r="F178" s="670" t="s">
        <v>3</v>
      </c>
      <c r="G178" s="342" t="s">
        <v>377</v>
      </c>
      <c r="H178" s="343">
        <v>1.7</v>
      </c>
      <c r="I178" s="343">
        <v>1.3</v>
      </c>
      <c r="J178" s="343">
        <v>0.6</v>
      </c>
      <c r="K178" s="349">
        <v>1</v>
      </c>
      <c r="L178" s="350">
        <f t="shared" si="19"/>
        <v>1.3259999999999998</v>
      </c>
      <c r="M178" s="351" t="s">
        <v>33</v>
      </c>
      <c r="N178" s="352">
        <v>43897</v>
      </c>
      <c r="O178" s="353" t="s">
        <v>32</v>
      </c>
    </row>
    <row r="179" spans="1:15">
      <c r="A179" s="668">
        <v>118</v>
      </c>
      <c r="B179" s="346">
        <v>43897</v>
      </c>
      <c r="C179" s="347" t="s">
        <v>31</v>
      </c>
      <c r="D179" s="670" t="s">
        <v>13</v>
      </c>
      <c r="E179" s="348">
        <v>12</v>
      </c>
      <c r="F179" s="670" t="s">
        <v>3</v>
      </c>
      <c r="G179" s="342" t="s">
        <v>160</v>
      </c>
      <c r="H179" s="343">
        <v>1.6</v>
      </c>
      <c r="I179" s="343">
        <v>1.25</v>
      </c>
      <c r="J179" s="343">
        <v>0.6</v>
      </c>
      <c r="K179" s="349">
        <v>1</v>
      </c>
      <c r="L179" s="350">
        <f t="shared" si="19"/>
        <v>1.2</v>
      </c>
      <c r="M179" s="351" t="s">
        <v>33</v>
      </c>
      <c r="N179" s="352">
        <v>43898</v>
      </c>
      <c r="O179" s="353" t="s">
        <v>32</v>
      </c>
    </row>
    <row r="180" spans="1:15">
      <c r="A180" s="668">
        <v>119</v>
      </c>
      <c r="B180" s="346">
        <v>43897</v>
      </c>
      <c r="C180" s="347" t="s">
        <v>31</v>
      </c>
      <c r="D180" s="670" t="s">
        <v>13</v>
      </c>
      <c r="E180" s="348">
        <v>12</v>
      </c>
      <c r="F180" s="670" t="s">
        <v>3</v>
      </c>
      <c r="G180" s="342" t="s">
        <v>378</v>
      </c>
      <c r="H180" s="343">
        <v>1.7</v>
      </c>
      <c r="I180" s="343">
        <v>1.25</v>
      </c>
      <c r="J180" s="343">
        <v>0.6</v>
      </c>
      <c r="K180" s="349">
        <v>1</v>
      </c>
      <c r="L180" s="350">
        <f t="shared" si="19"/>
        <v>1.2749999999999999</v>
      </c>
      <c r="M180" s="351" t="s">
        <v>33</v>
      </c>
      <c r="N180" s="352">
        <v>43897</v>
      </c>
      <c r="O180" s="353" t="s">
        <v>32</v>
      </c>
    </row>
    <row r="181" spans="1:15">
      <c r="A181" s="668">
        <v>120</v>
      </c>
      <c r="B181" s="346">
        <v>43897</v>
      </c>
      <c r="C181" s="347" t="s">
        <v>31</v>
      </c>
      <c r="D181" s="670" t="s">
        <v>13</v>
      </c>
      <c r="E181" s="348">
        <v>12</v>
      </c>
      <c r="F181" s="670" t="s">
        <v>3</v>
      </c>
      <c r="G181" s="342" t="s">
        <v>379</v>
      </c>
      <c r="H181" s="343">
        <v>1.5</v>
      </c>
      <c r="I181" s="343">
        <v>0.95</v>
      </c>
      <c r="J181" s="343">
        <v>0.6</v>
      </c>
      <c r="K181" s="349">
        <v>1</v>
      </c>
      <c r="L181" s="350">
        <f t="shared" si="19"/>
        <v>0.85499999999999987</v>
      </c>
      <c r="M181" s="351" t="s">
        <v>33</v>
      </c>
      <c r="N181" s="352">
        <v>43898</v>
      </c>
      <c r="O181" s="353" t="s">
        <v>32</v>
      </c>
    </row>
    <row r="182" spans="1:15">
      <c r="A182" s="668">
        <v>121</v>
      </c>
      <c r="B182" s="346">
        <v>43897</v>
      </c>
      <c r="C182" s="347" t="s">
        <v>31</v>
      </c>
      <c r="D182" s="670" t="s">
        <v>13</v>
      </c>
      <c r="E182" s="348">
        <v>12</v>
      </c>
      <c r="F182" s="670" t="s">
        <v>3</v>
      </c>
      <c r="G182" s="342" t="s">
        <v>380</v>
      </c>
      <c r="H182" s="343">
        <v>2.4</v>
      </c>
      <c r="I182" s="343">
        <v>1.25</v>
      </c>
      <c r="J182" s="343">
        <v>0.6</v>
      </c>
      <c r="K182" s="349">
        <v>1</v>
      </c>
      <c r="L182" s="350">
        <f t="shared" si="19"/>
        <v>1.7999999999999998</v>
      </c>
      <c r="M182" s="351" t="s">
        <v>33</v>
      </c>
      <c r="N182" s="352">
        <v>43898</v>
      </c>
      <c r="O182" s="353" t="s">
        <v>32</v>
      </c>
    </row>
    <row r="183" spans="1:15">
      <c r="A183" s="668">
        <v>122</v>
      </c>
      <c r="B183" s="346">
        <v>43897</v>
      </c>
      <c r="C183" s="347" t="s">
        <v>31</v>
      </c>
      <c r="D183" s="670" t="s">
        <v>13</v>
      </c>
      <c r="E183" s="348">
        <v>12</v>
      </c>
      <c r="F183" s="670" t="s">
        <v>4</v>
      </c>
      <c r="G183" s="342" t="s">
        <v>381</v>
      </c>
      <c r="H183" s="343">
        <v>1.9</v>
      </c>
      <c r="I183" s="343">
        <v>1.35</v>
      </c>
      <c r="J183" s="343">
        <v>0.6</v>
      </c>
      <c r="K183" s="349">
        <v>1</v>
      </c>
      <c r="L183" s="350">
        <f t="shared" si="19"/>
        <v>1.5389999999999999</v>
      </c>
      <c r="M183" s="351" t="s">
        <v>33</v>
      </c>
      <c r="N183" s="352">
        <v>43897</v>
      </c>
      <c r="O183" s="353" t="s">
        <v>32</v>
      </c>
    </row>
    <row r="184" spans="1:15">
      <c r="A184" s="668">
        <v>123</v>
      </c>
      <c r="B184" s="346">
        <v>43897</v>
      </c>
      <c r="C184" s="347" t="s">
        <v>31</v>
      </c>
      <c r="D184" s="670" t="s">
        <v>13</v>
      </c>
      <c r="E184" s="348">
        <v>12</v>
      </c>
      <c r="F184" s="670" t="s">
        <v>4</v>
      </c>
      <c r="G184" s="342" t="s">
        <v>382</v>
      </c>
      <c r="H184" s="343">
        <v>1.6</v>
      </c>
      <c r="I184" s="343">
        <v>1.25</v>
      </c>
      <c r="J184" s="343">
        <v>0.6</v>
      </c>
      <c r="K184" s="349">
        <v>1</v>
      </c>
      <c r="L184" s="350">
        <f t="shared" si="19"/>
        <v>1.2</v>
      </c>
      <c r="M184" s="351" t="s">
        <v>33</v>
      </c>
      <c r="N184" s="352">
        <v>43897</v>
      </c>
      <c r="O184" s="353" t="s">
        <v>32</v>
      </c>
    </row>
    <row r="185" spans="1:15">
      <c r="A185" s="668">
        <v>124</v>
      </c>
      <c r="B185" s="346">
        <v>43897</v>
      </c>
      <c r="C185" s="347" t="s">
        <v>31</v>
      </c>
      <c r="D185" s="670" t="s">
        <v>13</v>
      </c>
      <c r="E185" s="348">
        <v>12</v>
      </c>
      <c r="F185" s="670" t="s">
        <v>4</v>
      </c>
      <c r="G185" s="342" t="s">
        <v>383</v>
      </c>
      <c r="H185" s="343">
        <v>1.3</v>
      </c>
      <c r="I185" s="343">
        <v>0.65</v>
      </c>
      <c r="J185" s="343">
        <v>0.6</v>
      </c>
      <c r="K185" s="349">
        <v>1</v>
      </c>
      <c r="L185" s="350">
        <f t="shared" si="19"/>
        <v>0.50700000000000001</v>
      </c>
      <c r="M185" s="351" t="s">
        <v>33</v>
      </c>
      <c r="N185" s="352">
        <v>43898</v>
      </c>
      <c r="O185" s="353" t="s">
        <v>32</v>
      </c>
    </row>
    <row r="186" spans="1:15">
      <c r="A186" s="668">
        <v>125</v>
      </c>
      <c r="B186" s="346">
        <v>43897</v>
      </c>
      <c r="C186" s="347" t="s">
        <v>31</v>
      </c>
      <c r="D186" s="670" t="s">
        <v>13</v>
      </c>
      <c r="E186" s="348">
        <v>12</v>
      </c>
      <c r="F186" s="670" t="s">
        <v>4</v>
      </c>
      <c r="G186" s="342" t="s">
        <v>384</v>
      </c>
      <c r="H186" s="343">
        <v>1.3</v>
      </c>
      <c r="I186" s="343">
        <v>0.85</v>
      </c>
      <c r="J186" s="343">
        <v>0.6</v>
      </c>
      <c r="K186" s="349">
        <v>1</v>
      </c>
      <c r="L186" s="350">
        <f t="shared" si="19"/>
        <v>0.66299999999999992</v>
      </c>
      <c r="M186" s="351" t="s">
        <v>33</v>
      </c>
      <c r="N186" s="352">
        <v>43899</v>
      </c>
      <c r="O186" s="353" t="s">
        <v>32</v>
      </c>
    </row>
    <row r="187" spans="1:15">
      <c r="A187" s="668">
        <v>126</v>
      </c>
      <c r="B187" s="748">
        <v>43897</v>
      </c>
      <c r="C187" s="749" t="s">
        <v>31</v>
      </c>
      <c r="D187" s="750" t="s">
        <v>13</v>
      </c>
      <c r="E187" s="751">
        <v>12</v>
      </c>
      <c r="F187" s="750" t="s">
        <v>4</v>
      </c>
      <c r="G187" s="752" t="s">
        <v>385</v>
      </c>
      <c r="H187" s="753">
        <v>1.3</v>
      </c>
      <c r="I187" s="753">
        <v>1.25</v>
      </c>
      <c r="J187" s="753">
        <v>0.6</v>
      </c>
      <c r="K187" s="754">
        <v>1</v>
      </c>
      <c r="L187" s="705">
        <f t="shared" si="19"/>
        <v>0.97499999999999998</v>
      </c>
      <c r="M187" s="755" t="s">
        <v>33</v>
      </c>
      <c r="N187" s="756">
        <v>43899</v>
      </c>
      <c r="O187" s="757" t="s">
        <v>32</v>
      </c>
    </row>
    <row r="188" spans="1:15">
      <c r="A188" s="668">
        <v>127</v>
      </c>
      <c r="B188" s="346">
        <v>43898</v>
      </c>
      <c r="C188" s="347" t="s">
        <v>31</v>
      </c>
      <c r="D188" s="341" t="s">
        <v>13</v>
      </c>
      <c r="E188" s="348">
        <v>12</v>
      </c>
      <c r="F188" s="341" t="s">
        <v>3</v>
      </c>
      <c r="G188" s="342" t="s">
        <v>407</v>
      </c>
      <c r="H188" s="343">
        <v>2.2000000000000002</v>
      </c>
      <c r="I188" s="343">
        <v>0.95</v>
      </c>
      <c r="J188" s="343">
        <v>0.6</v>
      </c>
      <c r="K188" s="349">
        <v>1</v>
      </c>
      <c r="L188" s="350">
        <f t="shared" si="19"/>
        <v>1.2539999999999998</v>
      </c>
      <c r="M188" s="351" t="s">
        <v>33</v>
      </c>
      <c r="N188" s="352">
        <v>43899</v>
      </c>
      <c r="O188" s="353" t="s">
        <v>32</v>
      </c>
    </row>
    <row r="189" spans="1:15">
      <c r="A189" s="668">
        <v>128</v>
      </c>
      <c r="B189" s="346">
        <v>43898</v>
      </c>
      <c r="C189" s="347" t="s">
        <v>31</v>
      </c>
      <c r="D189" s="670" t="s">
        <v>13</v>
      </c>
      <c r="E189" s="348">
        <v>12</v>
      </c>
      <c r="F189" s="670" t="s">
        <v>3</v>
      </c>
      <c r="G189" s="342" t="s">
        <v>408</v>
      </c>
      <c r="H189" s="343">
        <v>2.2999999999999998</v>
      </c>
      <c r="I189" s="343">
        <v>1.25</v>
      </c>
      <c r="J189" s="343">
        <v>0.6</v>
      </c>
      <c r="K189" s="349">
        <v>1</v>
      </c>
      <c r="L189" s="350">
        <f t="shared" si="19"/>
        <v>1.7249999999999999</v>
      </c>
      <c r="M189" s="351" t="s">
        <v>33</v>
      </c>
      <c r="N189" s="352">
        <v>43899</v>
      </c>
      <c r="O189" s="353" t="s">
        <v>32</v>
      </c>
    </row>
    <row r="190" spans="1:15">
      <c r="A190" s="668">
        <v>129</v>
      </c>
      <c r="B190" s="346">
        <v>43898</v>
      </c>
      <c r="C190" s="347" t="s">
        <v>31</v>
      </c>
      <c r="D190" s="670" t="s">
        <v>13</v>
      </c>
      <c r="E190" s="348">
        <v>12</v>
      </c>
      <c r="F190" s="670" t="s">
        <v>3</v>
      </c>
      <c r="G190" s="342" t="s">
        <v>409</v>
      </c>
      <c r="H190" s="343">
        <v>2</v>
      </c>
      <c r="I190" s="343">
        <v>0.95</v>
      </c>
      <c r="J190" s="343">
        <v>0.6</v>
      </c>
      <c r="K190" s="349">
        <v>1</v>
      </c>
      <c r="L190" s="350">
        <f t="shared" si="19"/>
        <v>1.1399999999999999</v>
      </c>
      <c r="M190" s="351" t="s">
        <v>33</v>
      </c>
      <c r="N190" s="352">
        <v>43899</v>
      </c>
      <c r="O190" s="353" t="s">
        <v>32</v>
      </c>
    </row>
    <row r="191" spans="1:15">
      <c r="A191" s="668">
        <v>130</v>
      </c>
      <c r="B191" s="346">
        <v>43898</v>
      </c>
      <c r="C191" s="347" t="s">
        <v>31</v>
      </c>
      <c r="D191" s="670" t="s">
        <v>13</v>
      </c>
      <c r="E191" s="348">
        <v>12</v>
      </c>
      <c r="F191" s="670" t="s">
        <v>3</v>
      </c>
      <c r="G191" s="342" t="s">
        <v>410</v>
      </c>
      <c r="H191" s="343">
        <v>2.7</v>
      </c>
      <c r="I191" s="343">
        <v>1.25</v>
      </c>
      <c r="J191" s="343">
        <v>0.6</v>
      </c>
      <c r="K191" s="349">
        <v>1</v>
      </c>
      <c r="L191" s="350">
        <f t="shared" si="19"/>
        <v>2.0249999999999999</v>
      </c>
      <c r="M191" s="351" t="s">
        <v>33</v>
      </c>
      <c r="N191" s="352">
        <v>43899</v>
      </c>
      <c r="O191" s="353" t="s">
        <v>32</v>
      </c>
    </row>
    <row r="192" spans="1:15">
      <c r="A192" s="668">
        <v>131</v>
      </c>
      <c r="B192" s="346">
        <v>43898</v>
      </c>
      <c r="C192" s="347" t="s">
        <v>31</v>
      </c>
      <c r="D192" s="670" t="s">
        <v>13</v>
      </c>
      <c r="E192" s="348">
        <v>12</v>
      </c>
      <c r="F192" s="670" t="s">
        <v>3</v>
      </c>
      <c r="G192" s="342" t="s">
        <v>411</v>
      </c>
      <c r="H192" s="343">
        <v>1.4</v>
      </c>
      <c r="I192" s="343">
        <v>1.25</v>
      </c>
      <c r="J192" s="343">
        <v>0.6</v>
      </c>
      <c r="K192" s="349">
        <v>1</v>
      </c>
      <c r="L192" s="350">
        <f t="shared" si="19"/>
        <v>1.05</v>
      </c>
      <c r="M192" s="351" t="s">
        <v>33</v>
      </c>
      <c r="N192" s="352">
        <v>43901</v>
      </c>
      <c r="O192" s="353" t="s">
        <v>32</v>
      </c>
    </row>
    <row r="193" spans="1:15">
      <c r="A193" s="668">
        <v>132</v>
      </c>
      <c r="B193" s="346">
        <v>43898</v>
      </c>
      <c r="C193" s="347" t="s">
        <v>31</v>
      </c>
      <c r="D193" s="670" t="s">
        <v>13</v>
      </c>
      <c r="E193" s="348">
        <v>12</v>
      </c>
      <c r="F193" s="670" t="s">
        <v>3</v>
      </c>
      <c r="G193" s="342" t="s">
        <v>412</v>
      </c>
      <c r="H193" s="343">
        <v>1.2</v>
      </c>
      <c r="I193" s="343">
        <v>1.05</v>
      </c>
      <c r="J193" s="343">
        <v>0.6</v>
      </c>
      <c r="K193" s="349">
        <v>1</v>
      </c>
      <c r="L193" s="350">
        <f t="shared" si="19"/>
        <v>0.75600000000000001</v>
      </c>
      <c r="M193" s="351" t="s">
        <v>33</v>
      </c>
      <c r="N193" s="352">
        <v>43901</v>
      </c>
      <c r="O193" s="353" t="s">
        <v>32</v>
      </c>
    </row>
    <row r="194" spans="1:15">
      <c r="A194" s="668">
        <v>133</v>
      </c>
      <c r="B194" s="346">
        <v>43898</v>
      </c>
      <c r="C194" s="347" t="s">
        <v>31</v>
      </c>
      <c r="D194" s="670" t="s">
        <v>13</v>
      </c>
      <c r="E194" s="348">
        <v>12</v>
      </c>
      <c r="F194" s="670" t="s">
        <v>3</v>
      </c>
      <c r="G194" s="342" t="s">
        <v>413</v>
      </c>
      <c r="H194" s="343">
        <v>1.3</v>
      </c>
      <c r="I194" s="343">
        <v>1.25</v>
      </c>
      <c r="J194" s="343">
        <v>0.6</v>
      </c>
      <c r="K194" s="349">
        <v>1</v>
      </c>
      <c r="L194" s="350">
        <f t="shared" si="19"/>
        <v>0.97499999999999998</v>
      </c>
      <c r="M194" s="351" t="s">
        <v>33</v>
      </c>
      <c r="N194" s="352">
        <v>43900</v>
      </c>
      <c r="O194" s="353" t="s">
        <v>32</v>
      </c>
    </row>
    <row r="195" spans="1:15">
      <c r="A195" s="668">
        <v>134</v>
      </c>
      <c r="B195" s="346">
        <v>43898</v>
      </c>
      <c r="C195" s="347" t="s">
        <v>31</v>
      </c>
      <c r="D195" s="670" t="s">
        <v>13</v>
      </c>
      <c r="E195" s="348">
        <v>12</v>
      </c>
      <c r="F195" s="670" t="s">
        <v>3</v>
      </c>
      <c r="G195" s="342" t="s">
        <v>414</v>
      </c>
      <c r="H195" s="343">
        <v>2.2999999999999998</v>
      </c>
      <c r="I195" s="343">
        <v>0.95</v>
      </c>
      <c r="J195" s="343">
        <v>0.6</v>
      </c>
      <c r="K195" s="349">
        <v>1</v>
      </c>
      <c r="L195" s="350">
        <f t="shared" si="19"/>
        <v>1.3109999999999997</v>
      </c>
      <c r="M195" s="351" t="s">
        <v>33</v>
      </c>
      <c r="N195" s="352">
        <v>43898</v>
      </c>
      <c r="O195" s="353" t="s">
        <v>32</v>
      </c>
    </row>
    <row r="196" spans="1:15">
      <c r="A196" s="668">
        <v>135</v>
      </c>
      <c r="B196" s="346">
        <v>43898</v>
      </c>
      <c r="C196" s="347" t="s">
        <v>31</v>
      </c>
      <c r="D196" s="670" t="s">
        <v>13</v>
      </c>
      <c r="E196" s="348">
        <v>12</v>
      </c>
      <c r="F196" s="670" t="s">
        <v>3</v>
      </c>
      <c r="G196" s="342" t="s">
        <v>199</v>
      </c>
      <c r="H196" s="343">
        <v>1.3</v>
      </c>
      <c r="I196" s="343">
        <v>0.85</v>
      </c>
      <c r="J196" s="343">
        <v>0.6</v>
      </c>
      <c r="K196" s="349">
        <v>1</v>
      </c>
      <c r="L196" s="350">
        <f t="shared" si="19"/>
        <v>0.66299999999999992</v>
      </c>
      <c r="M196" s="351" t="s">
        <v>33</v>
      </c>
      <c r="N196" s="352">
        <v>43918</v>
      </c>
      <c r="O196" s="353" t="s">
        <v>32</v>
      </c>
    </row>
    <row r="197" spans="1:15">
      <c r="A197" s="668">
        <v>136</v>
      </c>
      <c r="B197" s="346">
        <v>43898</v>
      </c>
      <c r="C197" s="347" t="s">
        <v>31</v>
      </c>
      <c r="D197" s="670" t="s">
        <v>13</v>
      </c>
      <c r="E197" s="348">
        <v>12</v>
      </c>
      <c r="F197" s="670" t="s">
        <v>3</v>
      </c>
      <c r="G197" s="342" t="s">
        <v>415</v>
      </c>
      <c r="H197" s="343">
        <v>1.7</v>
      </c>
      <c r="I197" s="343">
        <v>0.7</v>
      </c>
      <c r="J197" s="343">
        <v>1</v>
      </c>
      <c r="K197" s="349">
        <v>1</v>
      </c>
      <c r="L197" s="350">
        <f t="shared" si="19"/>
        <v>1.19</v>
      </c>
      <c r="M197" s="351" t="s">
        <v>33</v>
      </c>
      <c r="N197" s="352">
        <v>43899</v>
      </c>
      <c r="O197" s="353" t="s">
        <v>32</v>
      </c>
    </row>
    <row r="198" spans="1:15">
      <c r="A198" s="668">
        <v>137</v>
      </c>
      <c r="B198" s="346">
        <v>43898</v>
      </c>
      <c r="C198" s="347" t="s">
        <v>31</v>
      </c>
      <c r="D198" s="670" t="s">
        <v>13</v>
      </c>
      <c r="E198" s="348">
        <v>12</v>
      </c>
      <c r="F198" s="670" t="s">
        <v>3</v>
      </c>
      <c r="G198" s="342" t="s">
        <v>416</v>
      </c>
      <c r="H198" s="343">
        <v>1.2</v>
      </c>
      <c r="I198" s="343">
        <v>1.25</v>
      </c>
      <c r="J198" s="343">
        <v>0.6</v>
      </c>
      <c r="K198" s="349">
        <v>1</v>
      </c>
      <c r="L198" s="350">
        <f t="shared" si="19"/>
        <v>0.89999999999999991</v>
      </c>
      <c r="M198" s="351" t="s">
        <v>33</v>
      </c>
      <c r="N198" s="352">
        <v>43901</v>
      </c>
      <c r="O198" s="353" t="s">
        <v>32</v>
      </c>
    </row>
    <row r="199" spans="1:15">
      <c r="A199" s="668">
        <v>138</v>
      </c>
      <c r="B199" s="346">
        <v>43898</v>
      </c>
      <c r="C199" s="347" t="s">
        <v>31</v>
      </c>
      <c r="D199" s="670" t="s">
        <v>13</v>
      </c>
      <c r="E199" s="348">
        <v>12</v>
      </c>
      <c r="F199" s="670" t="s">
        <v>3</v>
      </c>
      <c r="G199" s="342" t="s">
        <v>417</v>
      </c>
      <c r="H199" s="343">
        <v>1.1000000000000001</v>
      </c>
      <c r="I199" s="343">
        <v>0.85</v>
      </c>
      <c r="J199" s="343">
        <v>0.6</v>
      </c>
      <c r="K199" s="349">
        <v>1</v>
      </c>
      <c r="L199" s="350">
        <f t="shared" si="19"/>
        <v>0.56100000000000005</v>
      </c>
      <c r="M199" s="351" t="s">
        <v>33</v>
      </c>
      <c r="N199" s="352">
        <v>43900</v>
      </c>
      <c r="O199" s="353" t="s">
        <v>32</v>
      </c>
    </row>
    <row r="200" spans="1:15">
      <c r="A200" s="668">
        <v>139</v>
      </c>
      <c r="B200" s="346">
        <v>43898</v>
      </c>
      <c r="C200" s="347" t="s">
        <v>31</v>
      </c>
      <c r="D200" s="670" t="s">
        <v>13</v>
      </c>
      <c r="E200" s="348">
        <v>12</v>
      </c>
      <c r="F200" s="670" t="s">
        <v>3</v>
      </c>
      <c r="G200" s="342" t="s">
        <v>418</v>
      </c>
      <c r="H200" s="343">
        <v>1.1000000000000001</v>
      </c>
      <c r="I200" s="343">
        <v>0.85</v>
      </c>
      <c r="J200" s="343">
        <v>0.6</v>
      </c>
      <c r="K200" s="349">
        <v>1</v>
      </c>
      <c r="L200" s="350">
        <f t="shared" si="19"/>
        <v>0.56100000000000005</v>
      </c>
      <c r="M200" s="351" t="s">
        <v>33</v>
      </c>
      <c r="N200" s="352">
        <v>43899</v>
      </c>
      <c r="O200" s="353" t="s">
        <v>32</v>
      </c>
    </row>
    <row r="201" spans="1:15">
      <c r="A201" s="668">
        <v>140</v>
      </c>
      <c r="B201" s="346">
        <v>43898</v>
      </c>
      <c r="C201" s="347" t="s">
        <v>31</v>
      </c>
      <c r="D201" s="670" t="s">
        <v>13</v>
      </c>
      <c r="E201" s="348">
        <v>12</v>
      </c>
      <c r="F201" s="670" t="s">
        <v>3</v>
      </c>
      <c r="G201" s="342" t="s">
        <v>419</v>
      </c>
      <c r="H201" s="343">
        <v>1.3</v>
      </c>
      <c r="I201" s="343">
        <v>0.65</v>
      </c>
      <c r="J201" s="343">
        <v>0.6</v>
      </c>
      <c r="K201" s="349">
        <v>1</v>
      </c>
      <c r="L201" s="350">
        <f t="shared" si="19"/>
        <v>0.50700000000000001</v>
      </c>
      <c r="M201" s="351" t="s">
        <v>33</v>
      </c>
      <c r="N201" s="352">
        <v>43899</v>
      </c>
      <c r="O201" s="353" t="s">
        <v>32</v>
      </c>
    </row>
    <row r="202" spans="1:15">
      <c r="A202" s="668">
        <v>141</v>
      </c>
      <c r="B202" s="346">
        <v>43898</v>
      </c>
      <c r="C202" s="347" t="s">
        <v>31</v>
      </c>
      <c r="D202" s="670" t="s">
        <v>13</v>
      </c>
      <c r="E202" s="348">
        <v>12</v>
      </c>
      <c r="F202" s="670" t="s">
        <v>3</v>
      </c>
      <c r="G202" s="342" t="s">
        <v>420</v>
      </c>
      <c r="H202" s="343">
        <v>1.3</v>
      </c>
      <c r="I202" s="343">
        <v>0.85</v>
      </c>
      <c r="J202" s="343">
        <v>0.6</v>
      </c>
      <c r="K202" s="349">
        <v>1</v>
      </c>
      <c r="L202" s="350">
        <f t="shared" si="19"/>
        <v>0.66299999999999992</v>
      </c>
      <c r="M202" s="351" t="s">
        <v>33</v>
      </c>
      <c r="N202" s="352">
        <v>43902</v>
      </c>
      <c r="O202" s="353" t="s">
        <v>32</v>
      </c>
    </row>
    <row r="203" spans="1:15">
      <c r="A203" s="668">
        <v>142</v>
      </c>
      <c r="B203" s="346">
        <v>43898</v>
      </c>
      <c r="C203" s="347" t="s">
        <v>31</v>
      </c>
      <c r="D203" s="670" t="s">
        <v>13</v>
      </c>
      <c r="E203" s="348">
        <v>12</v>
      </c>
      <c r="F203" s="670" t="s">
        <v>3</v>
      </c>
      <c r="G203" s="342" t="s">
        <v>421</v>
      </c>
      <c r="H203" s="343">
        <v>1.3</v>
      </c>
      <c r="I203" s="343">
        <v>1.05</v>
      </c>
      <c r="J203" s="343">
        <v>0.6</v>
      </c>
      <c r="K203" s="349">
        <v>1</v>
      </c>
      <c r="L203" s="350">
        <f t="shared" si="19"/>
        <v>0.81900000000000006</v>
      </c>
      <c r="M203" s="351" t="s">
        <v>33</v>
      </c>
      <c r="N203" s="352">
        <v>43900</v>
      </c>
      <c r="O203" s="353" t="s">
        <v>32</v>
      </c>
    </row>
    <row r="204" spans="1:15">
      <c r="A204" s="668">
        <v>143</v>
      </c>
      <c r="B204" s="346">
        <v>43898</v>
      </c>
      <c r="C204" s="347" t="s">
        <v>31</v>
      </c>
      <c r="D204" s="670" t="s">
        <v>13</v>
      </c>
      <c r="E204" s="348">
        <v>12</v>
      </c>
      <c r="F204" s="670" t="s">
        <v>3</v>
      </c>
      <c r="G204" s="342" t="s">
        <v>422</v>
      </c>
      <c r="H204" s="343">
        <v>1.2</v>
      </c>
      <c r="I204" s="343">
        <v>0.95</v>
      </c>
      <c r="J204" s="343">
        <v>0.6</v>
      </c>
      <c r="K204" s="349">
        <v>1</v>
      </c>
      <c r="L204" s="350">
        <f t="shared" si="19"/>
        <v>0.68399999999999994</v>
      </c>
      <c r="M204" s="351" t="s">
        <v>33</v>
      </c>
      <c r="N204" s="352">
        <v>43898</v>
      </c>
      <c r="O204" s="353" t="s">
        <v>32</v>
      </c>
    </row>
    <row r="205" spans="1:15">
      <c r="A205" s="668">
        <v>144</v>
      </c>
      <c r="B205" s="346">
        <v>43898</v>
      </c>
      <c r="C205" s="347" t="s">
        <v>31</v>
      </c>
      <c r="D205" s="670" t="s">
        <v>13</v>
      </c>
      <c r="E205" s="348">
        <v>12</v>
      </c>
      <c r="F205" s="670" t="s">
        <v>3</v>
      </c>
      <c r="G205" s="342" t="s">
        <v>183</v>
      </c>
      <c r="H205" s="343">
        <v>1.3</v>
      </c>
      <c r="I205" s="343">
        <v>1.05</v>
      </c>
      <c r="J205" s="343">
        <v>0.6</v>
      </c>
      <c r="K205" s="349">
        <v>1</v>
      </c>
      <c r="L205" s="350">
        <f t="shared" ref="L205:L478" si="20">H205*I205*J205</f>
        <v>0.81900000000000006</v>
      </c>
      <c r="M205" s="351" t="s">
        <v>33</v>
      </c>
      <c r="N205" s="352">
        <v>43901</v>
      </c>
      <c r="O205" s="353" t="s">
        <v>32</v>
      </c>
    </row>
    <row r="206" spans="1:15">
      <c r="A206" s="668">
        <v>145</v>
      </c>
      <c r="B206" s="346">
        <v>43898</v>
      </c>
      <c r="C206" s="347" t="s">
        <v>31</v>
      </c>
      <c r="D206" s="670" t="s">
        <v>13</v>
      </c>
      <c r="E206" s="348">
        <v>12</v>
      </c>
      <c r="F206" s="670" t="s">
        <v>3</v>
      </c>
      <c r="G206" s="342" t="s">
        <v>184</v>
      </c>
      <c r="H206" s="343">
        <v>1.3</v>
      </c>
      <c r="I206" s="343">
        <v>0.95</v>
      </c>
      <c r="J206" s="343">
        <v>0.6</v>
      </c>
      <c r="K206" s="349">
        <v>1</v>
      </c>
      <c r="L206" s="350">
        <f t="shared" si="20"/>
        <v>0.74099999999999988</v>
      </c>
      <c r="M206" s="351" t="s">
        <v>33</v>
      </c>
      <c r="N206" s="352">
        <v>43898</v>
      </c>
      <c r="O206" s="353" t="s">
        <v>32</v>
      </c>
    </row>
    <row r="207" spans="1:15">
      <c r="A207" s="668">
        <v>146</v>
      </c>
      <c r="B207" s="346">
        <v>43898</v>
      </c>
      <c r="C207" s="347" t="s">
        <v>31</v>
      </c>
      <c r="D207" s="670" t="s">
        <v>13</v>
      </c>
      <c r="E207" s="348">
        <v>12</v>
      </c>
      <c r="F207" s="670" t="s">
        <v>3</v>
      </c>
      <c r="G207" s="342" t="s">
        <v>423</v>
      </c>
      <c r="H207" s="343">
        <v>1.3</v>
      </c>
      <c r="I207" s="343">
        <v>0.95</v>
      </c>
      <c r="J207" s="343">
        <v>0.6</v>
      </c>
      <c r="K207" s="349">
        <v>1</v>
      </c>
      <c r="L207" s="350">
        <f t="shared" si="20"/>
        <v>0.74099999999999988</v>
      </c>
      <c r="M207" s="351" t="s">
        <v>33</v>
      </c>
      <c r="N207" s="352">
        <v>43898</v>
      </c>
      <c r="O207" s="353" t="s">
        <v>32</v>
      </c>
    </row>
    <row r="208" spans="1:15">
      <c r="A208" s="668">
        <v>147</v>
      </c>
      <c r="B208" s="346">
        <v>43898</v>
      </c>
      <c r="C208" s="347" t="s">
        <v>31</v>
      </c>
      <c r="D208" s="670" t="s">
        <v>13</v>
      </c>
      <c r="E208" s="348">
        <v>12</v>
      </c>
      <c r="F208" s="670" t="s">
        <v>3</v>
      </c>
      <c r="G208" s="342" t="s">
        <v>424</v>
      </c>
      <c r="H208" s="343">
        <v>1.3</v>
      </c>
      <c r="I208" s="343">
        <v>1.05</v>
      </c>
      <c r="J208" s="343">
        <v>0.6</v>
      </c>
      <c r="K208" s="349">
        <v>1</v>
      </c>
      <c r="L208" s="350">
        <f t="shared" si="20"/>
        <v>0.81900000000000006</v>
      </c>
      <c r="M208" s="351" t="s">
        <v>33</v>
      </c>
      <c r="N208" s="352">
        <v>43898</v>
      </c>
      <c r="O208" s="353" t="s">
        <v>32</v>
      </c>
    </row>
    <row r="209" spans="1:15">
      <c r="A209" s="668">
        <v>148</v>
      </c>
      <c r="B209" s="346">
        <v>43898</v>
      </c>
      <c r="C209" s="347" t="s">
        <v>31</v>
      </c>
      <c r="D209" s="670" t="s">
        <v>13</v>
      </c>
      <c r="E209" s="348">
        <v>12</v>
      </c>
      <c r="F209" s="670" t="s">
        <v>3</v>
      </c>
      <c r="G209" s="342" t="s">
        <v>405</v>
      </c>
      <c r="H209" s="343">
        <v>1.3</v>
      </c>
      <c r="I209" s="343">
        <v>0.95</v>
      </c>
      <c r="J209" s="343">
        <v>0.6</v>
      </c>
      <c r="K209" s="349">
        <v>1</v>
      </c>
      <c r="L209" s="350">
        <f t="shared" si="20"/>
        <v>0.74099999999999988</v>
      </c>
      <c r="M209" s="351" t="s">
        <v>33</v>
      </c>
      <c r="N209" s="352">
        <v>43898</v>
      </c>
      <c r="O209" s="353" t="s">
        <v>32</v>
      </c>
    </row>
    <row r="210" spans="1:15">
      <c r="A210" s="668">
        <v>149</v>
      </c>
      <c r="B210" s="346">
        <v>43898</v>
      </c>
      <c r="C210" s="347" t="s">
        <v>31</v>
      </c>
      <c r="D210" s="670" t="s">
        <v>13</v>
      </c>
      <c r="E210" s="348">
        <v>12</v>
      </c>
      <c r="F210" s="670" t="s">
        <v>3</v>
      </c>
      <c r="G210" s="342" t="s">
        <v>425</v>
      </c>
      <c r="H210" s="343">
        <v>1.3</v>
      </c>
      <c r="I210" s="343">
        <v>0.85</v>
      </c>
      <c r="J210" s="343">
        <v>0.6</v>
      </c>
      <c r="K210" s="349">
        <v>1</v>
      </c>
      <c r="L210" s="350">
        <f t="shared" si="20"/>
        <v>0.66299999999999992</v>
      </c>
      <c r="M210" s="351" t="s">
        <v>33</v>
      </c>
      <c r="N210" s="352">
        <v>43900</v>
      </c>
      <c r="O210" s="353" t="s">
        <v>32</v>
      </c>
    </row>
    <row r="211" spans="1:15">
      <c r="A211" s="668">
        <v>150</v>
      </c>
      <c r="B211" s="346">
        <v>43898</v>
      </c>
      <c r="C211" s="347" t="s">
        <v>31</v>
      </c>
      <c r="D211" s="670" t="s">
        <v>13</v>
      </c>
      <c r="E211" s="348">
        <v>12</v>
      </c>
      <c r="F211" s="670" t="s">
        <v>3</v>
      </c>
      <c r="G211" s="342" t="s">
        <v>426</v>
      </c>
      <c r="H211" s="343">
        <v>1.3</v>
      </c>
      <c r="I211" s="343">
        <v>1.05</v>
      </c>
      <c r="J211" s="343">
        <v>0.6</v>
      </c>
      <c r="K211" s="349">
        <v>1</v>
      </c>
      <c r="L211" s="350">
        <f t="shared" si="20"/>
        <v>0.81900000000000006</v>
      </c>
      <c r="M211" s="351" t="s">
        <v>33</v>
      </c>
      <c r="N211" s="352">
        <v>43905</v>
      </c>
      <c r="O211" s="353" t="s">
        <v>32</v>
      </c>
    </row>
    <row r="212" spans="1:15">
      <c r="A212" s="668">
        <v>151</v>
      </c>
      <c r="B212" s="346">
        <v>43898</v>
      </c>
      <c r="C212" s="347" t="s">
        <v>31</v>
      </c>
      <c r="D212" s="670" t="s">
        <v>13</v>
      </c>
      <c r="E212" s="348">
        <v>12</v>
      </c>
      <c r="F212" s="670" t="s">
        <v>3</v>
      </c>
      <c r="G212" s="342" t="s">
        <v>427</v>
      </c>
      <c r="H212" s="343">
        <v>1.3</v>
      </c>
      <c r="I212" s="343">
        <v>0.85</v>
      </c>
      <c r="J212" s="343">
        <v>0.6</v>
      </c>
      <c r="K212" s="349">
        <v>1</v>
      </c>
      <c r="L212" s="350">
        <f t="shared" si="20"/>
        <v>0.66299999999999992</v>
      </c>
      <c r="M212" s="351" t="s">
        <v>33</v>
      </c>
      <c r="N212" s="352">
        <v>43900</v>
      </c>
      <c r="O212" s="353" t="s">
        <v>32</v>
      </c>
    </row>
    <row r="213" spans="1:15">
      <c r="A213" s="668">
        <v>152</v>
      </c>
      <c r="B213" s="346">
        <v>43898</v>
      </c>
      <c r="C213" s="347" t="s">
        <v>31</v>
      </c>
      <c r="D213" s="670" t="s">
        <v>13</v>
      </c>
      <c r="E213" s="348">
        <v>12</v>
      </c>
      <c r="F213" s="670" t="s">
        <v>3</v>
      </c>
      <c r="G213" s="342" t="s">
        <v>428</v>
      </c>
      <c r="H213" s="343">
        <v>1.7</v>
      </c>
      <c r="I213" s="343">
        <v>1.25</v>
      </c>
      <c r="J213" s="343">
        <v>0.6</v>
      </c>
      <c r="K213" s="349">
        <v>1</v>
      </c>
      <c r="L213" s="350">
        <f t="shared" si="20"/>
        <v>1.2749999999999999</v>
      </c>
      <c r="M213" s="351" t="s">
        <v>33</v>
      </c>
      <c r="N213" s="352">
        <v>43899</v>
      </c>
      <c r="O213" s="353" t="s">
        <v>32</v>
      </c>
    </row>
    <row r="214" spans="1:15">
      <c r="A214" s="668">
        <v>153</v>
      </c>
      <c r="B214" s="346">
        <v>43898</v>
      </c>
      <c r="C214" s="347" t="s">
        <v>31</v>
      </c>
      <c r="D214" s="670" t="s">
        <v>13</v>
      </c>
      <c r="E214" s="348">
        <v>12</v>
      </c>
      <c r="F214" s="670" t="s">
        <v>3</v>
      </c>
      <c r="G214" s="342" t="s">
        <v>429</v>
      </c>
      <c r="H214" s="343">
        <v>1.3</v>
      </c>
      <c r="I214" s="343">
        <v>1.25</v>
      </c>
      <c r="J214" s="343">
        <v>0.6</v>
      </c>
      <c r="K214" s="349">
        <v>1</v>
      </c>
      <c r="L214" s="350">
        <f t="shared" si="20"/>
        <v>0.97499999999999998</v>
      </c>
      <c r="M214" s="351" t="s">
        <v>33</v>
      </c>
      <c r="N214" s="352">
        <v>43900</v>
      </c>
      <c r="O214" s="353" t="s">
        <v>32</v>
      </c>
    </row>
    <row r="215" spans="1:15">
      <c r="A215" s="668">
        <v>154</v>
      </c>
      <c r="B215" s="346">
        <v>43898</v>
      </c>
      <c r="C215" s="347" t="s">
        <v>31</v>
      </c>
      <c r="D215" s="670" t="s">
        <v>13</v>
      </c>
      <c r="E215" s="348">
        <v>12</v>
      </c>
      <c r="F215" s="670" t="s">
        <v>4</v>
      </c>
      <c r="G215" s="342" t="s">
        <v>430</v>
      </c>
      <c r="H215" s="343">
        <v>1.1000000000000001</v>
      </c>
      <c r="I215" s="343">
        <v>0.95</v>
      </c>
      <c r="J215" s="343">
        <v>0.6</v>
      </c>
      <c r="K215" s="349">
        <v>1</v>
      </c>
      <c r="L215" s="350">
        <f t="shared" si="20"/>
        <v>0.62699999999999989</v>
      </c>
      <c r="M215" s="351" t="s">
        <v>33</v>
      </c>
      <c r="N215" s="352">
        <v>43902</v>
      </c>
      <c r="O215" s="353" t="s">
        <v>32</v>
      </c>
    </row>
    <row r="216" spans="1:15">
      <c r="A216" s="668">
        <v>155</v>
      </c>
      <c r="B216" s="346">
        <v>43898</v>
      </c>
      <c r="C216" s="347" t="s">
        <v>31</v>
      </c>
      <c r="D216" s="670" t="s">
        <v>13</v>
      </c>
      <c r="E216" s="348">
        <v>12</v>
      </c>
      <c r="F216" s="670" t="s">
        <v>4</v>
      </c>
      <c r="G216" s="342" t="s">
        <v>431</v>
      </c>
      <c r="H216" s="343">
        <v>1.3</v>
      </c>
      <c r="I216" s="343">
        <v>1.05</v>
      </c>
      <c r="J216" s="343">
        <v>0.6</v>
      </c>
      <c r="K216" s="349">
        <v>1</v>
      </c>
      <c r="L216" s="350">
        <f t="shared" si="20"/>
        <v>0.81900000000000006</v>
      </c>
      <c r="M216" s="351" t="s">
        <v>33</v>
      </c>
      <c r="N216" s="352">
        <v>43900</v>
      </c>
      <c r="O216" s="353" t="s">
        <v>32</v>
      </c>
    </row>
    <row r="217" spans="1:15">
      <c r="A217" s="668">
        <v>156</v>
      </c>
      <c r="B217" s="346">
        <v>43898</v>
      </c>
      <c r="C217" s="347" t="s">
        <v>31</v>
      </c>
      <c r="D217" s="670" t="s">
        <v>13</v>
      </c>
      <c r="E217" s="348">
        <v>12</v>
      </c>
      <c r="F217" s="670" t="s">
        <v>4</v>
      </c>
      <c r="G217" s="342" t="s">
        <v>189</v>
      </c>
      <c r="H217" s="343">
        <v>1.1000000000000001</v>
      </c>
      <c r="I217" s="343">
        <v>1.05</v>
      </c>
      <c r="J217" s="343">
        <v>0.6</v>
      </c>
      <c r="K217" s="349">
        <v>1</v>
      </c>
      <c r="L217" s="350">
        <f t="shared" si="20"/>
        <v>0.69300000000000017</v>
      </c>
      <c r="M217" s="351" t="s">
        <v>33</v>
      </c>
      <c r="N217" s="352">
        <v>43900</v>
      </c>
      <c r="O217" s="353" t="s">
        <v>32</v>
      </c>
    </row>
    <row r="218" spans="1:15">
      <c r="A218" s="668">
        <v>157</v>
      </c>
      <c r="B218" s="748">
        <v>43898</v>
      </c>
      <c r="C218" s="749" t="s">
        <v>31</v>
      </c>
      <c r="D218" s="750" t="s">
        <v>13</v>
      </c>
      <c r="E218" s="751">
        <v>12</v>
      </c>
      <c r="F218" s="750" t="s">
        <v>4</v>
      </c>
      <c r="G218" s="752" t="s">
        <v>432</v>
      </c>
      <c r="H218" s="753">
        <v>1.1000000000000001</v>
      </c>
      <c r="I218" s="753">
        <v>0.85</v>
      </c>
      <c r="J218" s="753">
        <v>0.6</v>
      </c>
      <c r="K218" s="754">
        <v>1</v>
      </c>
      <c r="L218" s="705">
        <f t="shared" si="20"/>
        <v>0.56100000000000005</v>
      </c>
      <c r="M218" s="755" t="s">
        <v>33</v>
      </c>
      <c r="N218" s="756">
        <v>43902</v>
      </c>
      <c r="O218" s="757" t="s">
        <v>32</v>
      </c>
    </row>
    <row r="219" spans="1:15">
      <c r="A219" s="668">
        <v>158</v>
      </c>
      <c r="B219" s="346">
        <v>43900</v>
      </c>
      <c r="C219" s="347" t="s">
        <v>31</v>
      </c>
      <c r="D219" s="341" t="s">
        <v>13</v>
      </c>
      <c r="E219" s="348">
        <v>12</v>
      </c>
      <c r="F219" s="341" t="s">
        <v>3</v>
      </c>
      <c r="G219" s="342" t="s">
        <v>186</v>
      </c>
      <c r="H219" s="343">
        <v>1.3</v>
      </c>
      <c r="I219" s="343">
        <v>0.85</v>
      </c>
      <c r="J219" s="343">
        <v>0.6</v>
      </c>
      <c r="K219" s="349">
        <v>1</v>
      </c>
      <c r="L219" s="350">
        <f t="shared" si="20"/>
        <v>0.66299999999999992</v>
      </c>
      <c r="M219" s="351" t="s">
        <v>33</v>
      </c>
      <c r="N219" s="352">
        <v>43901</v>
      </c>
      <c r="O219" s="353" t="s">
        <v>32</v>
      </c>
    </row>
    <row r="220" spans="1:15">
      <c r="A220" s="668">
        <v>159</v>
      </c>
      <c r="B220" s="346">
        <v>43900</v>
      </c>
      <c r="C220" s="347" t="s">
        <v>31</v>
      </c>
      <c r="D220" s="670" t="s">
        <v>13</v>
      </c>
      <c r="E220" s="348">
        <v>12</v>
      </c>
      <c r="F220" s="670" t="s">
        <v>3</v>
      </c>
      <c r="G220" s="342" t="s">
        <v>187</v>
      </c>
      <c r="H220" s="343">
        <v>1.2</v>
      </c>
      <c r="I220" s="343">
        <v>0.95</v>
      </c>
      <c r="J220" s="343">
        <v>0.6</v>
      </c>
      <c r="K220" s="349">
        <v>1</v>
      </c>
      <c r="L220" s="350">
        <f t="shared" si="20"/>
        <v>0.68399999999999994</v>
      </c>
      <c r="M220" s="351" t="s">
        <v>33</v>
      </c>
      <c r="N220" s="352">
        <v>43900</v>
      </c>
      <c r="O220" s="353" t="s">
        <v>32</v>
      </c>
    </row>
    <row r="221" spans="1:15">
      <c r="A221" s="668">
        <v>160</v>
      </c>
      <c r="B221" s="346">
        <v>43900</v>
      </c>
      <c r="C221" s="347" t="s">
        <v>31</v>
      </c>
      <c r="D221" s="670" t="s">
        <v>13</v>
      </c>
      <c r="E221" s="348">
        <v>12</v>
      </c>
      <c r="F221" s="670" t="s">
        <v>3</v>
      </c>
      <c r="G221" s="342" t="s">
        <v>188</v>
      </c>
      <c r="H221" s="343">
        <v>1.7</v>
      </c>
      <c r="I221" s="343">
        <v>1.1499999999999999</v>
      </c>
      <c r="J221" s="343">
        <v>0.6</v>
      </c>
      <c r="K221" s="349">
        <v>1</v>
      </c>
      <c r="L221" s="350">
        <f t="shared" si="20"/>
        <v>1.1729999999999998</v>
      </c>
      <c r="M221" s="351" t="s">
        <v>33</v>
      </c>
      <c r="N221" s="352">
        <v>43900</v>
      </c>
      <c r="O221" s="353" t="s">
        <v>32</v>
      </c>
    </row>
    <row r="222" spans="1:15">
      <c r="A222" s="668">
        <v>161</v>
      </c>
      <c r="B222" s="346">
        <v>43900</v>
      </c>
      <c r="C222" s="347" t="s">
        <v>31</v>
      </c>
      <c r="D222" s="670" t="s">
        <v>13</v>
      </c>
      <c r="E222" s="348">
        <v>12</v>
      </c>
      <c r="F222" s="670" t="s">
        <v>3</v>
      </c>
      <c r="G222" s="342" t="s">
        <v>473</v>
      </c>
      <c r="H222" s="343">
        <v>1.2</v>
      </c>
      <c r="I222" s="343">
        <v>1.1499999999999999</v>
      </c>
      <c r="J222" s="343">
        <v>0.6</v>
      </c>
      <c r="K222" s="349">
        <v>1</v>
      </c>
      <c r="L222" s="350">
        <f t="shared" si="20"/>
        <v>0.82799999999999996</v>
      </c>
      <c r="M222" s="351" t="s">
        <v>33</v>
      </c>
      <c r="N222" s="352">
        <v>43900</v>
      </c>
      <c r="O222" s="353" t="s">
        <v>32</v>
      </c>
    </row>
    <row r="223" spans="1:15">
      <c r="A223" s="668">
        <v>162</v>
      </c>
      <c r="B223" s="346">
        <v>43900</v>
      </c>
      <c r="C223" s="347" t="s">
        <v>31</v>
      </c>
      <c r="D223" s="670" t="s">
        <v>13</v>
      </c>
      <c r="E223" s="348">
        <v>12</v>
      </c>
      <c r="F223" s="670" t="s">
        <v>3</v>
      </c>
      <c r="G223" s="342" t="s">
        <v>475</v>
      </c>
      <c r="H223" s="343">
        <v>1.4</v>
      </c>
      <c r="I223" s="343">
        <v>0.7</v>
      </c>
      <c r="J223" s="343">
        <v>0.6</v>
      </c>
      <c r="K223" s="349">
        <v>1</v>
      </c>
      <c r="L223" s="350">
        <f t="shared" si="20"/>
        <v>0.58799999999999986</v>
      </c>
      <c r="M223" s="351" t="s">
        <v>33</v>
      </c>
      <c r="N223" s="352">
        <v>43900</v>
      </c>
      <c r="O223" s="353" t="s">
        <v>32</v>
      </c>
    </row>
    <row r="224" spans="1:15">
      <c r="A224" s="668">
        <v>163</v>
      </c>
      <c r="B224" s="346">
        <v>43900</v>
      </c>
      <c r="C224" s="347" t="s">
        <v>31</v>
      </c>
      <c r="D224" s="670" t="s">
        <v>13</v>
      </c>
      <c r="E224" s="348">
        <v>12</v>
      </c>
      <c r="F224" s="670" t="s">
        <v>3</v>
      </c>
      <c r="G224" s="342" t="s">
        <v>476</v>
      </c>
      <c r="H224" s="343">
        <v>2.9</v>
      </c>
      <c r="I224" s="343">
        <v>1.35</v>
      </c>
      <c r="J224" s="343">
        <v>0.6</v>
      </c>
      <c r="K224" s="349">
        <v>1</v>
      </c>
      <c r="L224" s="350">
        <f t="shared" si="20"/>
        <v>2.3489999999999998</v>
      </c>
      <c r="M224" s="351" t="s">
        <v>33</v>
      </c>
      <c r="N224" s="352">
        <v>43900</v>
      </c>
      <c r="O224" s="353" t="s">
        <v>32</v>
      </c>
    </row>
    <row r="225" spans="1:15">
      <c r="A225" s="668">
        <v>164</v>
      </c>
      <c r="B225" s="346">
        <v>43900</v>
      </c>
      <c r="C225" s="347" t="s">
        <v>31</v>
      </c>
      <c r="D225" s="670" t="s">
        <v>13</v>
      </c>
      <c r="E225" s="348">
        <v>12</v>
      </c>
      <c r="F225" s="670" t="s">
        <v>3</v>
      </c>
      <c r="G225" s="342" t="s">
        <v>474</v>
      </c>
      <c r="H225" s="343">
        <v>1.3</v>
      </c>
      <c r="I225" s="343">
        <v>0.6</v>
      </c>
      <c r="J225" s="343">
        <v>0.7</v>
      </c>
      <c r="K225" s="349">
        <v>1</v>
      </c>
      <c r="L225" s="350">
        <f t="shared" si="20"/>
        <v>0.54599999999999993</v>
      </c>
      <c r="M225" s="351" t="s">
        <v>33</v>
      </c>
      <c r="N225" s="352">
        <v>43901</v>
      </c>
      <c r="O225" s="353" t="s">
        <v>32</v>
      </c>
    </row>
    <row r="226" spans="1:15">
      <c r="A226" s="668">
        <v>165</v>
      </c>
      <c r="B226" s="346">
        <v>43900</v>
      </c>
      <c r="C226" s="347" t="s">
        <v>31</v>
      </c>
      <c r="D226" s="670" t="s">
        <v>13</v>
      </c>
      <c r="E226" s="348">
        <v>12</v>
      </c>
      <c r="F226" s="670" t="s">
        <v>3</v>
      </c>
      <c r="G226" s="342" t="s">
        <v>198</v>
      </c>
      <c r="H226" s="343">
        <v>1.2</v>
      </c>
      <c r="I226" s="343">
        <v>1.1499999999999999</v>
      </c>
      <c r="J226" s="343">
        <v>0.6</v>
      </c>
      <c r="K226" s="349">
        <v>1</v>
      </c>
      <c r="L226" s="350">
        <f t="shared" si="20"/>
        <v>0.82799999999999996</v>
      </c>
      <c r="M226" s="351" t="s">
        <v>33</v>
      </c>
      <c r="N226" s="352">
        <v>43904</v>
      </c>
      <c r="O226" s="353" t="s">
        <v>32</v>
      </c>
    </row>
    <row r="227" spans="1:15">
      <c r="A227" s="668">
        <v>166</v>
      </c>
      <c r="B227" s="346">
        <v>43900</v>
      </c>
      <c r="C227" s="347" t="s">
        <v>31</v>
      </c>
      <c r="D227" s="670" t="s">
        <v>13</v>
      </c>
      <c r="E227" s="348">
        <v>12</v>
      </c>
      <c r="F227" s="670" t="s">
        <v>3</v>
      </c>
      <c r="G227" s="342" t="s">
        <v>197</v>
      </c>
      <c r="H227" s="343">
        <v>1.2</v>
      </c>
      <c r="I227" s="343">
        <v>1.1499999999999999</v>
      </c>
      <c r="J227" s="343">
        <v>0.6</v>
      </c>
      <c r="K227" s="349">
        <v>1</v>
      </c>
      <c r="L227" s="350">
        <f t="shared" si="20"/>
        <v>0.82799999999999996</v>
      </c>
      <c r="M227" s="351" t="s">
        <v>33</v>
      </c>
      <c r="N227" s="352">
        <v>43904</v>
      </c>
      <c r="O227" s="353" t="s">
        <v>32</v>
      </c>
    </row>
    <row r="228" spans="1:15">
      <c r="A228" s="668">
        <v>167</v>
      </c>
      <c r="B228" s="346">
        <v>43900</v>
      </c>
      <c r="C228" s="347" t="s">
        <v>31</v>
      </c>
      <c r="D228" s="670" t="s">
        <v>13</v>
      </c>
      <c r="E228" s="348">
        <v>12</v>
      </c>
      <c r="F228" s="670" t="s">
        <v>3</v>
      </c>
      <c r="G228" s="342" t="s">
        <v>191</v>
      </c>
      <c r="H228" s="343">
        <v>1.3</v>
      </c>
      <c r="I228" s="343">
        <v>0.85</v>
      </c>
      <c r="J228" s="343">
        <v>0.6</v>
      </c>
      <c r="K228" s="349">
        <v>1</v>
      </c>
      <c r="L228" s="350">
        <f t="shared" si="20"/>
        <v>0.66299999999999992</v>
      </c>
      <c r="M228" s="351" t="s">
        <v>33</v>
      </c>
      <c r="N228" s="352">
        <v>43901</v>
      </c>
      <c r="O228" s="353" t="s">
        <v>32</v>
      </c>
    </row>
    <row r="229" spans="1:15">
      <c r="A229" s="668">
        <v>168</v>
      </c>
      <c r="B229" s="346">
        <v>43900</v>
      </c>
      <c r="C229" s="347" t="s">
        <v>31</v>
      </c>
      <c r="D229" s="670" t="s">
        <v>13</v>
      </c>
      <c r="E229" s="348">
        <v>12</v>
      </c>
      <c r="F229" s="670" t="s">
        <v>3</v>
      </c>
      <c r="G229" s="342" t="s">
        <v>193</v>
      </c>
      <c r="H229" s="343">
        <v>1.4</v>
      </c>
      <c r="I229" s="343">
        <v>1.1499999999999999</v>
      </c>
      <c r="J229" s="343">
        <v>1</v>
      </c>
      <c r="K229" s="349">
        <v>1</v>
      </c>
      <c r="L229" s="350">
        <f t="shared" si="20"/>
        <v>1.6099999999999999</v>
      </c>
      <c r="M229" s="351" t="s">
        <v>33</v>
      </c>
      <c r="N229" s="352">
        <v>43901</v>
      </c>
      <c r="O229" s="353" t="s">
        <v>32</v>
      </c>
    </row>
    <row r="230" spans="1:15">
      <c r="A230" s="668">
        <v>169</v>
      </c>
      <c r="B230" s="346">
        <v>43900</v>
      </c>
      <c r="C230" s="347" t="s">
        <v>31</v>
      </c>
      <c r="D230" s="670" t="s">
        <v>13</v>
      </c>
      <c r="E230" s="348">
        <v>12</v>
      </c>
      <c r="F230" s="670" t="s">
        <v>3</v>
      </c>
      <c r="G230" s="342" t="s">
        <v>196</v>
      </c>
      <c r="H230" s="343">
        <v>1.3</v>
      </c>
      <c r="I230" s="343">
        <v>1.1499999999999999</v>
      </c>
      <c r="J230" s="343">
        <v>1</v>
      </c>
      <c r="K230" s="349">
        <v>1</v>
      </c>
      <c r="L230" s="350">
        <f t="shared" si="20"/>
        <v>1.4949999999999999</v>
      </c>
      <c r="M230" s="351" t="s">
        <v>33</v>
      </c>
      <c r="N230" s="352">
        <v>43901</v>
      </c>
      <c r="O230" s="353" t="s">
        <v>32</v>
      </c>
    </row>
    <row r="231" spans="1:15">
      <c r="A231" s="668">
        <v>170</v>
      </c>
      <c r="B231" s="346">
        <v>43900</v>
      </c>
      <c r="C231" s="347" t="s">
        <v>31</v>
      </c>
      <c r="D231" s="670" t="s">
        <v>13</v>
      </c>
      <c r="E231" s="348">
        <v>12</v>
      </c>
      <c r="F231" s="670" t="s">
        <v>3</v>
      </c>
      <c r="G231" s="342" t="s">
        <v>192</v>
      </c>
      <c r="H231" s="343">
        <v>1.5</v>
      </c>
      <c r="I231" s="343">
        <v>1.1499999999999999</v>
      </c>
      <c r="J231" s="343">
        <v>0.6</v>
      </c>
      <c r="K231" s="349">
        <v>1</v>
      </c>
      <c r="L231" s="350">
        <f t="shared" si="20"/>
        <v>1.0349999999999999</v>
      </c>
      <c r="M231" s="351" t="s">
        <v>33</v>
      </c>
      <c r="N231" s="352">
        <v>43904</v>
      </c>
      <c r="O231" s="353" t="s">
        <v>32</v>
      </c>
    </row>
    <row r="232" spans="1:15">
      <c r="A232" s="668">
        <v>171</v>
      </c>
      <c r="B232" s="346">
        <v>43900</v>
      </c>
      <c r="C232" s="347" t="s">
        <v>31</v>
      </c>
      <c r="D232" s="670" t="s">
        <v>13</v>
      </c>
      <c r="E232" s="348">
        <v>12</v>
      </c>
      <c r="F232" s="670" t="s">
        <v>3</v>
      </c>
      <c r="G232" s="342" t="s">
        <v>194</v>
      </c>
      <c r="H232" s="343">
        <v>2.2999999999999998</v>
      </c>
      <c r="I232" s="343">
        <v>1.35</v>
      </c>
      <c r="J232" s="343">
        <v>0.6</v>
      </c>
      <c r="K232" s="349">
        <v>1</v>
      </c>
      <c r="L232" s="350">
        <f t="shared" si="20"/>
        <v>1.863</v>
      </c>
      <c r="M232" s="351" t="s">
        <v>33</v>
      </c>
      <c r="N232" s="352">
        <v>43901</v>
      </c>
      <c r="O232" s="353" t="s">
        <v>32</v>
      </c>
    </row>
    <row r="233" spans="1:15">
      <c r="A233" s="668">
        <v>172</v>
      </c>
      <c r="B233" s="346">
        <v>43900</v>
      </c>
      <c r="C233" s="347" t="s">
        <v>31</v>
      </c>
      <c r="D233" s="670" t="s">
        <v>13</v>
      </c>
      <c r="E233" s="348">
        <v>12</v>
      </c>
      <c r="F233" s="670" t="s">
        <v>3</v>
      </c>
      <c r="G233" s="342" t="s">
        <v>215</v>
      </c>
      <c r="H233" s="343">
        <v>1.1000000000000001</v>
      </c>
      <c r="I233" s="343">
        <v>0.95</v>
      </c>
      <c r="J233" s="343">
        <v>0.6</v>
      </c>
      <c r="K233" s="349">
        <v>1</v>
      </c>
      <c r="L233" s="350">
        <f t="shared" si="20"/>
        <v>0.62699999999999989</v>
      </c>
      <c r="M233" s="351" t="s">
        <v>33</v>
      </c>
      <c r="N233" s="352">
        <v>43901</v>
      </c>
      <c r="O233" s="353" t="s">
        <v>32</v>
      </c>
    </row>
    <row r="234" spans="1:15">
      <c r="A234" s="668">
        <v>173</v>
      </c>
      <c r="B234" s="346">
        <v>43900</v>
      </c>
      <c r="C234" s="347" t="s">
        <v>31</v>
      </c>
      <c r="D234" s="670" t="s">
        <v>13</v>
      </c>
      <c r="E234" s="348">
        <v>12</v>
      </c>
      <c r="F234" s="670" t="s">
        <v>3</v>
      </c>
      <c r="G234" s="342" t="s">
        <v>214</v>
      </c>
      <c r="H234" s="343">
        <v>1.6</v>
      </c>
      <c r="I234" s="343">
        <v>1.35</v>
      </c>
      <c r="J234" s="343">
        <v>0.6</v>
      </c>
      <c r="K234" s="349">
        <v>1</v>
      </c>
      <c r="L234" s="350">
        <f t="shared" si="20"/>
        <v>1.296</v>
      </c>
      <c r="M234" s="351" t="s">
        <v>33</v>
      </c>
      <c r="N234" s="352">
        <v>43904</v>
      </c>
      <c r="O234" s="353" t="s">
        <v>32</v>
      </c>
    </row>
    <row r="235" spans="1:15">
      <c r="A235" s="668">
        <v>174</v>
      </c>
      <c r="B235" s="346">
        <v>43900</v>
      </c>
      <c r="C235" s="347" t="s">
        <v>31</v>
      </c>
      <c r="D235" s="670" t="s">
        <v>13</v>
      </c>
      <c r="E235" s="348">
        <v>12</v>
      </c>
      <c r="F235" s="670" t="s">
        <v>3</v>
      </c>
      <c r="G235" s="342" t="s">
        <v>429</v>
      </c>
      <c r="H235" s="343">
        <v>1.5</v>
      </c>
      <c r="I235" s="343">
        <v>1.25</v>
      </c>
      <c r="J235" s="343">
        <v>0.6</v>
      </c>
      <c r="K235" s="349">
        <v>1</v>
      </c>
      <c r="L235" s="350">
        <f t="shared" si="20"/>
        <v>1.125</v>
      </c>
      <c r="M235" s="351" t="s">
        <v>33</v>
      </c>
      <c r="N235" s="352">
        <v>43901</v>
      </c>
      <c r="O235" s="353" t="s">
        <v>32</v>
      </c>
    </row>
    <row r="236" spans="1:15">
      <c r="A236" s="668">
        <v>175</v>
      </c>
      <c r="B236" s="346">
        <v>43900</v>
      </c>
      <c r="C236" s="347" t="s">
        <v>31</v>
      </c>
      <c r="D236" s="670" t="s">
        <v>13</v>
      </c>
      <c r="E236" s="348">
        <v>12</v>
      </c>
      <c r="F236" s="670" t="s">
        <v>3</v>
      </c>
      <c r="G236" s="342" t="s">
        <v>477</v>
      </c>
      <c r="H236" s="343">
        <v>1.4</v>
      </c>
      <c r="I236" s="343">
        <v>0.65</v>
      </c>
      <c r="J236" s="343">
        <v>0.6</v>
      </c>
      <c r="K236" s="349">
        <v>1</v>
      </c>
      <c r="L236" s="350">
        <f t="shared" si="20"/>
        <v>0.54599999999999993</v>
      </c>
      <c r="M236" s="351" t="s">
        <v>33</v>
      </c>
      <c r="N236" s="352">
        <v>43902</v>
      </c>
      <c r="O236" s="353" t="s">
        <v>32</v>
      </c>
    </row>
    <row r="237" spans="1:15">
      <c r="A237" s="668">
        <v>176</v>
      </c>
      <c r="B237" s="346">
        <v>43900</v>
      </c>
      <c r="C237" s="347" t="s">
        <v>31</v>
      </c>
      <c r="D237" s="670" t="s">
        <v>13</v>
      </c>
      <c r="E237" s="348">
        <v>12</v>
      </c>
      <c r="F237" s="670" t="s">
        <v>3</v>
      </c>
      <c r="G237" s="342" t="s">
        <v>478</v>
      </c>
      <c r="H237" s="343">
        <v>1.3</v>
      </c>
      <c r="I237" s="343">
        <v>0.95</v>
      </c>
      <c r="J237" s="343">
        <v>0.6</v>
      </c>
      <c r="K237" s="349">
        <v>1</v>
      </c>
      <c r="L237" s="350">
        <f t="shared" si="20"/>
        <v>0.74099999999999988</v>
      </c>
      <c r="M237" s="351" t="s">
        <v>33</v>
      </c>
      <c r="N237" s="352">
        <v>43902</v>
      </c>
      <c r="O237" s="353" t="s">
        <v>32</v>
      </c>
    </row>
    <row r="238" spans="1:15">
      <c r="A238" s="668">
        <v>177</v>
      </c>
      <c r="B238" s="346">
        <v>43900</v>
      </c>
      <c r="C238" s="347" t="s">
        <v>31</v>
      </c>
      <c r="D238" s="670" t="s">
        <v>13</v>
      </c>
      <c r="E238" s="348">
        <v>12</v>
      </c>
      <c r="F238" s="670" t="s">
        <v>4</v>
      </c>
      <c r="G238" s="342" t="s">
        <v>479</v>
      </c>
      <c r="H238" s="343">
        <v>1.2</v>
      </c>
      <c r="I238" s="343">
        <v>0.95</v>
      </c>
      <c r="J238" s="343">
        <v>0.6</v>
      </c>
      <c r="K238" s="349">
        <v>1</v>
      </c>
      <c r="L238" s="350">
        <f t="shared" si="20"/>
        <v>0.68399999999999994</v>
      </c>
      <c r="M238" s="351" t="s">
        <v>33</v>
      </c>
      <c r="N238" s="352">
        <v>43900</v>
      </c>
      <c r="O238" s="353" t="s">
        <v>32</v>
      </c>
    </row>
    <row r="239" spans="1:15">
      <c r="A239" s="668">
        <v>178</v>
      </c>
      <c r="B239" s="346">
        <v>43900</v>
      </c>
      <c r="C239" s="347" t="s">
        <v>31</v>
      </c>
      <c r="D239" s="670" t="s">
        <v>13</v>
      </c>
      <c r="E239" s="348">
        <v>12</v>
      </c>
      <c r="F239" s="670" t="s">
        <v>4</v>
      </c>
      <c r="G239" s="342" t="s">
        <v>480</v>
      </c>
      <c r="H239" s="343">
        <v>1.7</v>
      </c>
      <c r="I239" s="343">
        <v>0.6</v>
      </c>
      <c r="J239" s="343">
        <v>0.6</v>
      </c>
      <c r="K239" s="349">
        <v>1</v>
      </c>
      <c r="L239" s="350">
        <f t="shared" si="20"/>
        <v>0.61199999999999999</v>
      </c>
      <c r="M239" s="351" t="s">
        <v>33</v>
      </c>
      <c r="N239" s="352">
        <v>43902</v>
      </c>
      <c r="O239" s="353" t="s">
        <v>32</v>
      </c>
    </row>
    <row r="240" spans="1:15">
      <c r="A240" s="668">
        <v>179</v>
      </c>
      <c r="B240" s="346">
        <v>43900</v>
      </c>
      <c r="C240" s="347" t="s">
        <v>31</v>
      </c>
      <c r="D240" s="670" t="s">
        <v>13</v>
      </c>
      <c r="E240" s="348">
        <v>12</v>
      </c>
      <c r="F240" s="670" t="s">
        <v>4</v>
      </c>
      <c r="G240" s="342" t="s">
        <v>185</v>
      </c>
      <c r="H240" s="343">
        <v>1.9</v>
      </c>
      <c r="I240" s="343">
        <v>0.65</v>
      </c>
      <c r="J240" s="343">
        <v>0.6</v>
      </c>
      <c r="K240" s="349">
        <v>1</v>
      </c>
      <c r="L240" s="350">
        <f t="shared" si="20"/>
        <v>0.74099999999999988</v>
      </c>
      <c r="M240" s="351" t="s">
        <v>33</v>
      </c>
      <c r="N240" s="352">
        <v>43904</v>
      </c>
      <c r="O240" s="353" t="s">
        <v>32</v>
      </c>
    </row>
    <row r="241" spans="1:15">
      <c r="A241" s="668">
        <v>180</v>
      </c>
      <c r="B241" s="346">
        <v>43900</v>
      </c>
      <c r="C241" s="347" t="s">
        <v>31</v>
      </c>
      <c r="D241" s="670" t="s">
        <v>13</v>
      </c>
      <c r="E241" s="348">
        <v>12</v>
      </c>
      <c r="F241" s="670" t="s">
        <v>4</v>
      </c>
      <c r="G241" s="342" t="s">
        <v>190</v>
      </c>
      <c r="H241" s="343">
        <v>1.2</v>
      </c>
      <c r="I241" s="343">
        <v>1.25</v>
      </c>
      <c r="J241" s="343">
        <v>0.6</v>
      </c>
      <c r="K241" s="349">
        <v>1</v>
      </c>
      <c r="L241" s="350">
        <f t="shared" si="20"/>
        <v>0.89999999999999991</v>
      </c>
      <c r="M241" s="351" t="s">
        <v>33</v>
      </c>
      <c r="N241" s="352">
        <v>43905</v>
      </c>
      <c r="O241" s="353" t="s">
        <v>32</v>
      </c>
    </row>
    <row r="242" spans="1:15">
      <c r="A242" s="668">
        <v>181</v>
      </c>
      <c r="B242" s="346">
        <v>43900</v>
      </c>
      <c r="C242" s="347" t="s">
        <v>31</v>
      </c>
      <c r="D242" s="670" t="s">
        <v>13</v>
      </c>
      <c r="E242" s="348">
        <v>12</v>
      </c>
      <c r="F242" s="670" t="s">
        <v>4</v>
      </c>
      <c r="G242" s="342" t="s">
        <v>481</v>
      </c>
      <c r="H242" s="343">
        <v>1.2</v>
      </c>
      <c r="I242" s="343">
        <v>1.05</v>
      </c>
      <c r="J242" s="343">
        <v>0.6</v>
      </c>
      <c r="K242" s="349">
        <v>1</v>
      </c>
      <c r="L242" s="350">
        <f t="shared" si="20"/>
        <v>0.75600000000000001</v>
      </c>
      <c r="M242" s="351" t="s">
        <v>33</v>
      </c>
      <c r="N242" s="352">
        <v>43904</v>
      </c>
      <c r="O242" s="353" t="s">
        <v>32</v>
      </c>
    </row>
    <row r="243" spans="1:15">
      <c r="A243" s="668">
        <v>182</v>
      </c>
      <c r="B243" s="748">
        <v>43900</v>
      </c>
      <c r="C243" s="749" t="s">
        <v>31</v>
      </c>
      <c r="D243" s="750" t="s">
        <v>13</v>
      </c>
      <c r="E243" s="751">
        <v>12</v>
      </c>
      <c r="F243" s="750" t="s">
        <v>4</v>
      </c>
      <c r="G243" s="752" t="s">
        <v>195</v>
      </c>
      <c r="H243" s="753">
        <v>1.1000000000000001</v>
      </c>
      <c r="I243" s="753">
        <v>0.95</v>
      </c>
      <c r="J243" s="753">
        <v>0.6</v>
      </c>
      <c r="K243" s="754">
        <v>1</v>
      </c>
      <c r="L243" s="705">
        <f t="shared" si="20"/>
        <v>0.62699999999999989</v>
      </c>
      <c r="M243" s="755" t="s">
        <v>33</v>
      </c>
      <c r="N243" s="756">
        <v>43902</v>
      </c>
      <c r="O243" s="757" t="s">
        <v>32</v>
      </c>
    </row>
    <row r="244" spans="1:15">
      <c r="A244" s="668">
        <v>183</v>
      </c>
      <c r="B244" s="346">
        <v>43901</v>
      </c>
      <c r="C244" s="347" t="s">
        <v>31</v>
      </c>
      <c r="D244" s="341" t="s">
        <v>13</v>
      </c>
      <c r="E244" s="348">
        <v>12</v>
      </c>
      <c r="F244" s="341" t="s">
        <v>3</v>
      </c>
      <c r="G244" s="342" t="s">
        <v>484</v>
      </c>
      <c r="H244" s="343">
        <v>1.3</v>
      </c>
      <c r="I244" s="343">
        <v>0.65</v>
      </c>
      <c r="J244" s="343">
        <v>0.6</v>
      </c>
      <c r="K244" s="349">
        <v>1</v>
      </c>
      <c r="L244" s="350">
        <f t="shared" si="20"/>
        <v>0.50700000000000001</v>
      </c>
      <c r="M244" s="351" t="s">
        <v>33</v>
      </c>
      <c r="N244" s="352">
        <v>43905</v>
      </c>
      <c r="O244" s="353" t="s">
        <v>32</v>
      </c>
    </row>
    <row r="245" spans="1:15">
      <c r="A245" s="668">
        <v>184</v>
      </c>
      <c r="B245" s="346">
        <v>43901</v>
      </c>
      <c r="C245" s="347" t="s">
        <v>31</v>
      </c>
      <c r="D245" s="670" t="s">
        <v>13</v>
      </c>
      <c r="E245" s="348">
        <v>12</v>
      </c>
      <c r="F245" s="670" t="s">
        <v>3</v>
      </c>
      <c r="G245" s="342" t="s">
        <v>485</v>
      </c>
      <c r="H245" s="343">
        <v>1.2</v>
      </c>
      <c r="I245" s="343">
        <v>0.85</v>
      </c>
      <c r="J245" s="343">
        <v>0.6</v>
      </c>
      <c r="K245" s="349">
        <v>1</v>
      </c>
      <c r="L245" s="350">
        <f t="shared" si="20"/>
        <v>0.61199999999999999</v>
      </c>
      <c r="M245" s="351" t="s">
        <v>33</v>
      </c>
      <c r="N245" s="352">
        <v>43904</v>
      </c>
      <c r="O245" s="353" t="s">
        <v>32</v>
      </c>
    </row>
    <row r="246" spans="1:15">
      <c r="A246" s="668">
        <v>185</v>
      </c>
      <c r="B246" s="346">
        <v>43901</v>
      </c>
      <c r="C246" s="347" t="s">
        <v>31</v>
      </c>
      <c r="D246" s="670" t="s">
        <v>13</v>
      </c>
      <c r="E246" s="348">
        <v>12</v>
      </c>
      <c r="F246" s="670" t="s">
        <v>3</v>
      </c>
      <c r="G246" s="342" t="s">
        <v>486</v>
      </c>
      <c r="H246" s="343">
        <v>1.2</v>
      </c>
      <c r="I246" s="343">
        <v>0.6</v>
      </c>
      <c r="J246" s="343">
        <v>0.6</v>
      </c>
      <c r="K246" s="349">
        <v>1</v>
      </c>
      <c r="L246" s="350">
        <f t="shared" si="20"/>
        <v>0.432</v>
      </c>
      <c r="M246" s="351" t="s">
        <v>33</v>
      </c>
      <c r="N246" s="352">
        <v>43902</v>
      </c>
      <c r="O246" s="353" t="s">
        <v>32</v>
      </c>
    </row>
    <row r="247" spans="1:15">
      <c r="A247" s="668">
        <v>186</v>
      </c>
      <c r="B247" s="346">
        <v>43901</v>
      </c>
      <c r="C247" s="347" t="s">
        <v>31</v>
      </c>
      <c r="D247" s="670" t="s">
        <v>13</v>
      </c>
      <c r="E247" s="348">
        <v>12</v>
      </c>
      <c r="F247" s="670" t="s">
        <v>3</v>
      </c>
      <c r="G247" s="342" t="s">
        <v>487</v>
      </c>
      <c r="H247" s="343">
        <v>1</v>
      </c>
      <c r="I247" s="343">
        <v>0.65</v>
      </c>
      <c r="J247" s="343">
        <v>0.6</v>
      </c>
      <c r="K247" s="349">
        <v>1</v>
      </c>
      <c r="L247" s="350">
        <f t="shared" si="20"/>
        <v>0.39</v>
      </c>
      <c r="M247" s="351" t="s">
        <v>33</v>
      </c>
      <c r="N247" s="352">
        <v>43905</v>
      </c>
      <c r="O247" s="353" t="s">
        <v>32</v>
      </c>
    </row>
    <row r="248" spans="1:15">
      <c r="A248" s="668">
        <v>187</v>
      </c>
      <c r="B248" s="346">
        <v>43901</v>
      </c>
      <c r="C248" s="347" t="s">
        <v>31</v>
      </c>
      <c r="D248" s="670" t="s">
        <v>13</v>
      </c>
      <c r="E248" s="348">
        <v>12</v>
      </c>
      <c r="F248" s="670" t="s">
        <v>3</v>
      </c>
      <c r="G248" s="342" t="s">
        <v>488</v>
      </c>
      <c r="H248" s="343">
        <v>1.3</v>
      </c>
      <c r="I248" s="343">
        <v>1.1499999999999999</v>
      </c>
      <c r="J248" s="343">
        <v>0.6</v>
      </c>
      <c r="K248" s="349">
        <v>1</v>
      </c>
      <c r="L248" s="350">
        <f t="shared" si="20"/>
        <v>0.89699999999999991</v>
      </c>
      <c r="M248" s="351" t="s">
        <v>33</v>
      </c>
      <c r="N248" s="352">
        <v>43901</v>
      </c>
      <c r="O248" s="353" t="s">
        <v>32</v>
      </c>
    </row>
    <row r="249" spans="1:15">
      <c r="A249" s="668">
        <v>188</v>
      </c>
      <c r="B249" s="346">
        <v>43901</v>
      </c>
      <c r="C249" s="347" t="s">
        <v>31</v>
      </c>
      <c r="D249" s="670" t="s">
        <v>13</v>
      </c>
      <c r="E249" s="348">
        <v>12</v>
      </c>
      <c r="F249" s="670" t="s">
        <v>3</v>
      </c>
      <c r="G249" s="342" t="s">
        <v>489</v>
      </c>
      <c r="H249" s="343">
        <v>1.2</v>
      </c>
      <c r="I249" s="343">
        <v>1.05</v>
      </c>
      <c r="J249" s="343">
        <v>0.6</v>
      </c>
      <c r="K249" s="349">
        <v>1</v>
      </c>
      <c r="L249" s="350">
        <f t="shared" si="20"/>
        <v>0.75600000000000001</v>
      </c>
      <c r="M249" s="351" t="s">
        <v>33</v>
      </c>
      <c r="N249" s="352">
        <v>43901</v>
      </c>
      <c r="O249" s="353" t="s">
        <v>32</v>
      </c>
    </row>
    <row r="250" spans="1:15">
      <c r="A250" s="668">
        <v>189</v>
      </c>
      <c r="B250" s="346">
        <v>43901</v>
      </c>
      <c r="C250" s="347" t="s">
        <v>31</v>
      </c>
      <c r="D250" s="670" t="s">
        <v>13</v>
      </c>
      <c r="E250" s="348">
        <v>12</v>
      </c>
      <c r="F250" s="670" t="s">
        <v>3</v>
      </c>
      <c r="G250" s="342" t="s">
        <v>490</v>
      </c>
      <c r="H250" s="343">
        <v>1.7</v>
      </c>
      <c r="I250" s="343">
        <v>0.65</v>
      </c>
      <c r="J250" s="343">
        <v>0.6</v>
      </c>
      <c r="K250" s="349">
        <v>1</v>
      </c>
      <c r="L250" s="350">
        <f t="shared" si="20"/>
        <v>0.66299999999999992</v>
      </c>
      <c r="M250" s="351" t="s">
        <v>33</v>
      </c>
      <c r="N250" s="352"/>
      <c r="O250" s="353"/>
    </row>
    <row r="251" spans="1:15">
      <c r="A251" s="668">
        <v>190</v>
      </c>
      <c r="B251" s="346">
        <v>43901</v>
      </c>
      <c r="C251" s="347" t="s">
        <v>31</v>
      </c>
      <c r="D251" s="670" t="s">
        <v>13</v>
      </c>
      <c r="E251" s="348">
        <v>12</v>
      </c>
      <c r="F251" s="670" t="s">
        <v>3</v>
      </c>
      <c r="G251" s="342" t="s">
        <v>491</v>
      </c>
      <c r="H251" s="343">
        <v>1.4</v>
      </c>
      <c r="I251" s="343">
        <v>1.25</v>
      </c>
      <c r="J251" s="343">
        <v>0.6</v>
      </c>
      <c r="K251" s="349">
        <v>1</v>
      </c>
      <c r="L251" s="350">
        <f t="shared" si="20"/>
        <v>1.05</v>
      </c>
      <c r="M251" s="351" t="s">
        <v>33</v>
      </c>
      <c r="N251" s="352">
        <v>43911</v>
      </c>
      <c r="O251" s="353" t="s">
        <v>32</v>
      </c>
    </row>
    <row r="252" spans="1:15">
      <c r="A252" s="668">
        <v>191</v>
      </c>
      <c r="B252" s="346">
        <v>43901</v>
      </c>
      <c r="C252" s="347" t="s">
        <v>31</v>
      </c>
      <c r="D252" s="670" t="s">
        <v>13</v>
      </c>
      <c r="E252" s="348">
        <v>12</v>
      </c>
      <c r="F252" s="670" t="s">
        <v>3</v>
      </c>
      <c r="G252" s="342" t="s">
        <v>492</v>
      </c>
      <c r="H252" s="343">
        <v>2.9</v>
      </c>
      <c r="I252" s="343">
        <v>1.35</v>
      </c>
      <c r="J252" s="343">
        <v>0.6</v>
      </c>
      <c r="K252" s="349">
        <v>1</v>
      </c>
      <c r="L252" s="350">
        <f t="shared" si="20"/>
        <v>2.3489999999999998</v>
      </c>
      <c r="M252" s="351" t="s">
        <v>33</v>
      </c>
      <c r="N252" s="352">
        <v>43901</v>
      </c>
      <c r="O252" s="353" t="s">
        <v>32</v>
      </c>
    </row>
    <row r="253" spans="1:15">
      <c r="A253" s="668">
        <v>192</v>
      </c>
      <c r="B253" s="346">
        <v>43901</v>
      </c>
      <c r="C253" s="347" t="s">
        <v>31</v>
      </c>
      <c r="D253" s="670" t="s">
        <v>13</v>
      </c>
      <c r="E253" s="348">
        <v>12</v>
      </c>
      <c r="F253" s="341" t="s">
        <v>4</v>
      </c>
      <c r="G253" s="342" t="s">
        <v>493</v>
      </c>
      <c r="H253" s="343">
        <v>1.3</v>
      </c>
      <c r="I253" s="343">
        <v>0.95</v>
      </c>
      <c r="J253" s="343">
        <v>0.6</v>
      </c>
      <c r="K253" s="349">
        <v>1</v>
      </c>
      <c r="L253" s="350">
        <f t="shared" si="20"/>
        <v>0.74099999999999988</v>
      </c>
      <c r="M253" s="351" t="s">
        <v>33</v>
      </c>
      <c r="N253" s="352">
        <v>43901</v>
      </c>
      <c r="O253" s="353" t="s">
        <v>32</v>
      </c>
    </row>
    <row r="254" spans="1:15">
      <c r="A254" s="668">
        <v>193</v>
      </c>
      <c r="B254" s="748">
        <v>43901</v>
      </c>
      <c r="C254" s="749" t="s">
        <v>31</v>
      </c>
      <c r="D254" s="750" t="s">
        <v>13</v>
      </c>
      <c r="E254" s="751">
        <v>12</v>
      </c>
      <c r="F254" s="750" t="s">
        <v>4</v>
      </c>
      <c r="G254" s="752" t="s">
        <v>494</v>
      </c>
      <c r="H254" s="753">
        <v>2.2000000000000002</v>
      </c>
      <c r="I254" s="753">
        <v>0.65</v>
      </c>
      <c r="J254" s="753">
        <v>0.6</v>
      </c>
      <c r="K254" s="754">
        <v>1</v>
      </c>
      <c r="L254" s="705">
        <f t="shared" si="20"/>
        <v>0.8580000000000001</v>
      </c>
      <c r="M254" s="755" t="s">
        <v>33</v>
      </c>
      <c r="N254" s="756">
        <v>43902</v>
      </c>
      <c r="O254" s="757" t="s">
        <v>32</v>
      </c>
    </row>
    <row r="255" spans="1:15">
      <c r="A255" s="668">
        <v>194</v>
      </c>
      <c r="B255" s="346">
        <v>43902</v>
      </c>
      <c r="C255" s="347" t="s">
        <v>31</v>
      </c>
      <c r="D255" s="341" t="s">
        <v>15</v>
      </c>
      <c r="E255" s="348">
        <v>8</v>
      </c>
      <c r="F255" s="341" t="s">
        <v>3</v>
      </c>
      <c r="G255" s="342" t="s">
        <v>250</v>
      </c>
      <c r="H255" s="343">
        <v>1.2</v>
      </c>
      <c r="I255" s="343">
        <v>1.25</v>
      </c>
      <c r="J255" s="343">
        <v>0.6</v>
      </c>
      <c r="K255" s="349">
        <v>1</v>
      </c>
      <c r="L255" s="350">
        <f t="shared" si="20"/>
        <v>0.89999999999999991</v>
      </c>
      <c r="M255" s="351" t="s">
        <v>33</v>
      </c>
      <c r="N255" s="352">
        <v>43902</v>
      </c>
      <c r="O255" s="353" t="s">
        <v>32</v>
      </c>
    </row>
    <row r="256" spans="1:15">
      <c r="A256" s="668">
        <v>195</v>
      </c>
      <c r="B256" s="346">
        <v>43902</v>
      </c>
      <c r="C256" s="347" t="s">
        <v>31</v>
      </c>
      <c r="D256" s="670" t="s">
        <v>15</v>
      </c>
      <c r="E256" s="348">
        <v>8</v>
      </c>
      <c r="F256" s="670" t="s">
        <v>3</v>
      </c>
      <c r="G256" s="342" t="s">
        <v>179</v>
      </c>
      <c r="H256" s="343">
        <v>1.2</v>
      </c>
      <c r="I256" s="343">
        <v>1.1499999999999999</v>
      </c>
      <c r="J256" s="343">
        <v>0.6</v>
      </c>
      <c r="K256" s="349">
        <v>1</v>
      </c>
      <c r="L256" s="350">
        <f t="shared" si="20"/>
        <v>0.82799999999999996</v>
      </c>
      <c r="M256" s="351" t="s">
        <v>33</v>
      </c>
      <c r="N256" s="352">
        <v>43904</v>
      </c>
      <c r="O256" s="353" t="s">
        <v>32</v>
      </c>
    </row>
    <row r="257" spans="1:15">
      <c r="A257" s="668">
        <v>196</v>
      </c>
      <c r="B257" s="346">
        <v>43902</v>
      </c>
      <c r="C257" s="347" t="s">
        <v>31</v>
      </c>
      <c r="D257" s="670" t="s">
        <v>15</v>
      </c>
      <c r="E257" s="348">
        <v>8</v>
      </c>
      <c r="F257" s="670" t="s">
        <v>3</v>
      </c>
      <c r="G257" s="342" t="s">
        <v>178</v>
      </c>
      <c r="H257" s="343">
        <v>1.2</v>
      </c>
      <c r="I257" s="343">
        <v>1.25</v>
      </c>
      <c r="J257" s="343">
        <v>0.6</v>
      </c>
      <c r="K257" s="349">
        <v>1</v>
      </c>
      <c r="L257" s="350">
        <f t="shared" si="20"/>
        <v>0.89999999999999991</v>
      </c>
      <c r="M257" s="351" t="s">
        <v>33</v>
      </c>
      <c r="N257" s="352">
        <v>43902</v>
      </c>
      <c r="O257" s="353" t="s">
        <v>32</v>
      </c>
    </row>
    <row r="258" spans="1:15">
      <c r="A258" s="668">
        <v>197</v>
      </c>
      <c r="B258" s="346">
        <v>43902</v>
      </c>
      <c r="C258" s="347" t="s">
        <v>31</v>
      </c>
      <c r="D258" s="670" t="s">
        <v>15</v>
      </c>
      <c r="E258" s="348">
        <v>8</v>
      </c>
      <c r="F258" s="670" t="s">
        <v>3</v>
      </c>
      <c r="G258" s="342" t="s">
        <v>168</v>
      </c>
      <c r="H258" s="343">
        <v>1.4</v>
      </c>
      <c r="I258" s="343">
        <v>0.95</v>
      </c>
      <c r="J258" s="343">
        <v>0.6</v>
      </c>
      <c r="K258" s="349">
        <v>1</v>
      </c>
      <c r="L258" s="350">
        <f t="shared" si="20"/>
        <v>0.79799999999999993</v>
      </c>
      <c r="M258" s="351" t="s">
        <v>33</v>
      </c>
      <c r="N258" s="352">
        <v>43902</v>
      </c>
      <c r="O258" s="353" t="s">
        <v>32</v>
      </c>
    </row>
    <row r="259" spans="1:15">
      <c r="A259" s="668">
        <v>198</v>
      </c>
      <c r="B259" s="346">
        <v>43902</v>
      </c>
      <c r="C259" s="347" t="s">
        <v>31</v>
      </c>
      <c r="D259" s="670" t="s">
        <v>15</v>
      </c>
      <c r="E259" s="348">
        <v>8</v>
      </c>
      <c r="F259" s="670" t="s">
        <v>3</v>
      </c>
      <c r="G259" s="342" t="s">
        <v>177</v>
      </c>
      <c r="H259" s="343">
        <v>1.6</v>
      </c>
      <c r="I259" s="343">
        <v>1.25</v>
      </c>
      <c r="J259" s="343">
        <v>0.6</v>
      </c>
      <c r="K259" s="349">
        <v>1</v>
      </c>
      <c r="L259" s="350">
        <f t="shared" si="20"/>
        <v>1.2</v>
      </c>
      <c r="M259" s="351" t="s">
        <v>33</v>
      </c>
      <c r="N259" s="352">
        <v>43902</v>
      </c>
      <c r="O259" s="353" t="s">
        <v>32</v>
      </c>
    </row>
    <row r="260" spans="1:15">
      <c r="A260" s="668">
        <v>199</v>
      </c>
      <c r="B260" s="346">
        <v>43902</v>
      </c>
      <c r="C260" s="347" t="s">
        <v>31</v>
      </c>
      <c r="D260" s="670" t="s">
        <v>15</v>
      </c>
      <c r="E260" s="348">
        <v>8</v>
      </c>
      <c r="F260" s="670" t="s">
        <v>3</v>
      </c>
      <c r="G260" s="342" t="s">
        <v>173</v>
      </c>
      <c r="H260" s="343">
        <v>1.2</v>
      </c>
      <c r="I260" s="343">
        <v>0.75</v>
      </c>
      <c r="J260" s="343">
        <v>0.6</v>
      </c>
      <c r="K260" s="349">
        <v>1</v>
      </c>
      <c r="L260" s="350">
        <f t="shared" si="20"/>
        <v>0.53999999999999992</v>
      </c>
      <c r="M260" s="351" t="s">
        <v>33</v>
      </c>
      <c r="N260" s="352"/>
      <c r="O260" s="353"/>
    </row>
    <row r="261" spans="1:15">
      <c r="A261" s="668">
        <v>200</v>
      </c>
      <c r="B261" s="346">
        <v>43902</v>
      </c>
      <c r="C261" s="347" t="s">
        <v>31</v>
      </c>
      <c r="D261" s="670" t="s">
        <v>15</v>
      </c>
      <c r="E261" s="348">
        <v>8</v>
      </c>
      <c r="F261" s="670" t="s">
        <v>3</v>
      </c>
      <c r="G261" s="342" t="s">
        <v>213</v>
      </c>
      <c r="H261" s="343">
        <v>1.8</v>
      </c>
      <c r="I261" s="343">
        <v>1.35</v>
      </c>
      <c r="J261" s="343">
        <v>0.6</v>
      </c>
      <c r="K261" s="349">
        <v>1</v>
      </c>
      <c r="L261" s="350">
        <f t="shared" si="20"/>
        <v>1.458</v>
      </c>
      <c r="M261" s="351" t="s">
        <v>33</v>
      </c>
      <c r="N261" s="352">
        <v>43904</v>
      </c>
      <c r="O261" s="353" t="s">
        <v>32</v>
      </c>
    </row>
    <row r="262" spans="1:15">
      <c r="A262" s="668">
        <v>201</v>
      </c>
      <c r="B262" s="346">
        <v>43902</v>
      </c>
      <c r="C262" s="347" t="s">
        <v>31</v>
      </c>
      <c r="D262" s="670" t="s">
        <v>15</v>
      </c>
      <c r="E262" s="348">
        <v>8</v>
      </c>
      <c r="F262" s="670" t="s">
        <v>3</v>
      </c>
      <c r="G262" s="342" t="s">
        <v>182</v>
      </c>
      <c r="H262" s="343">
        <v>1.2</v>
      </c>
      <c r="I262" s="343">
        <v>0.65</v>
      </c>
      <c r="J262" s="343">
        <v>0.6</v>
      </c>
      <c r="K262" s="349">
        <v>1</v>
      </c>
      <c r="L262" s="350">
        <f t="shared" si="20"/>
        <v>0.46799999999999997</v>
      </c>
      <c r="M262" s="351" t="s">
        <v>33</v>
      </c>
      <c r="N262" s="352"/>
      <c r="O262" s="353"/>
    </row>
    <row r="263" spans="1:15">
      <c r="A263" s="668">
        <v>202</v>
      </c>
      <c r="B263" s="346">
        <v>43902</v>
      </c>
      <c r="C263" s="347" t="s">
        <v>31</v>
      </c>
      <c r="D263" s="670" t="s">
        <v>15</v>
      </c>
      <c r="E263" s="348">
        <v>8</v>
      </c>
      <c r="F263" s="670" t="s">
        <v>3</v>
      </c>
      <c r="G263" s="342" t="s">
        <v>212</v>
      </c>
      <c r="H263" s="343">
        <v>1.3</v>
      </c>
      <c r="I263" s="343">
        <v>0.75</v>
      </c>
      <c r="J263" s="343">
        <v>0.6</v>
      </c>
      <c r="K263" s="349">
        <v>1</v>
      </c>
      <c r="L263" s="350">
        <f t="shared" si="20"/>
        <v>0.58500000000000008</v>
      </c>
      <c r="M263" s="351" t="s">
        <v>33</v>
      </c>
      <c r="N263" s="352">
        <v>43902</v>
      </c>
      <c r="O263" s="353" t="s">
        <v>32</v>
      </c>
    </row>
    <row r="264" spans="1:15">
      <c r="A264" s="668">
        <v>203</v>
      </c>
      <c r="B264" s="346">
        <v>43902</v>
      </c>
      <c r="C264" s="347" t="s">
        <v>31</v>
      </c>
      <c r="D264" s="670" t="s">
        <v>15</v>
      </c>
      <c r="E264" s="348">
        <v>8</v>
      </c>
      <c r="F264" s="670" t="s">
        <v>3</v>
      </c>
      <c r="G264" s="342" t="s">
        <v>166</v>
      </c>
      <c r="H264" s="343">
        <v>1.3</v>
      </c>
      <c r="I264" s="343">
        <v>0.75</v>
      </c>
      <c r="J264" s="343">
        <v>0.6</v>
      </c>
      <c r="K264" s="349">
        <v>1</v>
      </c>
      <c r="L264" s="350">
        <f t="shared" si="20"/>
        <v>0.58500000000000008</v>
      </c>
      <c r="M264" s="351" t="s">
        <v>33</v>
      </c>
      <c r="N264" s="352"/>
      <c r="O264" s="353"/>
    </row>
    <row r="265" spans="1:15">
      <c r="A265" s="668">
        <v>204</v>
      </c>
      <c r="B265" s="346">
        <v>43902</v>
      </c>
      <c r="C265" s="347" t="s">
        <v>31</v>
      </c>
      <c r="D265" s="670" t="s">
        <v>15</v>
      </c>
      <c r="E265" s="348">
        <v>8</v>
      </c>
      <c r="F265" s="670" t="s">
        <v>3</v>
      </c>
      <c r="G265" s="342" t="s">
        <v>165</v>
      </c>
      <c r="H265" s="343">
        <v>1.3</v>
      </c>
      <c r="I265" s="343">
        <v>0.75</v>
      </c>
      <c r="J265" s="343">
        <v>0.6</v>
      </c>
      <c r="K265" s="349">
        <v>1</v>
      </c>
      <c r="L265" s="350">
        <f t="shared" ref="L265:L281" si="21">H265*I265*J265</f>
        <v>0.58500000000000008</v>
      </c>
      <c r="M265" s="351" t="s">
        <v>33</v>
      </c>
      <c r="N265" s="352">
        <v>43904</v>
      </c>
      <c r="O265" s="353" t="s">
        <v>32</v>
      </c>
    </row>
    <row r="266" spans="1:15">
      <c r="A266" s="668">
        <v>205</v>
      </c>
      <c r="B266" s="346">
        <v>43902</v>
      </c>
      <c r="C266" s="347" t="s">
        <v>31</v>
      </c>
      <c r="D266" s="670" t="s">
        <v>15</v>
      </c>
      <c r="E266" s="348">
        <v>8</v>
      </c>
      <c r="F266" s="670" t="s">
        <v>3</v>
      </c>
      <c r="G266" s="342" t="s">
        <v>220</v>
      </c>
      <c r="H266" s="343">
        <v>1.3</v>
      </c>
      <c r="I266" s="343">
        <v>0.65</v>
      </c>
      <c r="J266" s="343">
        <v>0.6</v>
      </c>
      <c r="K266" s="349">
        <v>1</v>
      </c>
      <c r="L266" s="350">
        <f t="shared" si="21"/>
        <v>0.50700000000000001</v>
      </c>
      <c r="M266" s="351" t="s">
        <v>33</v>
      </c>
      <c r="N266" s="352">
        <v>43905</v>
      </c>
      <c r="O266" s="353" t="s">
        <v>32</v>
      </c>
    </row>
    <row r="267" spans="1:15">
      <c r="A267" s="668">
        <v>206</v>
      </c>
      <c r="B267" s="346">
        <v>43902</v>
      </c>
      <c r="C267" s="347" t="s">
        <v>31</v>
      </c>
      <c r="D267" s="670" t="s">
        <v>15</v>
      </c>
      <c r="E267" s="348">
        <v>8</v>
      </c>
      <c r="F267" s="670" t="s">
        <v>3</v>
      </c>
      <c r="G267" s="342" t="s">
        <v>201</v>
      </c>
      <c r="H267" s="343">
        <v>1.5</v>
      </c>
      <c r="I267" s="343">
        <v>1.25</v>
      </c>
      <c r="J267" s="343">
        <v>0.6</v>
      </c>
      <c r="K267" s="349">
        <v>1</v>
      </c>
      <c r="L267" s="350">
        <f t="shared" si="21"/>
        <v>1.125</v>
      </c>
      <c r="M267" s="351" t="s">
        <v>33</v>
      </c>
      <c r="N267" s="352">
        <v>43902</v>
      </c>
      <c r="O267" s="353" t="s">
        <v>32</v>
      </c>
    </row>
    <row r="268" spans="1:15">
      <c r="A268" s="668">
        <v>207</v>
      </c>
      <c r="B268" s="346">
        <v>43902</v>
      </c>
      <c r="C268" s="347" t="s">
        <v>31</v>
      </c>
      <c r="D268" s="670" t="s">
        <v>15</v>
      </c>
      <c r="E268" s="348">
        <v>8</v>
      </c>
      <c r="F268" s="341" t="s">
        <v>4</v>
      </c>
      <c r="G268" s="342" t="s">
        <v>211</v>
      </c>
      <c r="H268" s="343">
        <v>1.3</v>
      </c>
      <c r="I268" s="343">
        <v>0.65</v>
      </c>
      <c r="J268" s="343">
        <v>0.6</v>
      </c>
      <c r="K268" s="349">
        <v>1</v>
      </c>
      <c r="L268" s="350">
        <f t="shared" si="21"/>
        <v>0.50700000000000001</v>
      </c>
      <c r="M268" s="351" t="s">
        <v>33</v>
      </c>
      <c r="N268" s="352">
        <v>43904</v>
      </c>
      <c r="O268" s="353" t="s">
        <v>32</v>
      </c>
    </row>
    <row r="269" spans="1:15">
      <c r="A269" s="668">
        <v>208</v>
      </c>
      <c r="B269" s="346">
        <v>43902</v>
      </c>
      <c r="C269" s="347" t="s">
        <v>31</v>
      </c>
      <c r="D269" s="670" t="s">
        <v>15</v>
      </c>
      <c r="E269" s="348">
        <v>8</v>
      </c>
      <c r="F269" s="341" t="s">
        <v>4</v>
      </c>
      <c r="G269" s="342" t="s">
        <v>221</v>
      </c>
      <c r="H269" s="343">
        <v>1</v>
      </c>
      <c r="I269" s="343">
        <v>0.65</v>
      </c>
      <c r="J269" s="343">
        <v>0.6</v>
      </c>
      <c r="K269" s="349">
        <v>1</v>
      </c>
      <c r="L269" s="350">
        <f t="shared" si="21"/>
        <v>0.39</v>
      </c>
      <c r="M269" s="351" t="s">
        <v>33</v>
      </c>
      <c r="N269" s="352">
        <v>43904</v>
      </c>
      <c r="O269" s="353" t="s">
        <v>32</v>
      </c>
    </row>
    <row r="270" spans="1:15">
      <c r="A270" s="668">
        <v>209</v>
      </c>
      <c r="B270" s="346">
        <v>43902</v>
      </c>
      <c r="C270" s="347" t="s">
        <v>31</v>
      </c>
      <c r="D270" s="670" t="s">
        <v>15</v>
      </c>
      <c r="E270" s="348">
        <v>8</v>
      </c>
      <c r="F270" s="670" t="s">
        <v>4</v>
      </c>
      <c r="G270" s="342" t="s">
        <v>174</v>
      </c>
      <c r="H270" s="343">
        <v>1.7</v>
      </c>
      <c r="I270" s="343">
        <v>1.1499999999999999</v>
      </c>
      <c r="J270" s="343">
        <v>0.6</v>
      </c>
      <c r="K270" s="349">
        <v>1</v>
      </c>
      <c r="L270" s="350">
        <f t="shared" si="21"/>
        <v>1.1729999999999998</v>
      </c>
      <c r="M270" s="351" t="s">
        <v>33</v>
      </c>
      <c r="N270" s="352">
        <v>43902</v>
      </c>
      <c r="O270" s="353" t="s">
        <v>32</v>
      </c>
    </row>
    <row r="271" spans="1:15">
      <c r="A271" s="668">
        <v>210</v>
      </c>
      <c r="B271" s="346">
        <v>43902</v>
      </c>
      <c r="C271" s="347" t="s">
        <v>31</v>
      </c>
      <c r="D271" s="670" t="s">
        <v>15</v>
      </c>
      <c r="E271" s="348">
        <v>8</v>
      </c>
      <c r="F271" s="670" t="s">
        <v>4</v>
      </c>
      <c r="G271" s="342" t="s">
        <v>169</v>
      </c>
      <c r="H271" s="343">
        <v>1.2</v>
      </c>
      <c r="I271" s="343">
        <v>0.65</v>
      </c>
      <c r="J271" s="343">
        <v>0.6</v>
      </c>
      <c r="K271" s="349">
        <v>1</v>
      </c>
      <c r="L271" s="350">
        <f t="shared" si="21"/>
        <v>0.46799999999999997</v>
      </c>
      <c r="M271" s="351" t="s">
        <v>33</v>
      </c>
      <c r="N271" s="352">
        <v>43902</v>
      </c>
      <c r="O271" s="353" t="s">
        <v>32</v>
      </c>
    </row>
    <row r="272" spans="1:15">
      <c r="A272" s="668">
        <v>211</v>
      </c>
      <c r="B272" s="346">
        <v>43902</v>
      </c>
      <c r="C272" s="347" t="s">
        <v>31</v>
      </c>
      <c r="D272" s="670" t="s">
        <v>15</v>
      </c>
      <c r="E272" s="348">
        <v>8</v>
      </c>
      <c r="F272" s="670" t="s">
        <v>4</v>
      </c>
      <c r="G272" s="342" t="s">
        <v>180</v>
      </c>
      <c r="H272" s="343">
        <v>1.8</v>
      </c>
      <c r="I272" s="343">
        <v>1.1499999999999999</v>
      </c>
      <c r="J272" s="343">
        <v>0.6</v>
      </c>
      <c r="K272" s="349">
        <v>1</v>
      </c>
      <c r="L272" s="350">
        <f t="shared" si="21"/>
        <v>1.2419999999999998</v>
      </c>
      <c r="M272" s="351" t="s">
        <v>33</v>
      </c>
      <c r="N272" s="352">
        <v>43902</v>
      </c>
      <c r="O272" s="353" t="s">
        <v>32</v>
      </c>
    </row>
    <row r="273" spans="1:15">
      <c r="A273" s="668">
        <v>212</v>
      </c>
      <c r="B273" s="346">
        <v>43902</v>
      </c>
      <c r="C273" s="347" t="s">
        <v>31</v>
      </c>
      <c r="D273" s="670" t="s">
        <v>15</v>
      </c>
      <c r="E273" s="348">
        <v>8</v>
      </c>
      <c r="F273" s="670" t="s">
        <v>4</v>
      </c>
      <c r="G273" s="342" t="s">
        <v>258</v>
      </c>
      <c r="H273" s="343">
        <v>1.2</v>
      </c>
      <c r="I273" s="343">
        <v>0.95</v>
      </c>
      <c r="J273" s="343">
        <v>0.6</v>
      </c>
      <c r="K273" s="349">
        <v>1</v>
      </c>
      <c r="L273" s="350">
        <f t="shared" si="21"/>
        <v>0.68399999999999994</v>
      </c>
      <c r="M273" s="351" t="s">
        <v>33</v>
      </c>
      <c r="N273" s="352">
        <v>43902</v>
      </c>
      <c r="O273" s="353" t="s">
        <v>32</v>
      </c>
    </row>
    <row r="274" spans="1:15">
      <c r="A274" s="668">
        <v>213</v>
      </c>
      <c r="B274" s="346">
        <v>43902</v>
      </c>
      <c r="C274" s="347" t="s">
        <v>31</v>
      </c>
      <c r="D274" s="670" t="s">
        <v>15</v>
      </c>
      <c r="E274" s="348">
        <v>8</v>
      </c>
      <c r="F274" s="670" t="s">
        <v>4</v>
      </c>
      <c r="G274" s="342" t="s">
        <v>246</v>
      </c>
      <c r="H274" s="343">
        <v>1.3</v>
      </c>
      <c r="I274" s="343">
        <v>0.65</v>
      </c>
      <c r="J274" s="343">
        <v>0.6</v>
      </c>
      <c r="K274" s="349">
        <v>1</v>
      </c>
      <c r="L274" s="350">
        <f t="shared" si="21"/>
        <v>0.50700000000000001</v>
      </c>
      <c r="M274" s="351" t="s">
        <v>33</v>
      </c>
      <c r="N274" s="352">
        <v>43902</v>
      </c>
      <c r="O274" s="353" t="s">
        <v>32</v>
      </c>
    </row>
    <row r="275" spans="1:15">
      <c r="A275" s="668">
        <v>214</v>
      </c>
      <c r="B275" s="346">
        <v>43902</v>
      </c>
      <c r="C275" s="347" t="s">
        <v>31</v>
      </c>
      <c r="D275" s="670" t="s">
        <v>15</v>
      </c>
      <c r="E275" s="348">
        <v>8</v>
      </c>
      <c r="F275" s="670" t="s">
        <v>4</v>
      </c>
      <c r="G275" s="342" t="s">
        <v>252</v>
      </c>
      <c r="H275" s="343">
        <v>1.2</v>
      </c>
      <c r="I275" s="343">
        <v>1.05</v>
      </c>
      <c r="J275" s="343">
        <v>0.6</v>
      </c>
      <c r="K275" s="349">
        <v>1</v>
      </c>
      <c r="L275" s="350">
        <f t="shared" si="21"/>
        <v>0.75600000000000001</v>
      </c>
      <c r="M275" s="351" t="s">
        <v>33</v>
      </c>
      <c r="N275" s="352">
        <v>43915</v>
      </c>
      <c r="O275" s="353" t="s">
        <v>32</v>
      </c>
    </row>
    <row r="276" spans="1:15">
      <c r="A276" s="668">
        <v>215</v>
      </c>
      <c r="B276" s="346">
        <v>43902</v>
      </c>
      <c r="C276" s="347" t="s">
        <v>31</v>
      </c>
      <c r="D276" s="670" t="s">
        <v>15</v>
      </c>
      <c r="E276" s="348">
        <v>8</v>
      </c>
      <c r="F276" s="670" t="s">
        <v>4</v>
      </c>
      <c r="G276" s="342" t="s">
        <v>245</v>
      </c>
      <c r="H276" s="343">
        <v>1.2</v>
      </c>
      <c r="I276" s="343">
        <v>0.65</v>
      </c>
      <c r="J276" s="343">
        <v>0.6</v>
      </c>
      <c r="K276" s="349">
        <v>1</v>
      </c>
      <c r="L276" s="350">
        <f t="shared" si="21"/>
        <v>0.46799999999999997</v>
      </c>
      <c r="M276" s="351" t="s">
        <v>33</v>
      </c>
      <c r="N276" s="352">
        <v>43904</v>
      </c>
      <c r="O276" s="353" t="s">
        <v>32</v>
      </c>
    </row>
    <row r="277" spans="1:15">
      <c r="A277" s="668">
        <v>216</v>
      </c>
      <c r="B277" s="748">
        <v>43902</v>
      </c>
      <c r="C277" s="749" t="s">
        <v>31</v>
      </c>
      <c r="D277" s="750" t="s">
        <v>15</v>
      </c>
      <c r="E277" s="751">
        <v>8</v>
      </c>
      <c r="F277" s="750" t="s">
        <v>4</v>
      </c>
      <c r="G277" s="752" t="s">
        <v>251</v>
      </c>
      <c r="H277" s="753">
        <v>1.3</v>
      </c>
      <c r="I277" s="753">
        <v>0.65</v>
      </c>
      <c r="J277" s="753">
        <v>0.6</v>
      </c>
      <c r="K277" s="754">
        <v>1</v>
      </c>
      <c r="L277" s="705">
        <f t="shared" si="21"/>
        <v>0.50700000000000001</v>
      </c>
      <c r="M277" s="755" t="s">
        <v>33</v>
      </c>
      <c r="N277" s="756">
        <v>43904</v>
      </c>
      <c r="O277" s="757" t="s">
        <v>32</v>
      </c>
    </row>
    <row r="278" spans="1:15">
      <c r="A278" s="668">
        <v>217</v>
      </c>
      <c r="B278" s="346">
        <v>43904</v>
      </c>
      <c r="C278" s="347" t="s">
        <v>31</v>
      </c>
      <c r="D278" s="341" t="s">
        <v>13</v>
      </c>
      <c r="E278" s="348">
        <v>12</v>
      </c>
      <c r="F278" s="341" t="s">
        <v>4</v>
      </c>
      <c r="G278" s="342" t="s">
        <v>525</v>
      </c>
      <c r="H278" s="343">
        <v>1.2</v>
      </c>
      <c r="I278" s="343">
        <v>0.75</v>
      </c>
      <c r="J278" s="343">
        <v>0.6</v>
      </c>
      <c r="K278" s="349">
        <v>1</v>
      </c>
      <c r="L278" s="350">
        <f t="shared" si="21"/>
        <v>0.53999999999999992</v>
      </c>
      <c r="M278" s="351" t="s">
        <v>33</v>
      </c>
      <c r="N278" s="352">
        <v>43905</v>
      </c>
      <c r="O278" s="353" t="s">
        <v>32</v>
      </c>
    </row>
    <row r="279" spans="1:15">
      <c r="A279" s="668">
        <v>218</v>
      </c>
      <c r="B279" s="346">
        <v>43904</v>
      </c>
      <c r="C279" s="347" t="s">
        <v>31</v>
      </c>
      <c r="D279" s="341" t="s">
        <v>13</v>
      </c>
      <c r="E279" s="348">
        <v>12</v>
      </c>
      <c r="F279" s="341" t="s">
        <v>3</v>
      </c>
      <c r="G279" s="342" t="s">
        <v>529</v>
      </c>
      <c r="H279" s="343">
        <v>1.7</v>
      </c>
      <c r="I279" s="343">
        <v>1.25</v>
      </c>
      <c r="J279" s="343">
        <v>0.6</v>
      </c>
      <c r="K279" s="349">
        <v>1</v>
      </c>
      <c r="L279" s="350">
        <f t="shared" si="21"/>
        <v>1.2749999999999999</v>
      </c>
      <c r="M279" s="351" t="s">
        <v>33</v>
      </c>
      <c r="N279" s="352">
        <v>43904</v>
      </c>
      <c r="O279" s="353" t="s">
        <v>32</v>
      </c>
    </row>
    <row r="280" spans="1:15">
      <c r="A280" s="668">
        <v>219</v>
      </c>
      <c r="B280" s="346">
        <v>43904</v>
      </c>
      <c r="C280" s="347" t="s">
        <v>31</v>
      </c>
      <c r="D280" s="341" t="s">
        <v>13</v>
      </c>
      <c r="E280" s="348">
        <v>12</v>
      </c>
      <c r="F280" s="341" t="s">
        <v>3</v>
      </c>
      <c r="G280" s="342" t="s">
        <v>526</v>
      </c>
      <c r="H280" s="343">
        <v>1.5</v>
      </c>
      <c r="I280" s="343">
        <v>1.05</v>
      </c>
      <c r="J280" s="343">
        <v>0.6</v>
      </c>
      <c r="K280" s="349">
        <v>1</v>
      </c>
      <c r="L280" s="350">
        <f t="shared" si="21"/>
        <v>0.94500000000000006</v>
      </c>
      <c r="M280" s="351" t="s">
        <v>33</v>
      </c>
      <c r="N280" s="352">
        <v>43904</v>
      </c>
      <c r="O280" s="353" t="s">
        <v>32</v>
      </c>
    </row>
    <row r="281" spans="1:15">
      <c r="A281" s="668">
        <v>220</v>
      </c>
      <c r="B281" s="346">
        <v>43904</v>
      </c>
      <c r="C281" s="347" t="s">
        <v>31</v>
      </c>
      <c r="D281" s="341" t="s">
        <v>13</v>
      </c>
      <c r="E281" s="348">
        <v>12</v>
      </c>
      <c r="F281" s="341" t="s">
        <v>3</v>
      </c>
      <c r="G281" s="342" t="s">
        <v>530</v>
      </c>
      <c r="H281" s="343">
        <v>1.3</v>
      </c>
      <c r="I281" s="343">
        <v>1.3</v>
      </c>
      <c r="J281" s="343">
        <v>0.6</v>
      </c>
      <c r="K281" s="349">
        <v>1</v>
      </c>
      <c r="L281" s="350">
        <f t="shared" si="21"/>
        <v>1.014</v>
      </c>
      <c r="M281" s="351" t="s">
        <v>33</v>
      </c>
      <c r="N281" s="352">
        <v>43905</v>
      </c>
      <c r="O281" s="353" t="s">
        <v>32</v>
      </c>
    </row>
    <row r="282" spans="1:15">
      <c r="A282" s="668">
        <v>221</v>
      </c>
      <c r="B282" s="346">
        <v>43904</v>
      </c>
      <c r="C282" s="347" t="s">
        <v>31</v>
      </c>
      <c r="D282" s="341" t="s">
        <v>13</v>
      </c>
      <c r="E282" s="348">
        <v>12</v>
      </c>
      <c r="F282" s="341" t="s">
        <v>3</v>
      </c>
      <c r="G282" s="342" t="s">
        <v>531</v>
      </c>
      <c r="H282" s="343">
        <v>1</v>
      </c>
      <c r="I282" s="343">
        <v>0.95</v>
      </c>
      <c r="J282" s="343">
        <v>0.6</v>
      </c>
      <c r="K282" s="349">
        <v>1</v>
      </c>
      <c r="L282" s="350">
        <f t="shared" ref="L282:L345" si="22">H282*I282*J282</f>
        <v>0.56999999999999995</v>
      </c>
      <c r="M282" s="351" t="s">
        <v>33</v>
      </c>
      <c r="N282" s="352">
        <v>43905</v>
      </c>
      <c r="O282" s="353" t="s">
        <v>32</v>
      </c>
    </row>
    <row r="283" spans="1:15">
      <c r="A283" s="668">
        <v>222</v>
      </c>
      <c r="B283" s="346">
        <v>43904</v>
      </c>
      <c r="C283" s="347" t="s">
        <v>31</v>
      </c>
      <c r="D283" s="341" t="s">
        <v>13</v>
      </c>
      <c r="E283" s="348">
        <v>12</v>
      </c>
      <c r="F283" s="341" t="s">
        <v>3</v>
      </c>
      <c r="G283" s="342" t="s">
        <v>523</v>
      </c>
      <c r="H283" s="343">
        <v>1.6</v>
      </c>
      <c r="I283" s="343">
        <v>0.65</v>
      </c>
      <c r="J283" s="343">
        <v>0.6</v>
      </c>
      <c r="K283" s="349">
        <v>1</v>
      </c>
      <c r="L283" s="350">
        <f t="shared" si="22"/>
        <v>0.624</v>
      </c>
      <c r="M283" s="351" t="s">
        <v>33</v>
      </c>
      <c r="N283" s="352">
        <v>43904</v>
      </c>
      <c r="O283" s="353" t="s">
        <v>32</v>
      </c>
    </row>
    <row r="284" spans="1:15">
      <c r="A284" s="668">
        <v>223</v>
      </c>
      <c r="B284" s="346">
        <v>43904</v>
      </c>
      <c r="C284" s="347" t="s">
        <v>31</v>
      </c>
      <c r="D284" s="341" t="s">
        <v>13</v>
      </c>
      <c r="E284" s="348">
        <v>12</v>
      </c>
      <c r="F284" s="341" t="s">
        <v>3</v>
      </c>
      <c r="G284" s="342" t="s">
        <v>532</v>
      </c>
      <c r="H284" s="343">
        <v>1.2</v>
      </c>
      <c r="I284" s="343">
        <v>1.2</v>
      </c>
      <c r="J284" s="343">
        <v>0.6</v>
      </c>
      <c r="K284" s="349">
        <v>1</v>
      </c>
      <c r="L284" s="350">
        <f t="shared" si="22"/>
        <v>0.86399999999999999</v>
      </c>
      <c r="M284" s="351" t="s">
        <v>33</v>
      </c>
      <c r="N284" s="352">
        <v>43906</v>
      </c>
      <c r="O284" s="353" t="s">
        <v>32</v>
      </c>
    </row>
    <row r="285" spans="1:15">
      <c r="A285" s="668">
        <v>224</v>
      </c>
      <c r="B285" s="346">
        <v>43904</v>
      </c>
      <c r="C285" s="347" t="s">
        <v>31</v>
      </c>
      <c r="D285" s="341" t="s">
        <v>13</v>
      </c>
      <c r="E285" s="348">
        <v>12</v>
      </c>
      <c r="F285" s="341" t="s">
        <v>3</v>
      </c>
      <c r="G285" s="342" t="s">
        <v>533</v>
      </c>
      <c r="H285" s="343">
        <v>1.7</v>
      </c>
      <c r="I285" s="343">
        <v>1.25</v>
      </c>
      <c r="J285" s="343">
        <v>0.6</v>
      </c>
      <c r="K285" s="349">
        <v>1</v>
      </c>
      <c r="L285" s="350">
        <f t="shared" si="22"/>
        <v>1.2749999999999999</v>
      </c>
      <c r="M285" s="351" t="s">
        <v>33</v>
      </c>
      <c r="N285" s="352">
        <v>43904</v>
      </c>
      <c r="O285" s="353" t="s">
        <v>32</v>
      </c>
    </row>
    <row r="286" spans="1:15">
      <c r="A286" s="668">
        <v>225</v>
      </c>
      <c r="B286" s="346">
        <v>43904</v>
      </c>
      <c r="C286" s="347" t="s">
        <v>31</v>
      </c>
      <c r="D286" s="341" t="s">
        <v>13</v>
      </c>
      <c r="E286" s="348">
        <v>12</v>
      </c>
      <c r="F286" s="341" t="s">
        <v>3</v>
      </c>
      <c r="G286" s="342" t="s">
        <v>534</v>
      </c>
      <c r="H286" s="343">
        <v>1.6</v>
      </c>
      <c r="I286" s="343">
        <v>1.25</v>
      </c>
      <c r="J286" s="343">
        <v>0.6</v>
      </c>
      <c r="K286" s="349">
        <v>1</v>
      </c>
      <c r="L286" s="350">
        <f t="shared" si="22"/>
        <v>1.2</v>
      </c>
      <c r="M286" s="351" t="s">
        <v>33</v>
      </c>
      <c r="N286" s="352">
        <v>43906</v>
      </c>
      <c r="O286" s="353" t="s">
        <v>32</v>
      </c>
    </row>
    <row r="287" spans="1:15">
      <c r="A287" s="668">
        <v>226</v>
      </c>
      <c r="B287" s="346">
        <v>43904</v>
      </c>
      <c r="C287" s="347" t="s">
        <v>31</v>
      </c>
      <c r="D287" s="341" t="s">
        <v>13</v>
      </c>
      <c r="E287" s="348">
        <v>12</v>
      </c>
      <c r="F287" s="341" t="s">
        <v>3</v>
      </c>
      <c r="G287" s="342" t="s">
        <v>193</v>
      </c>
      <c r="H287" s="343">
        <v>1.2</v>
      </c>
      <c r="I287" s="343">
        <v>0.95</v>
      </c>
      <c r="J287" s="343">
        <v>0.6</v>
      </c>
      <c r="K287" s="349">
        <v>1</v>
      </c>
      <c r="L287" s="350">
        <f t="shared" si="22"/>
        <v>0.68399999999999994</v>
      </c>
      <c r="M287" s="351" t="s">
        <v>33</v>
      </c>
      <c r="N287" s="352"/>
      <c r="O287" s="353"/>
    </row>
    <row r="288" spans="1:15">
      <c r="A288" s="668">
        <v>227</v>
      </c>
      <c r="B288" s="748">
        <v>43904</v>
      </c>
      <c r="C288" s="749" t="s">
        <v>31</v>
      </c>
      <c r="D288" s="750" t="s">
        <v>13</v>
      </c>
      <c r="E288" s="751">
        <v>12</v>
      </c>
      <c r="F288" s="750" t="s">
        <v>3</v>
      </c>
      <c r="G288" s="752" t="s">
        <v>524</v>
      </c>
      <c r="H288" s="753">
        <v>1.5</v>
      </c>
      <c r="I288" s="753">
        <v>1.35</v>
      </c>
      <c r="J288" s="753">
        <v>0.6</v>
      </c>
      <c r="K288" s="754">
        <v>1</v>
      </c>
      <c r="L288" s="705">
        <f t="shared" si="22"/>
        <v>1.2150000000000001</v>
      </c>
      <c r="M288" s="755" t="s">
        <v>33</v>
      </c>
      <c r="N288" s="756">
        <v>43904</v>
      </c>
      <c r="O288" s="757" t="s">
        <v>32</v>
      </c>
    </row>
    <row r="289" spans="1:15">
      <c r="A289" s="668">
        <v>228</v>
      </c>
      <c r="B289" s="346">
        <v>43905</v>
      </c>
      <c r="C289" s="347" t="s">
        <v>31</v>
      </c>
      <c r="D289" s="341" t="s">
        <v>15</v>
      </c>
      <c r="E289" s="348">
        <v>9</v>
      </c>
      <c r="F289" s="341" t="s">
        <v>3</v>
      </c>
      <c r="G289" s="342" t="s">
        <v>294</v>
      </c>
      <c r="H289" s="343">
        <v>1.2</v>
      </c>
      <c r="I289" s="343">
        <v>0.85</v>
      </c>
      <c r="J289" s="343">
        <v>0.6</v>
      </c>
      <c r="K289" s="349">
        <v>1</v>
      </c>
      <c r="L289" s="350">
        <f t="shared" si="22"/>
        <v>0.61199999999999999</v>
      </c>
      <c r="M289" s="351" t="s">
        <v>33</v>
      </c>
      <c r="N289" s="352">
        <v>43906</v>
      </c>
      <c r="O289" s="353" t="s">
        <v>32</v>
      </c>
    </row>
    <row r="290" spans="1:15">
      <c r="A290" s="668">
        <v>229</v>
      </c>
      <c r="B290" s="346">
        <v>43905</v>
      </c>
      <c r="C290" s="347" t="s">
        <v>31</v>
      </c>
      <c r="D290" s="670" t="s">
        <v>15</v>
      </c>
      <c r="E290" s="348">
        <v>9</v>
      </c>
      <c r="F290" s="341" t="s">
        <v>3</v>
      </c>
      <c r="G290" s="342" t="s">
        <v>295</v>
      </c>
      <c r="H290" s="343">
        <v>1.6</v>
      </c>
      <c r="I290" s="343">
        <v>1.1499999999999999</v>
      </c>
      <c r="J290" s="343">
        <v>0.6</v>
      </c>
      <c r="K290" s="349">
        <v>1</v>
      </c>
      <c r="L290" s="350">
        <f t="shared" si="22"/>
        <v>1.1039999999999999</v>
      </c>
      <c r="M290" s="351" t="s">
        <v>33</v>
      </c>
      <c r="N290" s="352">
        <v>43905</v>
      </c>
      <c r="O290" s="353" t="s">
        <v>32</v>
      </c>
    </row>
    <row r="291" spans="1:15">
      <c r="A291" s="668">
        <v>230</v>
      </c>
      <c r="B291" s="346">
        <v>43905</v>
      </c>
      <c r="C291" s="347" t="s">
        <v>31</v>
      </c>
      <c r="D291" s="670" t="s">
        <v>15</v>
      </c>
      <c r="E291" s="348">
        <v>9</v>
      </c>
      <c r="F291" s="341" t="s">
        <v>3</v>
      </c>
      <c r="G291" s="342" t="s">
        <v>300</v>
      </c>
      <c r="H291" s="343">
        <v>1.3</v>
      </c>
      <c r="I291" s="343">
        <v>0.75</v>
      </c>
      <c r="J291" s="343">
        <v>0.6</v>
      </c>
      <c r="K291" s="349">
        <v>1</v>
      </c>
      <c r="L291" s="350">
        <f t="shared" si="22"/>
        <v>0.58500000000000008</v>
      </c>
      <c r="M291" s="351" t="s">
        <v>33</v>
      </c>
      <c r="N291" s="352">
        <v>43905</v>
      </c>
      <c r="O291" s="353" t="s">
        <v>32</v>
      </c>
    </row>
    <row r="292" spans="1:15">
      <c r="A292" s="668">
        <v>231</v>
      </c>
      <c r="B292" s="346">
        <v>43905</v>
      </c>
      <c r="C292" s="347" t="s">
        <v>31</v>
      </c>
      <c r="D292" s="341" t="s">
        <v>13</v>
      </c>
      <c r="E292" s="348">
        <v>12</v>
      </c>
      <c r="F292" s="341" t="s">
        <v>3</v>
      </c>
      <c r="G292" s="342" t="s">
        <v>200</v>
      </c>
      <c r="H292" s="343">
        <v>1.2</v>
      </c>
      <c r="I292" s="343">
        <v>1.1499999999999999</v>
      </c>
      <c r="J292" s="343">
        <v>0.6</v>
      </c>
      <c r="K292" s="349">
        <v>1</v>
      </c>
      <c r="L292" s="350">
        <f t="shared" si="22"/>
        <v>0.82799999999999996</v>
      </c>
      <c r="M292" s="351" t="s">
        <v>33</v>
      </c>
      <c r="N292" s="352">
        <v>43906</v>
      </c>
      <c r="O292" s="353" t="s">
        <v>32</v>
      </c>
    </row>
    <row r="293" spans="1:15">
      <c r="A293" s="668">
        <v>232</v>
      </c>
      <c r="B293" s="346">
        <v>43905</v>
      </c>
      <c r="C293" s="347" t="s">
        <v>31</v>
      </c>
      <c r="D293" s="670" t="s">
        <v>13</v>
      </c>
      <c r="E293" s="348">
        <v>12</v>
      </c>
      <c r="F293" s="670" t="s">
        <v>3</v>
      </c>
      <c r="G293" s="342" t="s">
        <v>543</v>
      </c>
      <c r="H293" s="343">
        <v>1.1000000000000001</v>
      </c>
      <c r="I293" s="343">
        <v>0.95</v>
      </c>
      <c r="J293" s="343">
        <v>0.6</v>
      </c>
      <c r="K293" s="349">
        <v>1</v>
      </c>
      <c r="L293" s="350">
        <f t="shared" si="22"/>
        <v>0.62699999999999989</v>
      </c>
      <c r="M293" s="351" t="s">
        <v>33</v>
      </c>
      <c r="N293" s="352">
        <v>43906</v>
      </c>
      <c r="O293" s="353" t="s">
        <v>32</v>
      </c>
    </row>
    <row r="294" spans="1:15">
      <c r="A294" s="668">
        <v>233</v>
      </c>
      <c r="B294" s="346">
        <v>43905</v>
      </c>
      <c r="C294" s="347" t="s">
        <v>31</v>
      </c>
      <c r="D294" s="670" t="s">
        <v>13</v>
      </c>
      <c r="E294" s="348">
        <v>12</v>
      </c>
      <c r="F294" s="670" t="s">
        <v>3</v>
      </c>
      <c r="G294" s="342" t="s">
        <v>544</v>
      </c>
      <c r="H294" s="343">
        <v>1.5</v>
      </c>
      <c r="I294" s="343">
        <v>1.1499999999999999</v>
      </c>
      <c r="J294" s="343">
        <v>0.6</v>
      </c>
      <c r="K294" s="349">
        <v>1</v>
      </c>
      <c r="L294" s="350">
        <f t="shared" si="22"/>
        <v>1.0349999999999999</v>
      </c>
      <c r="M294" s="351" t="s">
        <v>33</v>
      </c>
      <c r="N294" s="352">
        <v>43906</v>
      </c>
      <c r="O294" s="353" t="s">
        <v>32</v>
      </c>
    </row>
    <row r="295" spans="1:15">
      <c r="A295" s="668">
        <v>234</v>
      </c>
      <c r="B295" s="346">
        <v>43905</v>
      </c>
      <c r="C295" s="347" t="s">
        <v>31</v>
      </c>
      <c r="D295" s="670" t="s">
        <v>13</v>
      </c>
      <c r="E295" s="348">
        <v>12</v>
      </c>
      <c r="F295" s="670" t="s">
        <v>3</v>
      </c>
      <c r="G295" s="342" t="s">
        <v>545</v>
      </c>
      <c r="H295" s="343">
        <v>1.2</v>
      </c>
      <c r="I295" s="343">
        <v>0.75</v>
      </c>
      <c r="J295" s="343">
        <v>0.6</v>
      </c>
      <c r="K295" s="349">
        <v>1</v>
      </c>
      <c r="L295" s="350">
        <f t="shared" si="22"/>
        <v>0.53999999999999992</v>
      </c>
      <c r="M295" s="351" t="s">
        <v>33</v>
      </c>
      <c r="N295" s="352">
        <v>43905</v>
      </c>
      <c r="O295" s="353" t="s">
        <v>32</v>
      </c>
    </row>
    <row r="296" spans="1:15">
      <c r="A296" s="668">
        <v>235</v>
      </c>
      <c r="B296" s="346">
        <v>43905</v>
      </c>
      <c r="C296" s="347" t="s">
        <v>31</v>
      </c>
      <c r="D296" s="670" t="s">
        <v>13</v>
      </c>
      <c r="E296" s="348">
        <v>12</v>
      </c>
      <c r="F296" s="670" t="s">
        <v>3</v>
      </c>
      <c r="G296" s="342" t="s">
        <v>546</v>
      </c>
      <c r="H296" s="343">
        <v>1.4</v>
      </c>
      <c r="I296" s="343">
        <v>1.25</v>
      </c>
      <c r="J296" s="343">
        <v>0.6</v>
      </c>
      <c r="K296" s="349">
        <v>1</v>
      </c>
      <c r="L296" s="350">
        <f t="shared" si="22"/>
        <v>1.05</v>
      </c>
      <c r="M296" s="351" t="s">
        <v>33</v>
      </c>
      <c r="N296" s="352">
        <v>43906</v>
      </c>
      <c r="O296" s="353" t="s">
        <v>32</v>
      </c>
    </row>
    <row r="297" spans="1:15">
      <c r="A297" s="668">
        <v>236</v>
      </c>
      <c r="B297" s="346">
        <v>43905</v>
      </c>
      <c r="C297" s="347" t="s">
        <v>31</v>
      </c>
      <c r="D297" s="341" t="s">
        <v>15</v>
      </c>
      <c r="E297" s="348">
        <v>9</v>
      </c>
      <c r="F297" s="341" t="s">
        <v>4</v>
      </c>
      <c r="G297" s="342" t="s">
        <v>303</v>
      </c>
      <c r="H297" s="343">
        <v>1.2</v>
      </c>
      <c r="I297" s="343">
        <v>0.95</v>
      </c>
      <c r="J297" s="343">
        <v>0.6</v>
      </c>
      <c r="K297" s="349">
        <v>1</v>
      </c>
      <c r="L297" s="350">
        <f t="shared" si="22"/>
        <v>0.68399999999999994</v>
      </c>
      <c r="M297" s="351" t="s">
        <v>33</v>
      </c>
      <c r="N297" s="352">
        <v>43905</v>
      </c>
      <c r="O297" s="353" t="s">
        <v>32</v>
      </c>
    </row>
    <row r="298" spans="1:15">
      <c r="A298" s="668">
        <v>237</v>
      </c>
      <c r="B298" s="346">
        <v>43905</v>
      </c>
      <c r="C298" s="347" t="s">
        <v>31</v>
      </c>
      <c r="D298" s="670" t="s">
        <v>15</v>
      </c>
      <c r="E298" s="348">
        <v>9</v>
      </c>
      <c r="F298" s="670" t="s">
        <v>4</v>
      </c>
      <c r="G298" s="342" t="s">
        <v>302</v>
      </c>
      <c r="H298" s="343">
        <v>1.3</v>
      </c>
      <c r="I298" s="343">
        <v>1.05</v>
      </c>
      <c r="J298" s="343">
        <v>0.6</v>
      </c>
      <c r="K298" s="349">
        <v>1</v>
      </c>
      <c r="L298" s="350">
        <f t="shared" si="22"/>
        <v>0.81900000000000006</v>
      </c>
      <c r="M298" s="351" t="s">
        <v>33</v>
      </c>
      <c r="N298" s="352">
        <v>43905</v>
      </c>
      <c r="O298" s="353" t="s">
        <v>32</v>
      </c>
    </row>
    <row r="299" spans="1:15">
      <c r="A299" s="668">
        <v>238</v>
      </c>
      <c r="B299" s="346">
        <v>43905</v>
      </c>
      <c r="C299" s="347" t="s">
        <v>31</v>
      </c>
      <c r="D299" s="670" t="s">
        <v>15</v>
      </c>
      <c r="E299" s="348">
        <v>9</v>
      </c>
      <c r="F299" s="670" t="s">
        <v>4</v>
      </c>
      <c r="G299" s="342" t="s">
        <v>301</v>
      </c>
      <c r="H299" s="343">
        <v>1.3</v>
      </c>
      <c r="I299" s="343">
        <v>0.65</v>
      </c>
      <c r="J299" s="343">
        <v>0.6</v>
      </c>
      <c r="K299" s="349">
        <v>1</v>
      </c>
      <c r="L299" s="350">
        <f t="shared" ref="L299:L329" si="23">H299*I299*J299</f>
        <v>0.50700000000000001</v>
      </c>
      <c r="M299" s="351" t="s">
        <v>33</v>
      </c>
      <c r="N299" s="352">
        <v>43905</v>
      </c>
      <c r="O299" s="353" t="s">
        <v>32</v>
      </c>
    </row>
    <row r="300" spans="1:15">
      <c r="A300" s="668">
        <v>239</v>
      </c>
      <c r="B300" s="346">
        <v>43905</v>
      </c>
      <c r="C300" s="347" t="s">
        <v>31</v>
      </c>
      <c r="D300" s="670" t="s">
        <v>15</v>
      </c>
      <c r="E300" s="348">
        <v>9</v>
      </c>
      <c r="F300" s="670" t="s">
        <v>4</v>
      </c>
      <c r="G300" s="342" t="s">
        <v>325</v>
      </c>
      <c r="H300" s="343">
        <v>1.2</v>
      </c>
      <c r="I300" s="343">
        <v>0.75</v>
      </c>
      <c r="J300" s="343">
        <v>0.6</v>
      </c>
      <c r="K300" s="349">
        <v>1</v>
      </c>
      <c r="L300" s="350">
        <f t="shared" si="23"/>
        <v>0.53999999999999992</v>
      </c>
      <c r="M300" s="351" t="s">
        <v>33</v>
      </c>
      <c r="N300" s="352">
        <v>43905</v>
      </c>
      <c r="O300" s="353" t="s">
        <v>32</v>
      </c>
    </row>
    <row r="301" spans="1:15">
      <c r="A301" s="668">
        <v>240</v>
      </c>
      <c r="B301" s="346">
        <v>43905</v>
      </c>
      <c r="C301" s="347" t="s">
        <v>31</v>
      </c>
      <c r="D301" s="670" t="s">
        <v>15</v>
      </c>
      <c r="E301" s="348">
        <v>9</v>
      </c>
      <c r="F301" s="670" t="s">
        <v>4</v>
      </c>
      <c r="G301" s="342" t="s">
        <v>337</v>
      </c>
      <c r="H301" s="343">
        <v>1.3</v>
      </c>
      <c r="I301" s="343">
        <v>0.95</v>
      </c>
      <c r="J301" s="343">
        <v>0.6</v>
      </c>
      <c r="K301" s="349">
        <v>1</v>
      </c>
      <c r="L301" s="350">
        <f t="shared" si="23"/>
        <v>0.74099999999999988</v>
      </c>
      <c r="M301" s="351" t="s">
        <v>33</v>
      </c>
      <c r="N301" s="352">
        <v>43905</v>
      </c>
      <c r="O301" s="353" t="s">
        <v>32</v>
      </c>
    </row>
    <row r="302" spans="1:15">
      <c r="A302" s="668">
        <v>241</v>
      </c>
      <c r="B302" s="748">
        <v>43905</v>
      </c>
      <c r="C302" s="749" t="s">
        <v>31</v>
      </c>
      <c r="D302" s="750" t="s">
        <v>13</v>
      </c>
      <c r="E302" s="751">
        <v>9</v>
      </c>
      <c r="F302" s="750" t="s">
        <v>4</v>
      </c>
      <c r="G302" s="752" t="s">
        <v>547</v>
      </c>
      <c r="H302" s="753">
        <v>1.3</v>
      </c>
      <c r="I302" s="753">
        <v>1.3</v>
      </c>
      <c r="J302" s="753">
        <v>0.6</v>
      </c>
      <c r="K302" s="754">
        <v>1</v>
      </c>
      <c r="L302" s="705">
        <f t="shared" si="23"/>
        <v>1.014</v>
      </c>
      <c r="M302" s="755" t="s">
        <v>33</v>
      </c>
      <c r="N302" s="756">
        <v>43906</v>
      </c>
      <c r="O302" s="757" t="s">
        <v>32</v>
      </c>
    </row>
    <row r="303" spans="1:15">
      <c r="A303" s="668">
        <v>242</v>
      </c>
      <c r="B303" s="346">
        <v>43906</v>
      </c>
      <c r="C303" s="347" t="s">
        <v>31</v>
      </c>
      <c r="D303" s="341" t="s">
        <v>13</v>
      </c>
      <c r="E303" s="348">
        <v>12</v>
      </c>
      <c r="F303" s="341" t="s">
        <v>3</v>
      </c>
      <c r="G303" s="342" t="s">
        <v>568</v>
      </c>
      <c r="H303" s="343">
        <v>1.1000000000000001</v>
      </c>
      <c r="I303" s="343">
        <v>0.95</v>
      </c>
      <c r="J303" s="343">
        <v>0.6</v>
      </c>
      <c r="K303" s="349">
        <v>1</v>
      </c>
      <c r="L303" s="350">
        <f t="shared" si="23"/>
        <v>0.62699999999999989</v>
      </c>
      <c r="M303" s="351" t="s">
        <v>33</v>
      </c>
      <c r="N303" s="352">
        <v>43906</v>
      </c>
      <c r="O303" s="353" t="s">
        <v>32</v>
      </c>
    </row>
    <row r="304" spans="1:15">
      <c r="A304" s="668">
        <v>243</v>
      </c>
      <c r="B304" s="346">
        <v>43906</v>
      </c>
      <c r="C304" s="347" t="s">
        <v>31</v>
      </c>
      <c r="D304" s="670" t="s">
        <v>13</v>
      </c>
      <c r="E304" s="348">
        <v>12</v>
      </c>
      <c r="F304" s="670" t="s">
        <v>3</v>
      </c>
      <c r="G304" s="342" t="s">
        <v>569</v>
      </c>
      <c r="H304" s="343">
        <v>2.7</v>
      </c>
      <c r="I304" s="343">
        <v>1.35</v>
      </c>
      <c r="J304" s="343">
        <v>0.6</v>
      </c>
      <c r="K304" s="349">
        <v>1</v>
      </c>
      <c r="L304" s="350">
        <f t="shared" si="23"/>
        <v>2.1870000000000003</v>
      </c>
      <c r="M304" s="351" t="s">
        <v>33</v>
      </c>
      <c r="N304" s="352">
        <v>43906</v>
      </c>
      <c r="O304" s="353" t="s">
        <v>32</v>
      </c>
    </row>
    <row r="305" spans="1:15">
      <c r="A305" s="668">
        <v>244</v>
      </c>
      <c r="B305" s="346">
        <v>43906</v>
      </c>
      <c r="C305" s="347" t="s">
        <v>31</v>
      </c>
      <c r="D305" s="670" t="s">
        <v>13</v>
      </c>
      <c r="E305" s="348">
        <v>12</v>
      </c>
      <c r="F305" s="670" t="s">
        <v>3</v>
      </c>
      <c r="G305" s="342" t="s">
        <v>570</v>
      </c>
      <c r="H305" s="343">
        <v>1.8</v>
      </c>
      <c r="I305" s="343">
        <v>1.1499999999999999</v>
      </c>
      <c r="J305" s="343">
        <v>0.6</v>
      </c>
      <c r="K305" s="349">
        <v>1</v>
      </c>
      <c r="L305" s="350">
        <f t="shared" si="23"/>
        <v>1.2419999999999998</v>
      </c>
      <c r="M305" s="351" t="s">
        <v>33</v>
      </c>
      <c r="N305" s="352">
        <v>43906</v>
      </c>
      <c r="O305" s="353" t="s">
        <v>32</v>
      </c>
    </row>
    <row r="306" spans="1:15">
      <c r="A306" s="668">
        <v>245</v>
      </c>
      <c r="B306" s="346">
        <v>43906</v>
      </c>
      <c r="C306" s="347" t="s">
        <v>31</v>
      </c>
      <c r="D306" s="341" t="s">
        <v>15</v>
      </c>
      <c r="E306" s="348">
        <v>8</v>
      </c>
      <c r="F306" s="341" t="s">
        <v>4</v>
      </c>
      <c r="G306" s="342" t="s">
        <v>257</v>
      </c>
      <c r="H306" s="343">
        <v>1.2</v>
      </c>
      <c r="I306" s="343">
        <v>1.1499999999999999</v>
      </c>
      <c r="J306" s="343">
        <v>0.6</v>
      </c>
      <c r="K306" s="349">
        <v>1</v>
      </c>
      <c r="L306" s="350">
        <f t="shared" si="23"/>
        <v>0.82799999999999996</v>
      </c>
      <c r="M306" s="351" t="s">
        <v>33</v>
      </c>
      <c r="N306" s="352">
        <v>43907</v>
      </c>
      <c r="O306" s="353" t="s">
        <v>32</v>
      </c>
    </row>
    <row r="307" spans="1:15">
      <c r="A307" s="668">
        <v>246</v>
      </c>
      <c r="B307" s="346">
        <v>43906</v>
      </c>
      <c r="C307" s="347" t="s">
        <v>31</v>
      </c>
      <c r="D307" s="670" t="s">
        <v>15</v>
      </c>
      <c r="E307" s="348">
        <v>8</v>
      </c>
      <c r="F307" s="670" t="s">
        <v>4</v>
      </c>
      <c r="G307" s="342" t="s">
        <v>256</v>
      </c>
      <c r="H307" s="343">
        <v>1.3</v>
      </c>
      <c r="I307" s="343">
        <v>1.1499999999999999</v>
      </c>
      <c r="J307" s="343">
        <v>0.6</v>
      </c>
      <c r="K307" s="349">
        <v>1</v>
      </c>
      <c r="L307" s="350">
        <f t="shared" si="23"/>
        <v>0.89699999999999991</v>
      </c>
      <c r="M307" s="351" t="s">
        <v>33</v>
      </c>
      <c r="N307" s="352">
        <v>43906</v>
      </c>
      <c r="O307" s="353" t="s">
        <v>32</v>
      </c>
    </row>
    <row r="308" spans="1:15">
      <c r="A308" s="668">
        <v>247</v>
      </c>
      <c r="B308" s="346">
        <v>43906</v>
      </c>
      <c r="C308" s="347" t="s">
        <v>31</v>
      </c>
      <c r="D308" s="670" t="s">
        <v>15</v>
      </c>
      <c r="E308" s="348">
        <v>8</v>
      </c>
      <c r="F308" s="670" t="s">
        <v>4</v>
      </c>
      <c r="G308" s="342" t="s">
        <v>255</v>
      </c>
      <c r="H308" s="343">
        <v>1.2</v>
      </c>
      <c r="I308" s="343">
        <v>1.2</v>
      </c>
      <c r="J308" s="343">
        <v>0.6</v>
      </c>
      <c r="K308" s="349">
        <v>1</v>
      </c>
      <c r="L308" s="350">
        <f t="shared" si="23"/>
        <v>0.86399999999999999</v>
      </c>
      <c r="M308" s="351" t="s">
        <v>33</v>
      </c>
      <c r="N308" s="352">
        <v>43907</v>
      </c>
      <c r="O308" s="353" t="s">
        <v>32</v>
      </c>
    </row>
    <row r="309" spans="1:15">
      <c r="A309" s="668">
        <v>248</v>
      </c>
      <c r="B309" s="346">
        <v>43906</v>
      </c>
      <c r="C309" s="347" t="s">
        <v>31</v>
      </c>
      <c r="D309" s="670" t="s">
        <v>15</v>
      </c>
      <c r="E309" s="348">
        <v>8</v>
      </c>
      <c r="F309" s="670" t="s">
        <v>4</v>
      </c>
      <c r="G309" s="342" t="s">
        <v>254</v>
      </c>
      <c r="H309" s="343">
        <v>1.9</v>
      </c>
      <c r="I309" s="343">
        <v>1.25</v>
      </c>
      <c r="J309" s="343">
        <v>0.6</v>
      </c>
      <c r="K309" s="349">
        <v>1</v>
      </c>
      <c r="L309" s="350">
        <f t="shared" si="23"/>
        <v>1.425</v>
      </c>
      <c r="M309" s="351" t="s">
        <v>33</v>
      </c>
      <c r="N309" s="352">
        <v>43906</v>
      </c>
      <c r="O309" s="353" t="s">
        <v>32</v>
      </c>
    </row>
    <row r="310" spans="1:15">
      <c r="A310" s="668">
        <v>249</v>
      </c>
      <c r="B310" s="346">
        <v>43906</v>
      </c>
      <c r="C310" s="347" t="s">
        <v>31</v>
      </c>
      <c r="D310" s="670" t="s">
        <v>15</v>
      </c>
      <c r="E310" s="348">
        <v>8</v>
      </c>
      <c r="F310" s="670" t="s">
        <v>4</v>
      </c>
      <c r="G310" s="342" t="s">
        <v>247</v>
      </c>
      <c r="H310" s="343">
        <v>1.2</v>
      </c>
      <c r="I310" s="343">
        <v>1.1499999999999999</v>
      </c>
      <c r="J310" s="343">
        <v>0.6</v>
      </c>
      <c r="K310" s="349">
        <v>1</v>
      </c>
      <c r="L310" s="350">
        <f t="shared" si="23"/>
        <v>0.82799999999999996</v>
      </c>
      <c r="M310" s="351" t="s">
        <v>33</v>
      </c>
      <c r="N310" s="352">
        <v>43906</v>
      </c>
      <c r="O310" s="353" t="s">
        <v>32</v>
      </c>
    </row>
    <row r="311" spans="1:15">
      <c r="A311" s="668">
        <v>250</v>
      </c>
      <c r="B311" s="346">
        <v>43906</v>
      </c>
      <c r="C311" s="347" t="s">
        <v>31</v>
      </c>
      <c r="D311" s="670" t="s">
        <v>15</v>
      </c>
      <c r="E311" s="348">
        <v>8</v>
      </c>
      <c r="F311" s="670" t="s">
        <v>4</v>
      </c>
      <c r="G311" s="342" t="s">
        <v>248</v>
      </c>
      <c r="H311" s="343">
        <v>1.3</v>
      </c>
      <c r="I311" s="343">
        <v>1.25</v>
      </c>
      <c r="J311" s="343">
        <v>0.6</v>
      </c>
      <c r="K311" s="349">
        <v>1</v>
      </c>
      <c r="L311" s="350">
        <f t="shared" si="23"/>
        <v>0.97499999999999998</v>
      </c>
      <c r="M311" s="351" t="s">
        <v>33</v>
      </c>
      <c r="N311" s="352">
        <v>43906</v>
      </c>
      <c r="O311" s="353" t="s">
        <v>32</v>
      </c>
    </row>
    <row r="312" spans="1:15">
      <c r="A312" s="668">
        <v>251</v>
      </c>
      <c r="B312" s="346">
        <v>43906</v>
      </c>
      <c r="C312" s="347" t="s">
        <v>31</v>
      </c>
      <c r="D312" s="670" t="s">
        <v>15</v>
      </c>
      <c r="E312" s="348">
        <v>8</v>
      </c>
      <c r="F312" s="670" t="s">
        <v>4</v>
      </c>
      <c r="G312" s="342" t="s">
        <v>253</v>
      </c>
      <c r="H312" s="343">
        <v>1.6</v>
      </c>
      <c r="I312" s="343">
        <v>1.25</v>
      </c>
      <c r="J312" s="343">
        <v>0.6</v>
      </c>
      <c r="K312" s="349">
        <v>1</v>
      </c>
      <c r="L312" s="350">
        <f t="shared" si="23"/>
        <v>1.2</v>
      </c>
      <c r="M312" s="351" t="s">
        <v>33</v>
      </c>
      <c r="N312" s="352">
        <v>43906</v>
      </c>
      <c r="O312" s="353" t="s">
        <v>32</v>
      </c>
    </row>
    <row r="313" spans="1:15">
      <c r="A313" s="668">
        <v>252</v>
      </c>
      <c r="B313" s="346">
        <v>43906</v>
      </c>
      <c r="C313" s="347" t="s">
        <v>31</v>
      </c>
      <c r="D313" s="670" t="s">
        <v>15</v>
      </c>
      <c r="E313" s="348">
        <v>8</v>
      </c>
      <c r="F313" s="670" t="s">
        <v>4</v>
      </c>
      <c r="G313" s="342" t="s">
        <v>249</v>
      </c>
      <c r="H313" s="343">
        <v>2.2999999999999998</v>
      </c>
      <c r="I313" s="343">
        <v>0.85</v>
      </c>
      <c r="J313" s="343">
        <v>0.6</v>
      </c>
      <c r="K313" s="349">
        <v>1</v>
      </c>
      <c r="L313" s="350">
        <f t="shared" si="23"/>
        <v>1.1729999999999998</v>
      </c>
      <c r="M313" s="351" t="s">
        <v>33</v>
      </c>
      <c r="N313" s="352">
        <v>43906</v>
      </c>
      <c r="O313" s="353" t="s">
        <v>32</v>
      </c>
    </row>
    <row r="314" spans="1:15">
      <c r="A314" s="668">
        <v>253</v>
      </c>
      <c r="B314" s="346">
        <v>43906</v>
      </c>
      <c r="C314" s="347" t="s">
        <v>31</v>
      </c>
      <c r="D314" s="670" t="s">
        <v>15</v>
      </c>
      <c r="E314" s="348">
        <v>8</v>
      </c>
      <c r="F314" s="670" t="s">
        <v>4</v>
      </c>
      <c r="G314" s="342" t="s">
        <v>296</v>
      </c>
      <c r="H314" s="343">
        <v>1.2</v>
      </c>
      <c r="I314" s="343">
        <v>0.95</v>
      </c>
      <c r="J314" s="343">
        <v>0.6</v>
      </c>
      <c r="K314" s="349">
        <v>1</v>
      </c>
      <c r="L314" s="350">
        <f t="shared" si="23"/>
        <v>0.68399999999999994</v>
      </c>
      <c r="M314" s="351" t="s">
        <v>33</v>
      </c>
      <c r="N314" s="352">
        <v>43914</v>
      </c>
      <c r="O314" s="353" t="s">
        <v>32</v>
      </c>
    </row>
    <row r="315" spans="1:15">
      <c r="A315" s="668">
        <v>254</v>
      </c>
      <c r="B315" s="346">
        <v>43906</v>
      </c>
      <c r="C315" s="347" t="s">
        <v>31</v>
      </c>
      <c r="D315" s="670" t="s">
        <v>15</v>
      </c>
      <c r="E315" s="348">
        <v>8</v>
      </c>
      <c r="F315" s="670" t="s">
        <v>4</v>
      </c>
      <c r="G315" s="342" t="s">
        <v>307</v>
      </c>
      <c r="H315" s="343">
        <v>1.4</v>
      </c>
      <c r="I315" s="343">
        <v>0.6</v>
      </c>
      <c r="J315" s="343">
        <v>0.6</v>
      </c>
      <c r="K315" s="349">
        <v>1</v>
      </c>
      <c r="L315" s="350">
        <f t="shared" si="23"/>
        <v>0.504</v>
      </c>
      <c r="M315" s="351" t="s">
        <v>33</v>
      </c>
      <c r="N315" s="352">
        <v>43906</v>
      </c>
      <c r="O315" s="353" t="s">
        <v>32</v>
      </c>
    </row>
    <row r="316" spans="1:15">
      <c r="A316" s="668">
        <v>255</v>
      </c>
      <c r="B316" s="346">
        <v>43906</v>
      </c>
      <c r="C316" s="347" t="s">
        <v>31</v>
      </c>
      <c r="D316" s="670" t="s">
        <v>15</v>
      </c>
      <c r="E316" s="348">
        <v>8</v>
      </c>
      <c r="F316" s="670" t="s">
        <v>4</v>
      </c>
      <c r="G316" s="342" t="s">
        <v>297</v>
      </c>
      <c r="H316" s="343">
        <v>1.3</v>
      </c>
      <c r="I316" s="343">
        <v>1.25</v>
      </c>
      <c r="J316" s="343">
        <v>0.6</v>
      </c>
      <c r="K316" s="349">
        <v>1</v>
      </c>
      <c r="L316" s="350">
        <f t="shared" si="23"/>
        <v>0.97499999999999998</v>
      </c>
      <c r="M316" s="351" t="s">
        <v>33</v>
      </c>
      <c r="N316" s="352">
        <v>43906</v>
      </c>
      <c r="O316" s="353" t="s">
        <v>32</v>
      </c>
    </row>
    <row r="317" spans="1:15">
      <c r="A317" s="668">
        <v>256</v>
      </c>
      <c r="B317" s="346">
        <v>43906</v>
      </c>
      <c r="C317" s="347" t="s">
        <v>31</v>
      </c>
      <c r="D317" s="670" t="s">
        <v>15</v>
      </c>
      <c r="E317" s="348">
        <v>8</v>
      </c>
      <c r="F317" s="670" t="s">
        <v>4</v>
      </c>
      <c r="G317" s="342" t="s">
        <v>306</v>
      </c>
      <c r="H317" s="343">
        <v>1.1000000000000001</v>
      </c>
      <c r="I317" s="343">
        <v>0.75</v>
      </c>
      <c r="J317" s="343">
        <v>0.6</v>
      </c>
      <c r="K317" s="349">
        <v>1</v>
      </c>
      <c r="L317" s="350">
        <f t="shared" si="23"/>
        <v>0.495</v>
      </c>
      <c r="M317" s="351" t="s">
        <v>33</v>
      </c>
      <c r="N317" s="352">
        <v>43914</v>
      </c>
      <c r="O317" s="353" t="s">
        <v>32</v>
      </c>
    </row>
    <row r="318" spans="1:15">
      <c r="A318" s="668">
        <v>257</v>
      </c>
      <c r="B318" s="346">
        <v>43906</v>
      </c>
      <c r="C318" s="347" t="s">
        <v>31</v>
      </c>
      <c r="D318" s="670" t="s">
        <v>15</v>
      </c>
      <c r="E318" s="348">
        <v>8</v>
      </c>
      <c r="F318" s="670" t="s">
        <v>4</v>
      </c>
      <c r="G318" s="342" t="s">
        <v>287</v>
      </c>
      <c r="H318" s="343">
        <v>1.2</v>
      </c>
      <c r="I318" s="343">
        <v>0.95</v>
      </c>
      <c r="J318" s="343">
        <v>0.6</v>
      </c>
      <c r="K318" s="349">
        <v>1</v>
      </c>
      <c r="L318" s="350">
        <f t="shared" si="23"/>
        <v>0.68399999999999994</v>
      </c>
      <c r="M318" s="351" t="s">
        <v>33</v>
      </c>
      <c r="N318" s="352">
        <v>43906</v>
      </c>
      <c r="O318" s="353" t="s">
        <v>32</v>
      </c>
    </row>
    <row r="319" spans="1:15">
      <c r="A319" s="668">
        <v>258</v>
      </c>
      <c r="B319" s="346">
        <v>43906</v>
      </c>
      <c r="C319" s="347" t="s">
        <v>31</v>
      </c>
      <c r="D319" s="670" t="s">
        <v>15</v>
      </c>
      <c r="E319" s="348">
        <v>8</v>
      </c>
      <c r="F319" s="670" t="s">
        <v>4</v>
      </c>
      <c r="G319" s="342" t="s">
        <v>299</v>
      </c>
      <c r="H319" s="343">
        <v>1.3</v>
      </c>
      <c r="I319" s="343">
        <v>1.3</v>
      </c>
      <c r="J319" s="343">
        <v>0.6</v>
      </c>
      <c r="K319" s="349">
        <v>1</v>
      </c>
      <c r="L319" s="350">
        <f t="shared" si="23"/>
        <v>1.014</v>
      </c>
      <c r="M319" s="351" t="s">
        <v>33</v>
      </c>
      <c r="N319" s="352">
        <v>43907</v>
      </c>
      <c r="O319" s="353" t="s">
        <v>32</v>
      </c>
    </row>
    <row r="320" spans="1:15">
      <c r="A320" s="668">
        <v>259</v>
      </c>
      <c r="B320" s="346">
        <v>43906</v>
      </c>
      <c r="C320" s="347" t="s">
        <v>31</v>
      </c>
      <c r="D320" s="670" t="s">
        <v>15</v>
      </c>
      <c r="E320" s="348">
        <v>8</v>
      </c>
      <c r="F320" s="670" t="s">
        <v>4</v>
      </c>
      <c r="G320" s="342" t="s">
        <v>305</v>
      </c>
      <c r="H320" s="343">
        <v>1.4</v>
      </c>
      <c r="I320" s="343">
        <v>1.25</v>
      </c>
      <c r="J320" s="343">
        <v>0.6</v>
      </c>
      <c r="K320" s="349">
        <v>1</v>
      </c>
      <c r="L320" s="350">
        <f t="shared" si="23"/>
        <v>1.05</v>
      </c>
      <c r="M320" s="351" t="s">
        <v>33</v>
      </c>
      <c r="N320" s="352">
        <v>43906</v>
      </c>
      <c r="O320" s="353" t="s">
        <v>32</v>
      </c>
    </row>
    <row r="321" spans="1:15">
      <c r="A321" s="668">
        <v>260</v>
      </c>
      <c r="B321" s="748">
        <v>43906</v>
      </c>
      <c r="C321" s="749" t="s">
        <v>31</v>
      </c>
      <c r="D321" s="750" t="s">
        <v>13</v>
      </c>
      <c r="E321" s="751">
        <v>12</v>
      </c>
      <c r="F321" s="750" t="s">
        <v>4</v>
      </c>
      <c r="G321" s="752" t="s">
        <v>547</v>
      </c>
      <c r="H321" s="753">
        <v>1.8</v>
      </c>
      <c r="I321" s="753">
        <v>0.65</v>
      </c>
      <c r="J321" s="753">
        <v>0.6</v>
      </c>
      <c r="K321" s="754">
        <v>1</v>
      </c>
      <c r="L321" s="705">
        <f t="shared" si="23"/>
        <v>0.70200000000000007</v>
      </c>
      <c r="M321" s="755" t="s">
        <v>33</v>
      </c>
      <c r="N321" s="756">
        <v>43906</v>
      </c>
      <c r="O321" s="757" t="s">
        <v>32</v>
      </c>
    </row>
    <row r="322" spans="1:15">
      <c r="A322" s="668">
        <v>261</v>
      </c>
      <c r="B322" s="346">
        <v>43907</v>
      </c>
      <c r="C322" s="347" t="s">
        <v>31</v>
      </c>
      <c r="D322" s="341" t="s">
        <v>13</v>
      </c>
      <c r="E322" s="348">
        <v>12</v>
      </c>
      <c r="F322" s="341" t="s">
        <v>3</v>
      </c>
      <c r="G322" s="342" t="s">
        <v>591</v>
      </c>
      <c r="H322" s="343">
        <v>1.2</v>
      </c>
      <c r="I322" s="343">
        <v>0.65</v>
      </c>
      <c r="J322" s="343">
        <v>0.6</v>
      </c>
      <c r="K322" s="349">
        <v>1</v>
      </c>
      <c r="L322" s="350">
        <f t="shared" si="23"/>
        <v>0.46799999999999997</v>
      </c>
      <c r="M322" s="351" t="s">
        <v>33</v>
      </c>
      <c r="N322" s="352">
        <v>43907</v>
      </c>
      <c r="O322" s="353" t="s">
        <v>32</v>
      </c>
    </row>
    <row r="323" spans="1:15">
      <c r="A323" s="668">
        <v>262</v>
      </c>
      <c r="B323" s="346">
        <v>43907</v>
      </c>
      <c r="C323" s="347" t="s">
        <v>31</v>
      </c>
      <c r="D323" s="670" t="s">
        <v>13</v>
      </c>
      <c r="E323" s="348">
        <v>12</v>
      </c>
      <c r="F323" s="670" t="s">
        <v>3</v>
      </c>
      <c r="G323" s="342" t="s">
        <v>592</v>
      </c>
      <c r="H323" s="343">
        <v>1.2</v>
      </c>
      <c r="I323" s="343">
        <v>0.95</v>
      </c>
      <c r="J323" s="343">
        <v>0.6</v>
      </c>
      <c r="K323" s="349">
        <v>1</v>
      </c>
      <c r="L323" s="350">
        <f t="shared" si="23"/>
        <v>0.68399999999999994</v>
      </c>
      <c r="M323" s="351" t="s">
        <v>33</v>
      </c>
      <c r="N323" s="352">
        <v>43907</v>
      </c>
      <c r="O323" s="353" t="s">
        <v>32</v>
      </c>
    </row>
    <row r="324" spans="1:15">
      <c r="A324" s="668">
        <v>263</v>
      </c>
      <c r="B324" s="346">
        <v>43907</v>
      </c>
      <c r="C324" s="347" t="s">
        <v>31</v>
      </c>
      <c r="D324" s="670" t="s">
        <v>13</v>
      </c>
      <c r="E324" s="348">
        <v>12</v>
      </c>
      <c r="F324" s="670" t="s">
        <v>3</v>
      </c>
      <c r="G324" s="342" t="s">
        <v>593</v>
      </c>
      <c r="H324" s="343">
        <v>1.2</v>
      </c>
      <c r="I324" s="343">
        <v>0.85</v>
      </c>
      <c r="J324" s="343">
        <v>0.6</v>
      </c>
      <c r="K324" s="349">
        <v>1</v>
      </c>
      <c r="L324" s="350">
        <f t="shared" si="23"/>
        <v>0.61199999999999999</v>
      </c>
      <c r="M324" s="351" t="s">
        <v>33</v>
      </c>
      <c r="N324" s="352">
        <v>43907</v>
      </c>
      <c r="O324" s="353" t="s">
        <v>32</v>
      </c>
    </row>
    <row r="325" spans="1:15">
      <c r="A325" s="668">
        <v>264</v>
      </c>
      <c r="B325" s="346">
        <v>43907</v>
      </c>
      <c r="C325" s="347" t="s">
        <v>31</v>
      </c>
      <c r="D325" s="670" t="s">
        <v>13</v>
      </c>
      <c r="E325" s="348">
        <v>12</v>
      </c>
      <c r="F325" s="670" t="s">
        <v>3</v>
      </c>
      <c r="G325" s="342" t="s">
        <v>594</v>
      </c>
      <c r="H325" s="343">
        <v>2.2999999999999998</v>
      </c>
      <c r="I325" s="343">
        <v>1.25</v>
      </c>
      <c r="J325" s="343">
        <v>0.6</v>
      </c>
      <c r="K325" s="349">
        <v>1</v>
      </c>
      <c r="L325" s="350">
        <f t="shared" si="23"/>
        <v>1.7249999999999999</v>
      </c>
      <c r="M325" s="351" t="s">
        <v>33</v>
      </c>
      <c r="N325" s="352">
        <v>43907</v>
      </c>
      <c r="O325" s="353" t="s">
        <v>32</v>
      </c>
    </row>
    <row r="326" spans="1:15">
      <c r="A326" s="668">
        <v>265</v>
      </c>
      <c r="B326" s="346">
        <v>43907</v>
      </c>
      <c r="C326" s="347" t="s">
        <v>31</v>
      </c>
      <c r="D326" s="670" t="s">
        <v>13</v>
      </c>
      <c r="E326" s="348">
        <v>12</v>
      </c>
      <c r="F326" s="670" t="s">
        <v>3</v>
      </c>
      <c r="G326" s="342" t="s">
        <v>595</v>
      </c>
      <c r="H326" s="343">
        <v>1.6</v>
      </c>
      <c r="I326" s="343">
        <v>1.25</v>
      </c>
      <c r="J326" s="343">
        <v>0.6</v>
      </c>
      <c r="K326" s="349">
        <v>1</v>
      </c>
      <c r="L326" s="350">
        <f t="shared" si="23"/>
        <v>1.2</v>
      </c>
      <c r="M326" s="351" t="s">
        <v>33</v>
      </c>
      <c r="N326" s="352"/>
      <c r="O326" s="353"/>
    </row>
    <row r="327" spans="1:15">
      <c r="A327" s="668">
        <v>266</v>
      </c>
      <c r="B327" s="346">
        <v>43907</v>
      </c>
      <c r="C327" s="347" t="s">
        <v>31</v>
      </c>
      <c r="D327" s="670" t="s">
        <v>13</v>
      </c>
      <c r="E327" s="348">
        <v>12</v>
      </c>
      <c r="F327" s="670" t="s">
        <v>3</v>
      </c>
      <c r="G327" s="342" t="s">
        <v>596</v>
      </c>
      <c r="H327" s="343">
        <v>2.2000000000000002</v>
      </c>
      <c r="I327" s="343">
        <v>0.95</v>
      </c>
      <c r="J327" s="343">
        <v>0.6</v>
      </c>
      <c r="K327" s="349">
        <v>1</v>
      </c>
      <c r="L327" s="350">
        <f t="shared" si="23"/>
        <v>1.2539999999999998</v>
      </c>
      <c r="M327" s="351" t="s">
        <v>33</v>
      </c>
      <c r="N327" s="352">
        <v>43907</v>
      </c>
      <c r="O327" s="353" t="s">
        <v>32</v>
      </c>
    </row>
    <row r="328" spans="1:15">
      <c r="A328" s="668">
        <v>267</v>
      </c>
      <c r="B328" s="346">
        <v>43907</v>
      </c>
      <c r="C328" s="347" t="s">
        <v>31</v>
      </c>
      <c r="D328" s="670" t="s">
        <v>13</v>
      </c>
      <c r="E328" s="348">
        <v>12</v>
      </c>
      <c r="F328" s="670" t="s">
        <v>3</v>
      </c>
      <c r="G328" s="342" t="s">
        <v>597</v>
      </c>
      <c r="H328" s="343">
        <v>1.6</v>
      </c>
      <c r="I328" s="343">
        <v>0.6</v>
      </c>
      <c r="J328" s="343">
        <v>0.6</v>
      </c>
      <c r="K328" s="349">
        <v>1</v>
      </c>
      <c r="L328" s="350">
        <f t="shared" si="23"/>
        <v>0.57599999999999996</v>
      </c>
      <c r="M328" s="351" t="s">
        <v>33</v>
      </c>
      <c r="N328" s="352">
        <v>43907</v>
      </c>
      <c r="O328" s="353" t="s">
        <v>32</v>
      </c>
    </row>
    <row r="329" spans="1:15">
      <c r="A329" s="668">
        <v>268</v>
      </c>
      <c r="B329" s="346">
        <v>43907</v>
      </c>
      <c r="C329" s="347" t="s">
        <v>31</v>
      </c>
      <c r="D329" s="670" t="s">
        <v>13</v>
      </c>
      <c r="E329" s="348">
        <v>12</v>
      </c>
      <c r="F329" s="670" t="s">
        <v>3</v>
      </c>
      <c r="G329" s="342" t="s">
        <v>598</v>
      </c>
      <c r="H329" s="343">
        <v>1.2</v>
      </c>
      <c r="I329" s="343">
        <v>0.85</v>
      </c>
      <c r="J329" s="343">
        <v>0.6</v>
      </c>
      <c r="K329" s="349">
        <v>1</v>
      </c>
      <c r="L329" s="350">
        <f t="shared" si="23"/>
        <v>0.61199999999999999</v>
      </c>
      <c r="M329" s="351" t="s">
        <v>33</v>
      </c>
      <c r="N329" s="352">
        <v>43908</v>
      </c>
      <c r="O329" s="353" t="s">
        <v>32</v>
      </c>
    </row>
    <row r="330" spans="1:15">
      <c r="A330" s="668">
        <v>269</v>
      </c>
      <c r="B330" s="346">
        <v>43907</v>
      </c>
      <c r="C330" s="347" t="s">
        <v>31</v>
      </c>
      <c r="D330" s="670" t="s">
        <v>13</v>
      </c>
      <c r="E330" s="348">
        <v>12</v>
      </c>
      <c r="F330" s="670" t="s">
        <v>3</v>
      </c>
      <c r="G330" s="342" t="s">
        <v>599</v>
      </c>
      <c r="H330" s="343">
        <v>2.2000000000000002</v>
      </c>
      <c r="I330" s="343">
        <v>1.25</v>
      </c>
      <c r="J330" s="343">
        <v>0.6</v>
      </c>
      <c r="K330" s="349">
        <v>1</v>
      </c>
      <c r="L330" s="350">
        <f t="shared" si="22"/>
        <v>1.65</v>
      </c>
      <c r="M330" s="351" t="s">
        <v>33</v>
      </c>
      <c r="N330" s="352">
        <v>43907</v>
      </c>
      <c r="O330" s="353" t="s">
        <v>32</v>
      </c>
    </row>
    <row r="331" spans="1:15">
      <c r="A331" s="668">
        <v>270</v>
      </c>
      <c r="B331" s="346">
        <v>43907</v>
      </c>
      <c r="C331" s="347" t="s">
        <v>31</v>
      </c>
      <c r="D331" s="670" t="s">
        <v>13</v>
      </c>
      <c r="E331" s="348">
        <v>12</v>
      </c>
      <c r="F331" s="670" t="s">
        <v>3</v>
      </c>
      <c r="G331" s="342" t="s">
        <v>600</v>
      </c>
      <c r="H331" s="343">
        <v>1.6</v>
      </c>
      <c r="I331" s="343">
        <v>1.25</v>
      </c>
      <c r="J331" s="343">
        <v>0.6</v>
      </c>
      <c r="K331" s="349">
        <v>1</v>
      </c>
      <c r="L331" s="350">
        <f t="shared" si="22"/>
        <v>1.2</v>
      </c>
      <c r="M331" s="351" t="s">
        <v>33</v>
      </c>
      <c r="N331" s="352">
        <v>43907</v>
      </c>
      <c r="O331" s="353" t="s">
        <v>32</v>
      </c>
    </row>
    <row r="332" spans="1:15">
      <c r="A332" s="668">
        <v>271</v>
      </c>
      <c r="B332" s="346">
        <v>43907</v>
      </c>
      <c r="C332" s="347" t="s">
        <v>31</v>
      </c>
      <c r="D332" s="670" t="s">
        <v>13</v>
      </c>
      <c r="E332" s="348">
        <v>12</v>
      </c>
      <c r="F332" s="670" t="s">
        <v>3</v>
      </c>
      <c r="G332" s="342" t="s">
        <v>601</v>
      </c>
      <c r="H332" s="343">
        <v>2.6</v>
      </c>
      <c r="I332" s="343">
        <v>0.95</v>
      </c>
      <c r="J332" s="343">
        <v>0.6</v>
      </c>
      <c r="K332" s="349">
        <v>1</v>
      </c>
      <c r="L332" s="350">
        <f t="shared" si="22"/>
        <v>1.4819999999999998</v>
      </c>
      <c r="M332" s="351" t="s">
        <v>33</v>
      </c>
      <c r="N332" s="352">
        <v>43907</v>
      </c>
      <c r="O332" s="353" t="s">
        <v>32</v>
      </c>
    </row>
    <row r="333" spans="1:15">
      <c r="A333" s="668">
        <v>272</v>
      </c>
      <c r="B333" s="346">
        <v>43907</v>
      </c>
      <c r="C333" s="347" t="s">
        <v>31</v>
      </c>
      <c r="D333" s="670" t="s">
        <v>13</v>
      </c>
      <c r="E333" s="348">
        <v>12</v>
      </c>
      <c r="F333" s="670" t="s">
        <v>3</v>
      </c>
      <c r="G333" s="342" t="s">
        <v>602</v>
      </c>
      <c r="H333" s="343">
        <v>2.6</v>
      </c>
      <c r="I333" s="343">
        <v>1.1499999999999999</v>
      </c>
      <c r="J333" s="343">
        <v>0.6</v>
      </c>
      <c r="K333" s="349">
        <v>1</v>
      </c>
      <c r="L333" s="350">
        <f t="shared" si="22"/>
        <v>1.7939999999999998</v>
      </c>
      <c r="M333" s="351" t="s">
        <v>33</v>
      </c>
      <c r="N333" s="352">
        <v>43907</v>
      </c>
      <c r="O333" s="353" t="s">
        <v>32</v>
      </c>
    </row>
    <row r="334" spans="1:15">
      <c r="A334" s="668">
        <v>273</v>
      </c>
      <c r="B334" s="346">
        <v>43907</v>
      </c>
      <c r="C334" s="347" t="s">
        <v>31</v>
      </c>
      <c r="D334" s="670" t="s">
        <v>13</v>
      </c>
      <c r="E334" s="348">
        <v>12</v>
      </c>
      <c r="F334" s="670" t="s">
        <v>3</v>
      </c>
      <c r="G334" s="342" t="s">
        <v>603</v>
      </c>
      <c r="H334" s="343">
        <v>1.3</v>
      </c>
      <c r="I334" s="343">
        <v>0.65</v>
      </c>
      <c r="J334" s="343">
        <v>0.6</v>
      </c>
      <c r="K334" s="349">
        <v>1</v>
      </c>
      <c r="L334" s="350">
        <f t="shared" si="22"/>
        <v>0.50700000000000001</v>
      </c>
      <c r="M334" s="351" t="s">
        <v>33</v>
      </c>
      <c r="N334" s="352">
        <v>43910</v>
      </c>
      <c r="O334" s="353" t="s">
        <v>32</v>
      </c>
    </row>
    <row r="335" spans="1:15">
      <c r="A335" s="668">
        <v>274</v>
      </c>
      <c r="B335" s="346">
        <v>43907</v>
      </c>
      <c r="C335" s="347" t="s">
        <v>31</v>
      </c>
      <c r="D335" s="670" t="s">
        <v>13</v>
      </c>
      <c r="E335" s="348">
        <v>12</v>
      </c>
      <c r="F335" s="670" t="s">
        <v>3</v>
      </c>
      <c r="G335" s="342" t="s">
        <v>604</v>
      </c>
      <c r="H335" s="343">
        <v>2</v>
      </c>
      <c r="I335" s="343">
        <v>1.05</v>
      </c>
      <c r="J335" s="343">
        <v>0.6</v>
      </c>
      <c r="K335" s="349">
        <v>1</v>
      </c>
      <c r="L335" s="350">
        <f t="shared" si="22"/>
        <v>1.26</v>
      </c>
      <c r="M335" s="351" t="s">
        <v>33</v>
      </c>
      <c r="N335" s="352">
        <v>43907</v>
      </c>
      <c r="O335" s="353" t="s">
        <v>32</v>
      </c>
    </row>
    <row r="336" spans="1:15">
      <c r="A336" s="668">
        <v>275</v>
      </c>
      <c r="B336" s="346">
        <v>43907</v>
      </c>
      <c r="C336" s="347" t="s">
        <v>31</v>
      </c>
      <c r="D336" s="670" t="s">
        <v>13</v>
      </c>
      <c r="E336" s="348">
        <v>12</v>
      </c>
      <c r="F336" s="670" t="s">
        <v>3</v>
      </c>
      <c r="G336" s="342" t="s">
        <v>605</v>
      </c>
      <c r="H336" s="343">
        <v>0.95</v>
      </c>
      <c r="I336" s="343">
        <v>0.65</v>
      </c>
      <c r="J336" s="343">
        <v>0.6</v>
      </c>
      <c r="K336" s="349">
        <v>1</v>
      </c>
      <c r="L336" s="350">
        <f t="shared" si="22"/>
        <v>0.37049999999999994</v>
      </c>
      <c r="M336" s="351" t="s">
        <v>33</v>
      </c>
      <c r="N336" s="352">
        <v>43907</v>
      </c>
      <c r="O336" s="353" t="s">
        <v>32</v>
      </c>
    </row>
    <row r="337" spans="1:15">
      <c r="A337" s="668">
        <v>276</v>
      </c>
      <c r="B337" s="346">
        <v>43907</v>
      </c>
      <c r="C337" s="347" t="s">
        <v>31</v>
      </c>
      <c r="D337" s="670" t="s">
        <v>13</v>
      </c>
      <c r="E337" s="348">
        <v>12</v>
      </c>
      <c r="F337" s="670" t="s">
        <v>3</v>
      </c>
      <c r="G337" s="342" t="s">
        <v>606</v>
      </c>
      <c r="H337" s="343">
        <v>1.2</v>
      </c>
      <c r="I337" s="343">
        <v>1.2</v>
      </c>
      <c r="J337" s="343">
        <v>0.6</v>
      </c>
      <c r="K337" s="349">
        <v>1</v>
      </c>
      <c r="L337" s="350">
        <f t="shared" si="22"/>
        <v>0.86399999999999999</v>
      </c>
      <c r="M337" s="351" t="s">
        <v>33</v>
      </c>
      <c r="N337" s="352">
        <v>43907</v>
      </c>
      <c r="O337" s="353" t="s">
        <v>32</v>
      </c>
    </row>
    <row r="338" spans="1:15">
      <c r="A338" s="668">
        <v>277</v>
      </c>
      <c r="B338" s="346">
        <v>43907</v>
      </c>
      <c r="C338" s="347" t="s">
        <v>31</v>
      </c>
      <c r="D338" s="670" t="s">
        <v>13</v>
      </c>
      <c r="E338" s="348">
        <v>12</v>
      </c>
      <c r="F338" s="670" t="s">
        <v>3</v>
      </c>
      <c r="G338" s="342" t="s">
        <v>607</v>
      </c>
      <c r="H338" s="343">
        <v>1.2</v>
      </c>
      <c r="I338" s="343">
        <v>1.05</v>
      </c>
      <c r="J338" s="343">
        <v>0.6</v>
      </c>
      <c r="K338" s="349">
        <v>1</v>
      </c>
      <c r="L338" s="350">
        <f t="shared" si="22"/>
        <v>0.75600000000000001</v>
      </c>
      <c r="M338" s="351" t="s">
        <v>33</v>
      </c>
      <c r="N338" s="352">
        <v>43907</v>
      </c>
      <c r="O338" s="353" t="s">
        <v>32</v>
      </c>
    </row>
    <row r="339" spans="1:15">
      <c r="A339" s="668">
        <v>278</v>
      </c>
      <c r="B339" s="346">
        <v>43907</v>
      </c>
      <c r="C339" s="347" t="s">
        <v>31</v>
      </c>
      <c r="D339" s="670" t="s">
        <v>13</v>
      </c>
      <c r="E339" s="348">
        <v>12</v>
      </c>
      <c r="F339" s="670" t="s">
        <v>3</v>
      </c>
      <c r="G339" s="342" t="s">
        <v>608</v>
      </c>
      <c r="H339" s="343">
        <v>1.4</v>
      </c>
      <c r="I339" s="343">
        <v>0.65</v>
      </c>
      <c r="J339" s="343">
        <v>0.6</v>
      </c>
      <c r="K339" s="349">
        <v>1</v>
      </c>
      <c r="L339" s="350">
        <f t="shared" si="22"/>
        <v>0.54599999999999993</v>
      </c>
      <c r="M339" s="351" t="s">
        <v>33</v>
      </c>
      <c r="N339" s="352"/>
      <c r="O339" s="353"/>
    </row>
    <row r="340" spans="1:15">
      <c r="A340" s="668">
        <v>279</v>
      </c>
      <c r="B340" s="346">
        <v>43907</v>
      </c>
      <c r="C340" s="347" t="s">
        <v>31</v>
      </c>
      <c r="D340" s="670" t="s">
        <v>13</v>
      </c>
      <c r="E340" s="348">
        <v>12</v>
      </c>
      <c r="F340" s="670" t="s">
        <v>3</v>
      </c>
      <c r="G340" s="342" t="s">
        <v>609</v>
      </c>
      <c r="H340" s="343">
        <v>1.3</v>
      </c>
      <c r="I340" s="343">
        <v>0.65</v>
      </c>
      <c r="J340" s="343">
        <v>0.6</v>
      </c>
      <c r="K340" s="349">
        <v>1</v>
      </c>
      <c r="L340" s="350">
        <f t="shared" si="22"/>
        <v>0.50700000000000001</v>
      </c>
      <c r="M340" s="351" t="s">
        <v>33</v>
      </c>
      <c r="N340" s="352">
        <v>43907</v>
      </c>
      <c r="O340" s="353" t="s">
        <v>32</v>
      </c>
    </row>
    <row r="341" spans="1:15">
      <c r="A341" s="668">
        <v>280</v>
      </c>
      <c r="B341" s="346">
        <v>43907</v>
      </c>
      <c r="C341" s="347" t="s">
        <v>31</v>
      </c>
      <c r="D341" s="670" t="s">
        <v>13</v>
      </c>
      <c r="E341" s="348">
        <v>12</v>
      </c>
      <c r="F341" s="670" t="s">
        <v>4</v>
      </c>
      <c r="G341" s="342" t="s">
        <v>610</v>
      </c>
      <c r="H341" s="343">
        <v>2</v>
      </c>
      <c r="I341" s="343">
        <v>0.65</v>
      </c>
      <c r="J341" s="343">
        <v>0.6</v>
      </c>
      <c r="K341" s="349">
        <v>1</v>
      </c>
      <c r="L341" s="350">
        <f t="shared" si="22"/>
        <v>0.78</v>
      </c>
      <c r="M341" s="351" t="s">
        <v>33</v>
      </c>
      <c r="N341" s="352"/>
      <c r="O341" s="353"/>
    </row>
    <row r="342" spans="1:15">
      <c r="A342" s="668">
        <v>281</v>
      </c>
      <c r="B342" s="346">
        <v>43907</v>
      </c>
      <c r="C342" s="347" t="s">
        <v>31</v>
      </c>
      <c r="D342" s="670" t="s">
        <v>13</v>
      </c>
      <c r="E342" s="348">
        <v>12</v>
      </c>
      <c r="F342" s="670" t="s">
        <v>4</v>
      </c>
      <c r="G342" s="342" t="s">
        <v>611</v>
      </c>
      <c r="H342" s="343">
        <v>1.2</v>
      </c>
      <c r="I342" s="343">
        <v>0.75</v>
      </c>
      <c r="J342" s="343">
        <v>0.6</v>
      </c>
      <c r="K342" s="349">
        <v>1</v>
      </c>
      <c r="L342" s="350">
        <f t="shared" si="22"/>
        <v>0.53999999999999992</v>
      </c>
      <c r="M342" s="351" t="s">
        <v>33</v>
      </c>
      <c r="N342" s="352">
        <v>43907</v>
      </c>
      <c r="O342" s="353" t="s">
        <v>32</v>
      </c>
    </row>
    <row r="343" spans="1:15">
      <c r="A343" s="668">
        <v>282</v>
      </c>
      <c r="B343" s="346">
        <v>43907</v>
      </c>
      <c r="C343" s="347" t="s">
        <v>31</v>
      </c>
      <c r="D343" s="670" t="s">
        <v>13</v>
      </c>
      <c r="E343" s="348">
        <v>12</v>
      </c>
      <c r="F343" s="670" t="s">
        <v>4</v>
      </c>
      <c r="G343" s="342" t="s">
        <v>612</v>
      </c>
      <c r="H343" s="343">
        <v>1.1000000000000001</v>
      </c>
      <c r="I343" s="343">
        <v>0.75</v>
      </c>
      <c r="J343" s="343">
        <v>0.6</v>
      </c>
      <c r="K343" s="349">
        <v>1</v>
      </c>
      <c r="L343" s="350">
        <f t="shared" si="22"/>
        <v>0.495</v>
      </c>
      <c r="M343" s="351" t="s">
        <v>33</v>
      </c>
      <c r="N343" s="352">
        <v>43909</v>
      </c>
      <c r="O343" s="353" t="s">
        <v>32</v>
      </c>
    </row>
    <row r="344" spans="1:15">
      <c r="A344" s="668">
        <v>283</v>
      </c>
      <c r="B344" s="346">
        <v>43907</v>
      </c>
      <c r="C344" s="347" t="s">
        <v>31</v>
      </c>
      <c r="D344" s="670" t="s">
        <v>13</v>
      </c>
      <c r="E344" s="348">
        <v>12</v>
      </c>
      <c r="F344" s="670" t="s">
        <v>4</v>
      </c>
      <c r="G344" s="342" t="s">
        <v>613</v>
      </c>
      <c r="H344" s="343">
        <v>1.3</v>
      </c>
      <c r="I344" s="343">
        <v>0.65</v>
      </c>
      <c r="J344" s="343">
        <v>0.6</v>
      </c>
      <c r="K344" s="349">
        <v>1</v>
      </c>
      <c r="L344" s="350">
        <f t="shared" si="22"/>
        <v>0.50700000000000001</v>
      </c>
      <c r="M344" s="351" t="s">
        <v>33</v>
      </c>
      <c r="N344" s="352">
        <v>43907</v>
      </c>
      <c r="O344" s="353" t="s">
        <v>32</v>
      </c>
    </row>
    <row r="345" spans="1:15">
      <c r="A345" s="668">
        <v>284</v>
      </c>
      <c r="B345" s="346">
        <v>43907</v>
      </c>
      <c r="C345" s="347" t="s">
        <v>31</v>
      </c>
      <c r="D345" s="670" t="s">
        <v>13</v>
      </c>
      <c r="E345" s="348">
        <v>12</v>
      </c>
      <c r="F345" s="670" t="s">
        <v>4</v>
      </c>
      <c r="G345" s="342" t="s">
        <v>614</v>
      </c>
      <c r="H345" s="343">
        <v>1.2</v>
      </c>
      <c r="I345" s="343">
        <v>0.75</v>
      </c>
      <c r="J345" s="343">
        <v>0.6</v>
      </c>
      <c r="K345" s="349">
        <v>1</v>
      </c>
      <c r="L345" s="350">
        <f t="shared" si="22"/>
        <v>0.53999999999999992</v>
      </c>
      <c r="M345" s="351" t="s">
        <v>33</v>
      </c>
      <c r="N345" s="352">
        <v>43908</v>
      </c>
      <c r="O345" s="353" t="s">
        <v>32</v>
      </c>
    </row>
    <row r="346" spans="1:15">
      <c r="A346" s="668">
        <v>285</v>
      </c>
      <c r="B346" s="346">
        <v>43907</v>
      </c>
      <c r="C346" s="347" t="s">
        <v>31</v>
      </c>
      <c r="D346" s="670" t="s">
        <v>13</v>
      </c>
      <c r="E346" s="348">
        <v>12</v>
      </c>
      <c r="F346" s="670" t="s">
        <v>4</v>
      </c>
      <c r="G346" s="342" t="s">
        <v>615</v>
      </c>
      <c r="H346" s="343">
        <v>1.6</v>
      </c>
      <c r="I346" s="343">
        <v>1.25</v>
      </c>
      <c r="J346" s="343">
        <v>0.6</v>
      </c>
      <c r="K346" s="349">
        <v>1</v>
      </c>
      <c r="L346" s="350">
        <f t="shared" si="20"/>
        <v>1.2</v>
      </c>
      <c r="M346" s="351" t="s">
        <v>33</v>
      </c>
      <c r="N346" s="352">
        <v>43908</v>
      </c>
      <c r="O346" s="353" t="s">
        <v>32</v>
      </c>
    </row>
    <row r="347" spans="1:15">
      <c r="A347" s="668">
        <v>286</v>
      </c>
      <c r="B347" s="748">
        <v>43907</v>
      </c>
      <c r="C347" s="749" t="s">
        <v>31</v>
      </c>
      <c r="D347" s="750" t="s">
        <v>13</v>
      </c>
      <c r="E347" s="751">
        <v>12</v>
      </c>
      <c r="F347" s="750" t="s">
        <v>4</v>
      </c>
      <c r="G347" s="752" t="s">
        <v>616</v>
      </c>
      <c r="H347" s="753">
        <v>1.2</v>
      </c>
      <c r="I347" s="753">
        <v>1.25</v>
      </c>
      <c r="J347" s="753">
        <v>0.6</v>
      </c>
      <c r="K347" s="754">
        <v>1</v>
      </c>
      <c r="L347" s="705">
        <f t="shared" si="20"/>
        <v>0.89999999999999991</v>
      </c>
      <c r="M347" s="755" t="s">
        <v>33</v>
      </c>
      <c r="N347" s="756">
        <v>43908</v>
      </c>
      <c r="O347" s="757" t="s">
        <v>32</v>
      </c>
    </row>
    <row r="348" spans="1:15">
      <c r="A348" s="668">
        <v>287</v>
      </c>
      <c r="B348" s="346">
        <v>43908</v>
      </c>
      <c r="C348" s="347" t="s">
        <v>31</v>
      </c>
      <c r="D348" s="341" t="s">
        <v>15</v>
      </c>
      <c r="E348" s="348">
        <v>9</v>
      </c>
      <c r="F348" s="341" t="s">
        <v>3</v>
      </c>
      <c r="G348" s="342" t="s">
        <v>336</v>
      </c>
      <c r="H348" s="343">
        <v>1.2</v>
      </c>
      <c r="I348" s="343">
        <v>1.25</v>
      </c>
      <c r="J348" s="343">
        <v>0.6</v>
      </c>
      <c r="K348" s="349">
        <v>1</v>
      </c>
      <c r="L348" s="350">
        <f t="shared" si="20"/>
        <v>0.89999999999999991</v>
      </c>
      <c r="M348" s="351" t="s">
        <v>33</v>
      </c>
      <c r="N348" s="352">
        <v>43909</v>
      </c>
      <c r="O348" s="353" t="s">
        <v>32</v>
      </c>
    </row>
    <row r="349" spans="1:15">
      <c r="A349" s="668">
        <v>288</v>
      </c>
      <c r="B349" s="346">
        <v>43908</v>
      </c>
      <c r="C349" s="347" t="s">
        <v>31</v>
      </c>
      <c r="D349" s="670" t="s">
        <v>15</v>
      </c>
      <c r="E349" s="348">
        <v>9</v>
      </c>
      <c r="F349" s="670" t="s">
        <v>3</v>
      </c>
      <c r="G349" s="342" t="s">
        <v>335</v>
      </c>
      <c r="H349" s="343">
        <v>1.2</v>
      </c>
      <c r="I349" s="343">
        <v>1.05</v>
      </c>
      <c r="J349" s="343">
        <v>0.6</v>
      </c>
      <c r="K349" s="349">
        <v>1</v>
      </c>
      <c r="L349" s="350">
        <f t="shared" si="20"/>
        <v>0.75600000000000001</v>
      </c>
      <c r="M349" s="351" t="s">
        <v>33</v>
      </c>
      <c r="N349" s="352">
        <v>43909</v>
      </c>
      <c r="O349" s="353" t="s">
        <v>32</v>
      </c>
    </row>
    <row r="350" spans="1:15">
      <c r="A350" s="668">
        <v>289</v>
      </c>
      <c r="B350" s="346">
        <v>43908</v>
      </c>
      <c r="C350" s="347" t="s">
        <v>31</v>
      </c>
      <c r="D350" s="670" t="s">
        <v>15</v>
      </c>
      <c r="E350" s="348">
        <v>9</v>
      </c>
      <c r="F350" s="670" t="s">
        <v>3</v>
      </c>
      <c r="G350" s="342" t="s">
        <v>323</v>
      </c>
      <c r="H350" s="343">
        <v>1.3</v>
      </c>
      <c r="I350" s="343">
        <v>1.1499999999999999</v>
      </c>
      <c r="J350" s="343">
        <v>0.6</v>
      </c>
      <c r="K350" s="349">
        <v>1</v>
      </c>
      <c r="L350" s="350">
        <f t="shared" si="20"/>
        <v>0.89699999999999991</v>
      </c>
      <c r="M350" s="351" t="s">
        <v>33</v>
      </c>
      <c r="N350" s="352">
        <v>43908</v>
      </c>
      <c r="O350" s="353" t="s">
        <v>32</v>
      </c>
    </row>
    <row r="351" spans="1:15">
      <c r="A351" s="668">
        <v>290</v>
      </c>
      <c r="B351" s="346">
        <v>43908</v>
      </c>
      <c r="C351" s="347" t="s">
        <v>31</v>
      </c>
      <c r="D351" s="670" t="s">
        <v>15</v>
      </c>
      <c r="E351" s="348">
        <v>9</v>
      </c>
      <c r="F351" s="670" t="s">
        <v>3</v>
      </c>
      <c r="G351" s="342" t="s">
        <v>329</v>
      </c>
      <c r="H351" s="343">
        <v>1.4</v>
      </c>
      <c r="I351" s="343">
        <v>1.45</v>
      </c>
      <c r="J351" s="343">
        <v>0.6</v>
      </c>
      <c r="K351" s="349">
        <v>1</v>
      </c>
      <c r="L351" s="350">
        <f t="shared" si="20"/>
        <v>1.2179999999999997</v>
      </c>
      <c r="M351" s="351" t="s">
        <v>33</v>
      </c>
      <c r="N351" s="352">
        <v>43908</v>
      </c>
      <c r="O351" s="353" t="s">
        <v>32</v>
      </c>
    </row>
    <row r="352" spans="1:15">
      <c r="A352" s="668">
        <v>291</v>
      </c>
      <c r="B352" s="346">
        <v>43908</v>
      </c>
      <c r="C352" s="347" t="s">
        <v>31</v>
      </c>
      <c r="D352" s="341" t="s">
        <v>13</v>
      </c>
      <c r="E352" s="348">
        <v>11</v>
      </c>
      <c r="F352" s="670" t="s">
        <v>3</v>
      </c>
      <c r="G352" s="342" t="s">
        <v>478</v>
      </c>
      <c r="H352" s="343">
        <v>2.1</v>
      </c>
      <c r="I352" s="343">
        <v>0.65</v>
      </c>
      <c r="J352" s="343">
        <v>0.6</v>
      </c>
      <c r="K352" s="349">
        <v>1</v>
      </c>
      <c r="L352" s="350">
        <f t="shared" si="20"/>
        <v>0.81900000000000006</v>
      </c>
      <c r="M352" s="351" t="s">
        <v>33</v>
      </c>
      <c r="N352" s="352">
        <v>43908</v>
      </c>
      <c r="O352" s="353" t="s">
        <v>32</v>
      </c>
    </row>
    <row r="353" spans="1:15">
      <c r="A353" s="668">
        <v>292</v>
      </c>
      <c r="B353" s="346">
        <v>43908</v>
      </c>
      <c r="C353" s="347" t="s">
        <v>31</v>
      </c>
      <c r="D353" s="670" t="s">
        <v>13</v>
      </c>
      <c r="E353" s="348">
        <v>11</v>
      </c>
      <c r="F353" s="670" t="s">
        <v>3</v>
      </c>
      <c r="G353" s="342" t="s">
        <v>493</v>
      </c>
      <c r="H353" s="343">
        <v>1.3</v>
      </c>
      <c r="I353" s="343">
        <v>1.25</v>
      </c>
      <c r="J353" s="343">
        <v>0.6</v>
      </c>
      <c r="K353" s="349">
        <v>1</v>
      </c>
      <c r="L353" s="350">
        <f t="shared" si="20"/>
        <v>0.97499999999999998</v>
      </c>
      <c r="M353" s="351" t="s">
        <v>33</v>
      </c>
      <c r="N353" s="352">
        <v>43909</v>
      </c>
      <c r="O353" s="353" t="s">
        <v>32</v>
      </c>
    </row>
    <row r="354" spans="1:15">
      <c r="A354" s="668">
        <v>293</v>
      </c>
      <c r="B354" s="346">
        <v>43908</v>
      </c>
      <c r="C354" s="347" t="s">
        <v>31</v>
      </c>
      <c r="D354" s="670" t="s">
        <v>13</v>
      </c>
      <c r="E354" s="348">
        <v>12</v>
      </c>
      <c r="F354" s="670" t="s">
        <v>3</v>
      </c>
      <c r="G354" s="342" t="s">
        <v>647</v>
      </c>
      <c r="H354" s="343">
        <v>1.2</v>
      </c>
      <c r="I354" s="343">
        <v>1.1499999999999999</v>
      </c>
      <c r="J354" s="343">
        <v>0.6</v>
      </c>
      <c r="K354" s="349">
        <v>1</v>
      </c>
      <c r="L354" s="350">
        <f t="shared" si="20"/>
        <v>0.82799999999999996</v>
      </c>
      <c r="M354" s="351" t="s">
        <v>33</v>
      </c>
      <c r="N354" s="352">
        <v>43908</v>
      </c>
      <c r="O354" s="353" t="s">
        <v>32</v>
      </c>
    </row>
    <row r="355" spans="1:15">
      <c r="A355" s="668">
        <v>294</v>
      </c>
      <c r="B355" s="346">
        <v>43908</v>
      </c>
      <c r="C355" s="347" t="s">
        <v>31</v>
      </c>
      <c r="D355" s="670" t="s">
        <v>13</v>
      </c>
      <c r="E355" s="348">
        <v>12</v>
      </c>
      <c r="F355" s="341" t="s">
        <v>3</v>
      </c>
      <c r="G355" s="342" t="s">
        <v>648</v>
      </c>
      <c r="H355" s="343">
        <v>1.7</v>
      </c>
      <c r="I355" s="343">
        <v>0.65</v>
      </c>
      <c r="J355" s="343">
        <v>0.6</v>
      </c>
      <c r="K355" s="349">
        <v>1</v>
      </c>
      <c r="L355" s="350">
        <f t="shared" si="20"/>
        <v>0.66299999999999992</v>
      </c>
      <c r="M355" s="351" t="s">
        <v>33</v>
      </c>
      <c r="N355" s="352">
        <v>43914</v>
      </c>
      <c r="O355" s="353" t="s">
        <v>32</v>
      </c>
    </row>
    <row r="356" spans="1:15">
      <c r="A356" s="668">
        <v>295</v>
      </c>
      <c r="B356" s="346">
        <v>43908</v>
      </c>
      <c r="C356" s="347" t="s">
        <v>31</v>
      </c>
      <c r="D356" s="670" t="s">
        <v>13</v>
      </c>
      <c r="E356" s="348">
        <v>12</v>
      </c>
      <c r="F356" s="341" t="s">
        <v>4</v>
      </c>
      <c r="G356" s="342" t="s">
        <v>649</v>
      </c>
      <c r="H356" s="343">
        <v>1.6</v>
      </c>
      <c r="I356" s="343">
        <v>0.95</v>
      </c>
      <c r="J356" s="343">
        <v>0.6</v>
      </c>
      <c r="K356" s="349">
        <v>1</v>
      </c>
      <c r="L356" s="350">
        <f t="shared" si="20"/>
        <v>0.91199999999999992</v>
      </c>
      <c r="M356" s="351" t="s">
        <v>33</v>
      </c>
      <c r="N356" s="352">
        <v>43909</v>
      </c>
      <c r="O356" s="353" t="s">
        <v>32</v>
      </c>
    </row>
    <row r="357" spans="1:15">
      <c r="A357" s="668">
        <v>296</v>
      </c>
      <c r="B357" s="346">
        <v>43908</v>
      </c>
      <c r="C357" s="347" t="s">
        <v>31</v>
      </c>
      <c r="D357" s="670" t="s">
        <v>13</v>
      </c>
      <c r="E357" s="348">
        <v>12</v>
      </c>
      <c r="F357" s="341" t="s">
        <v>3</v>
      </c>
      <c r="G357" s="342" t="s">
        <v>650</v>
      </c>
      <c r="H357" s="343">
        <v>1.7</v>
      </c>
      <c r="I357" s="343">
        <v>1.25</v>
      </c>
      <c r="J357" s="343">
        <v>0.6</v>
      </c>
      <c r="K357" s="349">
        <v>1</v>
      </c>
      <c r="L357" s="350">
        <f t="shared" si="20"/>
        <v>1.2749999999999999</v>
      </c>
      <c r="M357" s="351" t="s">
        <v>33</v>
      </c>
      <c r="N357" s="352">
        <v>43908</v>
      </c>
      <c r="O357" s="353" t="s">
        <v>32</v>
      </c>
    </row>
    <row r="358" spans="1:15">
      <c r="A358" s="668">
        <v>297</v>
      </c>
      <c r="B358" s="346">
        <v>43908</v>
      </c>
      <c r="C358" s="347" t="s">
        <v>31</v>
      </c>
      <c r="D358" s="670" t="s">
        <v>13</v>
      </c>
      <c r="E358" s="348">
        <v>12</v>
      </c>
      <c r="F358" s="341" t="s">
        <v>3</v>
      </c>
      <c r="G358" s="342" t="s">
        <v>640</v>
      </c>
      <c r="H358" s="343">
        <v>2</v>
      </c>
      <c r="I358" s="343">
        <v>1.1499999999999999</v>
      </c>
      <c r="J358" s="343">
        <v>0.6</v>
      </c>
      <c r="K358" s="349">
        <v>1</v>
      </c>
      <c r="L358" s="350">
        <f t="shared" si="20"/>
        <v>1.38</v>
      </c>
      <c r="M358" s="351" t="s">
        <v>33</v>
      </c>
      <c r="N358" s="352">
        <v>43908</v>
      </c>
      <c r="O358" s="353" t="s">
        <v>32</v>
      </c>
    </row>
    <row r="359" spans="1:15">
      <c r="A359" s="668">
        <v>298</v>
      </c>
      <c r="B359" s="346">
        <v>43908</v>
      </c>
      <c r="C359" s="347" t="s">
        <v>31</v>
      </c>
      <c r="D359" s="670" t="s">
        <v>13</v>
      </c>
      <c r="E359" s="348">
        <v>12</v>
      </c>
      <c r="F359" s="341" t="s">
        <v>3</v>
      </c>
      <c r="G359" s="342" t="s">
        <v>639</v>
      </c>
      <c r="H359" s="343">
        <v>1.9</v>
      </c>
      <c r="I359" s="343">
        <v>1.25</v>
      </c>
      <c r="J359" s="343">
        <v>0.6</v>
      </c>
      <c r="K359" s="349">
        <v>1</v>
      </c>
      <c r="L359" s="350">
        <f t="shared" si="20"/>
        <v>1.425</v>
      </c>
      <c r="M359" s="351" t="s">
        <v>33</v>
      </c>
      <c r="N359" s="352">
        <v>43908</v>
      </c>
      <c r="O359" s="353" t="s">
        <v>32</v>
      </c>
    </row>
    <row r="360" spans="1:15">
      <c r="A360" s="668">
        <v>299</v>
      </c>
      <c r="B360" s="346">
        <v>43908</v>
      </c>
      <c r="C360" s="347" t="s">
        <v>31</v>
      </c>
      <c r="D360" s="670" t="s">
        <v>13</v>
      </c>
      <c r="E360" s="348">
        <v>12</v>
      </c>
      <c r="F360" s="341" t="s">
        <v>3</v>
      </c>
      <c r="G360" s="342" t="s">
        <v>651</v>
      </c>
      <c r="H360" s="343">
        <v>1.3</v>
      </c>
      <c r="I360" s="343">
        <v>1.3</v>
      </c>
      <c r="J360" s="343">
        <v>0.6</v>
      </c>
      <c r="K360" s="349">
        <v>1</v>
      </c>
      <c r="L360" s="350">
        <f t="shared" si="20"/>
        <v>1.014</v>
      </c>
      <c r="M360" s="351" t="s">
        <v>33</v>
      </c>
      <c r="N360" s="352">
        <v>43909</v>
      </c>
      <c r="O360" s="353" t="s">
        <v>32</v>
      </c>
    </row>
    <row r="361" spans="1:15">
      <c r="A361" s="668">
        <v>300</v>
      </c>
      <c r="B361" s="346">
        <v>43908</v>
      </c>
      <c r="C361" s="347" t="s">
        <v>31</v>
      </c>
      <c r="D361" s="670" t="s">
        <v>15</v>
      </c>
      <c r="E361" s="348">
        <v>9</v>
      </c>
      <c r="F361" s="341" t="s">
        <v>4</v>
      </c>
      <c r="G361" s="342" t="s">
        <v>324</v>
      </c>
      <c r="H361" s="343">
        <v>1.3</v>
      </c>
      <c r="I361" s="343">
        <v>1.1499999999999999</v>
      </c>
      <c r="J361" s="343">
        <v>0.6</v>
      </c>
      <c r="K361" s="349">
        <v>1</v>
      </c>
      <c r="L361" s="350">
        <f t="shared" si="20"/>
        <v>0.89699999999999991</v>
      </c>
      <c r="M361" s="351" t="s">
        <v>33</v>
      </c>
      <c r="N361" s="352">
        <v>43909</v>
      </c>
      <c r="O361" s="353" t="s">
        <v>32</v>
      </c>
    </row>
    <row r="362" spans="1:15">
      <c r="A362" s="668">
        <v>301</v>
      </c>
      <c r="B362" s="346">
        <v>43908</v>
      </c>
      <c r="C362" s="347" t="s">
        <v>31</v>
      </c>
      <c r="D362" s="670" t="s">
        <v>15</v>
      </c>
      <c r="E362" s="348">
        <v>9</v>
      </c>
      <c r="F362" s="670" t="s">
        <v>4</v>
      </c>
      <c r="G362" s="342" t="s">
        <v>334</v>
      </c>
      <c r="H362" s="343">
        <v>1.3</v>
      </c>
      <c r="I362" s="343">
        <v>0.85</v>
      </c>
      <c r="J362" s="343">
        <v>0.6</v>
      </c>
      <c r="K362" s="349">
        <v>1</v>
      </c>
      <c r="L362" s="350">
        <f t="shared" ref="L362:L375" si="24">H362*I362*J362</f>
        <v>0.66299999999999992</v>
      </c>
      <c r="M362" s="351" t="s">
        <v>33</v>
      </c>
      <c r="N362" s="352">
        <v>43909</v>
      </c>
      <c r="O362" s="353" t="s">
        <v>32</v>
      </c>
    </row>
    <row r="363" spans="1:15">
      <c r="A363" s="668">
        <v>302</v>
      </c>
      <c r="B363" s="346">
        <v>43908</v>
      </c>
      <c r="C363" s="347" t="s">
        <v>31</v>
      </c>
      <c r="D363" s="670" t="s">
        <v>15</v>
      </c>
      <c r="E363" s="348">
        <v>9</v>
      </c>
      <c r="F363" s="670" t="s">
        <v>4</v>
      </c>
      <c r="G363" s="342" t="s">
        <v>333</v>
      </c>
      <c r="H363" s="343">
        <v>1.2</v>
      </c>
      <c r="I363" s="343">
        <v>0.95</v>
      </c>
      <c r="J363" s="343">
        <v>0.6</v>
      </c>
      <c r="K363" s="349">
        <v>1</v>
      </c>
      <c r="L363" s="350">
        <f t="shared" si="24"/>
        <v>0.68399999999999994</v>
      </c>
      <c r="M363" s="351" t="s">
        <v>33</v>
      </c>
      <c r="N363" s="352">
        <v>43909</v>
      </c>
      <c r="O363" s="353" t="s">
        <v>32</v>
      </c>
    </row>
    <row r="364" spans="1:15">
      <c r="A364" s="668">
        <v>303</v>
      </c>
      <c r="B364" s="346">
        <v>43908</v>
      </c>
      <c r="C364" s="347" t="s">
        <v>31</v>
      </c>
      <c r="D364" s="670" t="s">
        <v>15</v>
      </c>
      <c r="E364" s="348">
        <v>9</v>
      </c>
      <c r="F364" s="670" t="s">
        <v>4</v>
      </c>
      <c r="G364" s="342" t="s">
        <v>332</v>
      </c>
      <c r="H364" s="343">
        <v>1.3</v>
      </c>
      <c r="I364" s="343">
        <v>1.25</v>
      </c>
      <c r="J364" s="343">
        <v>0.6</v>
      </c>
      <c r="K364" s="349">
        <v>1</v>
      </c>
      <c r="L364" s="350">
        <f t="shared" si="24"/>
        <v>0.97499999999999998</v>
      </c>
      <c r="M364" s="351" t="s">
        <v>33</v>
      </c>
      <c r="N364" s="352">
        <v>43909</v>
      </c>
      <c r="O364" s="353" t="s">
        <v>32</v>
      </c>
    </row>
    <row r="365" spans="1:15">
      <c r="A365" s="668">
        <v>304</v>
      </c>
      <c r="B365" s="346">
        <v>43908</v>
      </c>
      <c r="C365" s="347" t="s">
        <v>31</v>
      </c>
      <c r="D365" s="670" t="s">
        <v>15</v>
      </c>
      <c r="E365" s="348">
        <v>9</v>
      </c>
      <c r="F365" s="670" t="s">
        <v>4</v>
      </c>
      <c r="G365" s="342" t="s">
        <v>322</v>
      </c>
      <c r="H365" s="343">
        <v>1.3</v>
      </c>
      <c r="I365" s="343">
        <v>0.85</v>
      </c>
      <c r="J365" s="343">
        <v>0.6</v>
      </c>
      <c r="K365" s="349">
        <v>1</v>
      </c>
      <c r="L365" s="350">
        <f t="shared" si="24"/>
        <v>0.66299999999999992</v>
      </c>
      <c r="M365" s="351" t="s">
        <v>33</v>
      </c>
      <c r="N365" s="352">
        <v>43909</v>
      </c>
      <c r="O365" s="353" t="s">
        <v>32</v>
      </c>
    </row>
    <row r="366" spans="1:15">
      <c r="A366" s="668">
        <v>305</v>
      </c>
      <c r="B366" s="346">
        <v>43908</v>
      </c>
      <c r="C366" s="347" t="s">
        <v>31</v>
      </c>
      <c r="D366" s="670" t="s">
        <v>15</v>
      </c>
      <c r="E366" s="348">
        <v>9</v>
      </c>
      <c r="F366" s="670" t="s">
        <v>4</v>
      </c>
      <c r="G366" s="342" t="s">
        <v>331</v>
      </c>
      <c r="H366" s="343">
        <v>1.3</v>
      </c>
      <c r="I366" s="343">
        <v>0.95</v>
      </c>
      <c r="J366" s="343">
        <v>0.6</v>
      </c>
      <c r="K366" s="349">
        <v>1</v>
      </c>
      <c r="L366" s="350">
        <f t="shared" si="24"/>
        <v>0.74099999999999988</v>
      </c>
      <c r="M366" s="351" t="s">
        <v>33</v>
      </c>
      <c r="N366" s="352">
        <v>43908</v>
      </c>
      <c r="O366" s="353" t="s">
        <v>32</v>
      </c>
    </row>
    <row r="367" spans="1:15">
      <c r="A367" s="668">
        <v>306</v>
      </c>
      <c r="B367" s="346">
        <v>43908</v>
      </c>
      <c r="C367" s="347" t="s">
        <v>31</v>
      </c>
      <c r="D367" s="670" t="s">
        <v>15</v>
      </c>
      <c r="E367" s="348">
        <v>9</v>
      </c>
      <c r="F367" s="670" t="s">
        <v>4</v>
      </c>
      <c r="G367" s="342" t="s">
        <v>330</v>
      </c>
      <c r="H367" s="343">
        <v>1.4</v>
      </c>
      <c r="I367" s="343">
        <v>1.05</v>
      </c>
      <c r="J367" s="343">
        <v>0.6</v>
      </c>
      <c r="K367" s="349">
        <v>1</v>
      </c>
      <c r="L367" s="350">
        <f t="shared" si="24"/>
        <v>0.88200000000000001</v>
      </c>
      <c r="M367" s="351" t="s">
        <v>33</v>
      </c>
      <c r="N367" s="352">
        <v>43908</v>
      </c>
      <c r="O367" s="353" t="s">
        <v>32</v>
      </c>
    </row>
    <row r="368" spans="1:15">
      <c r="A368" s="668">
        <v>307</v>
      </c>
      <c r="B368" s="346">
        <v>43908</v>
      </c>
      <c r="C368" s="347" t="s">
        <v>31</v>
      </c>
      <c r="D368" s="670" t="s">
        <v>15</v>
      </c>
      <c r="E368" s="348">
        <v>9</v>
      </c>
      <c r="F368" s="670" t="s">
        <v>4</v>
      </c>
      <c r="G368" s="342" t="s">
        <v>328</v>
      </c>
      <c r="H368" s="343">
        <v>1.2</v>
      </c>
      <c r="I368" s="343">
        <v>1.1499999999999999</v>
      </c>
      <c r="J368" s="343">
        <v>0.6</v>
      </c>
      <c r="K368" s="349">
        <v>1</v>
      </c>
      <c r="L368" s="350">
        <f t="shared" si="24"/>
        <v>0.82799999999999996</v>
      </c>
      <c r="M368" s="351" t="s">
        <v>33</v>
      </c>
      <c r="N368" s="352">
        <v>43912</v>
      </c>
      <c r="O368" s="353" t="s">
        <v>32</v>
      </c>
    </row>
    <row r="369" spans="1:15">
      <c r="A369" s="668">
        <v>308</v>
      </c>
      <c r="B369" s="346">
        <v>43908</v>
      </c>
      <c r="C369" s="347" t="s">
        <v>31</v>
      </c>
      <c r="D369" s="341" t="s">
        <v>13</v>
      </c>
      <c r="E369" s="348">
        <v>11</v>
      </c>
      <c r="F369" s="670" t="s">
        <v>4</v>
      </c>
      <c r="G369" s="342" t="s">
        <v>477</v>
      </c>
      <c r="H369" s="343">
        <v>1.8</v>
      </c>
      <c r="I369" s="343">
        <v>0.65</v>
      </c>
      <c r="J369" s="343">
        <v>0.6</v>
      </c>
      <c r="K369" s="349">
        <v>1</v>
      </c>
      <c r="L369" s="350">
        <f t="shared" si="24"/>
        <v>0.70200000000000007</v>
      </c>
      <c r="M369" s="351" t="s">
        <v>33</v>
      </c>
      <c r="N369" s="352"/>
      <c r="O369" s="353"/>
    </row>
    <row r="370" spans="1:15">
      <c r="A370" s="668">
        <v>309</v>
      </c>
      <c r="B370" s="346">
        <v>43908</v>
      </c>
      <c r="C370" s="347" t="s">
        <v>31</v>
      </c>
      <c r="D370" s="670" t="s">
        <v>13</v>
      </c>
      <c r="E370" s="348">
        <v>12</v>
      </c>
      <c r="F370" s="670" t="s">
        <v>4</v>
      </c>
      <c r="G370" s="342" t="s">
        <v>652</v>
      </c>
      <c r="H370" s="343">
        <v>2.2000000000000002</v>
      </c>
      <c r="I370" s="343">
        <v>1.25</v>
      </c>
      <c r="J370" s="343">
        <v>0.6</v>
      </c>
      <c r="K370" s="349">
        <v>1</v>
      </c>
      <c r="L370" s="350">
        <f t="shared" si="24"/>
        <v>1.65</v>
      </c>
      <c r="M370" s="351" t="s">
        <v>33</v>
      </c>
      <c r="N370" s="352">
        <v>43908</v>
      </c>
      <c r="O370" s="353" t="s">
        <v>32</v>
      </c>
    </row>
    <row r="371" spans="1:15">
      <c r="A371" s="668">
        <v>310</v>
      </c>
      <c r="B371" s="346">
        <v>43908</v>
      </c>
      <c r="C371" s="347" t="s">
        <v>31</v>
      </c>
      <c r="D371" s="670" t="s">
        <v>13</v>
      </c>
      <c r="E371" s="348">
        <v>12</v>
      </c>
      <c r="F371" s="670" t="s">
        <v>4</v>
      </c>
      <c r="G371" s="342" t="s">
        <v>653</v>
      </c>
      <c r="H371" s="343">
        <v>1.2</v>
      </c>
      <c r="I371" s="343">
        <v>0.85</v>
      </c>
      <c r="J371" s="343">
        <v>0.6</v>
      </c>
      <c r="K371" s="349">
        <v>1</v>
      </c>
      <c r="L371" s="350">
        <f t="shared" si="24"/>
        <v>0.61199999999999999</v>
      </c>
      <c r="M371" s="351" t="s">
        <v>33</v>
      </c>
      <c r="N371" s="352">
        <v>43908</v>
      </c>
      <c r="O371" s="353" t="s">
        <v>32</v>
      </c>
    </row>
    <row r="372" spans="1:15">
      <c r="A372" s="668">
        <v>311</v>
      </c>
      <c r="B372" s="346">
        <v>43908</v>
      </c>
      <c r="C372" s="347" t="s">
        <v>31</v>
      </c>
      <c r="D372" s="670" t="s">
        <v>13</v>
      </c>
      <c r="E372" s="348">
        <v>12</v>
      </c>
      <c r="F372" s="670" t="s">
        <v>4</v>
      </c>
      <c r="G372" s="342" t="s">
        <v>638</v>
      </c>
      <c r="H372" s="343">
        <v>1.2</v>
      </c>
      <c r="I372" s="343">
        <v>1.05</v>
      </c>
      <c r="J372" s="343">
        <v>0.6</v>
      </c>
      <c r="K372" s="349">
        <v>1</v>
      </c>
      <c r="L372" s="350">
        <f t="shared" si="24"/>
        <v>0.75600000000000001</v>
      </c>
      <c r="M372" s="351" t="s">
        <v>33</v>
      </c>
      <c r="N372" s="352">
        <v>43908</v>
      </c>
      <c r="O372" s="353" t="s">
        <v>32</v>
      </c>
    </row>
    <row r="373" spans="1:15">
      <c r="A373" s="668">
        <v>312</v>
      </c>
      <c r="B373" s="748">
        <v>43908</v>
      </c>
      <c r="C373" s="749" t="s">
        <v>31</v>
      </c>
      <c r="D373" s="750" t="s">
        <v>15</v>
      </c>
      <c r="E373" s="751">
        <v>9</v>
      </c>
      <c r="F373" s="750" t="s">
        <v>4</v>
      </c>
      <c r="G373" s="752" t="s">
        <v>327</v>
      </c>
      <c r="H373" s="753">
        <v>1.3</v>
      </c>
      <c r="I373" s="753">
        <v>1.25</v>
      </c>
      <c r="J373" s="753">
        <v>0.6</v>
      </c>
      <c r="K373" s="754">
        <v>1</v>
      </c>
      <c r="L373" s="705">
        <f t="shared" si="24"/>
        <v>0.97499999999999998</v>
      </c>
      <c r="M373" s="755" t="s">
        <v>33</v>
      </c>
      <c r="N373" s="756">
        <v>43909</v>
      </c>
      <c r="O373" s="757" t="s">
        <v>32</v>
      </c>
    </row>
    <row r="374" spans="1:15">
      <c r="A374" s="668">
        <v>313</v>
      </c>
      <c r="B374" s="346">
        <v>43909</v>
      </c>
      <c r="C374" s="347" t="s">
        <v>31</v>
      </c>
      <c r="D374" s="341" t="s">
        <v>15</v>
      </c>
      <c r="E374" s="348">
        <v>9</v>
      </c>
      <c r="F374" s="341" t="s">
        <v>3</v>
      </c>
      <c r="G374" s="342" t="s">
        <v>364</v>
      </c>
      <c r="H374" s="343">
        <v>1.3</v>
      </c>
      <c r="I374" s="343">
        <v>0.6</v>
      </c>
      <c r="J374" s="343">
        <v>0.6</v>
      </c>
      <c r="K374" s="349">
        <v>1</v>
      </c>
      <c r="L374" s="350">
        <f t="shared" si="24"/>
        <v>0.46799999999999997</v>
      </c>
      <c r="M374" s="351" t="s">
        <v>33</v>
      </c>
      <c r="N374" s="352">
        <v>43909</v>
      </c>
      <c r="O374" s="353" t="s">
        <v>32</v>
      </c>
    </row>
    <row r="375" spans="1:15">
      <c r="A375" s="668">
        <v>314</v>
      </c>
      <c r="B375" s="346">
        <v>43909</v>
      </c>
      <c r="C375" s="347" t="s">
        <v>31</v>
      </c>
      <c r="D375" s="670" t="s">
        <v>15</v>
      </c>
      <c r="E375" s="348">
        <v>9</v>
      </c>
      <c r="F375" s="670" t="s">
        <v>3</v>
      </c>
      <c r="G375" s="342" t="s">
        <v>363</v>
      </c>
      <c r="H375" s="343">
        <v>1.2</v>
      </c>
      <c r="I375" s="343">
        <v>0.75</v>
      </c>
      <c r="J375" s="343">
        <v>0.6</v>
      </c>
      <c r="K375" s="349">
        <v>1</v>
      </c>
      <c r="L375" s="350">
        <f t="shared" si="24"/>
        <v>0.53999999999999992</v>
      </c>
      <c r="M375" s="351" t="s">
        <v>33</v>
      </c>
      <c r="N375" s="352">
        <v>43909</v>
      </c>
      <c r="O375" s="353" t="s">
        <v>32</v>
      </c>
    </row>
    <row r="376" spans="1:15">
      <c r="A376" s="668">
        <v>315</v>
      </c>
      <c r="B376" s="346">
        <v>43909</v>
      </c>
      <c r="C376" s="347" t="s">
        <v>31</v>
      </c>
      <c r="D376" s="670" t="s">
        <v>15</v>
      </c>
      <c r="E376" s="348">
        <v>9</v>
      </c>
      <c r="F376" s="670" t="s">
        <v>3</v>
      </c>
      <c r="G376" s="342" t="s">
        <v>384</v>
      </c>
      <c r="H376" s="343">
        <v>1.2</v>
      </c>
      <c r="I376" s="343">
        <v>0.85</v>
      </c>
      <c r="J376" s="343">
        <v>0.6</v>
      </c>
      <c r="K376" s="349">
        <v>1</v>
      </c>
      <c r="L376" s="350">
        <f t="shared" ref="L376:L389" si="25">H376*I376*J376</f>
        <v>0.61199999999999999</v>
      </c>
      <c r="M376" s="351" t="s">
        <v>33</v>
      </c>
      <c r="N376" s="352">
        <v>43909</v>
      </c>
      <c r="O376" s="353" t="s">
        <v>32</v>
      </c>
    </row>
    <row r="377" spans="1:15">
      <c r="A377" s="668">
        <v>316</v>
      </c>
      <c r="B377" s="346">
        <v>43909</v>
      </c>
      <c r="C377" s="347" t="s">
        <v>31</v>
      </c>
      <c r="D377" s="670" t="s">
        <v>15</v>
      </c>
      <c r="E377" s="348">
        <v>8</v>
      </c>
      <c r="F377" s="670" t="s">
        <v>3</v>
      </c>
      <c r="G377" s="342" t="s">
        <v>337</v>
      </c>
      <c r="H377" s="343">
        <v>2.1</v>
      </c>
      <c r="I377" s="343">
        <v>1.35</v>
      </c>
      <c r="J377" s="343">
        <v>0.6</v>
      </c>
      <c r="K377" s="349">
        <v>1</v>
      </c>
      <c r="L377" s="350">
        <f t="shared" si="25"/>
        <v>1.7010000000000003</v>
      </c>
      <c r="M377" s="351" t="s">
        <v>33</v>
      </c>
      <c r="N377" s="352">
        <v>43910</v>
      </c>
      <c r="O377" s="353" t="s">
        <v>32</v>
      </c>
    </row>
    <row r="378" spans="1:15">
      <c r="A378" s="668">
        <v>317</v>
      </c>
      <c r="B378" s="346">
        <v>43909</v>
      </c>
      <c r="C378" s="347" t="s">
        <v>31</v>
      </c>
      <c r="D378" s="670" t="s">
        <v>15</v>
      </c>
      <c r="E378" s="348">
        <v>8</v>
      </c>
      <c r="F378" s="670" t="s">
        <v>3</v>
      </c>
      <c r="G378" s="342" t="s">
        <v>301</v>
      </c>
      <c r="H378" s="343">
        <v>1.2</v>
      </c>
      <c r="I378" s="343">
        <v>1.2</v>
      </c>
      <c r="J378" s="343">
        <v>0.6</v>
      </c>
      <c r="K378" s="349">
        <v>1</v>
      </c>
      <c r="L378" s="350">
        <f t="shared" si="25"/>
        <v>0.86399999999999999</v>
      </c>
      <c r="M378" s="351" t="s">
        <v>33</v>
      </c>
      <c r="N378" s="352">
        <v>43910</v>
      </c>
      <c r="O378" s="353" t="s">
        <v>32</v>
      </c>
    </row>
    <row r="379" spans="1:15">
      <c r="A379" s="668">
        <v>318</v>
      </c>
      <c r="B379" s="346">
        <v>43909</v>
      </c>
      <c r="C379" s="347" t="s">
        <v>31</v>
      </c>
      <c r="D379" s="670" t="s">
        <v>15</v>
      </c>
      <c r="E379" s="348">
        <v>8</v>
      </c>
      <c r="F379" s="670" t="s">
        <v>3</v>
      </c>
      <c r="G379" s="342" t="s">
        <v>294</v>
      </c>
      <c r="H379" s="343">
        <v>1.9</v>
      </c>
      <c r="I379" s="343">
        <v>1.25</v>
      </c>
      <c r="J379" s="343">
        <v>0.6</v>
      </c>
      <c r="K379" s="349">
        <v>1</v>
      </c>
      <c r="L379" s="350">
        <f t="shared" si="25"/>
        <v>1.425</v>
      </c>
      <c r="M379" s="351" t="s">
        <v>33</v>
      </c>
      <c r="N379" s="352">
        <v>43909</v>
      </c>
      <c r="O379" s="353" t="s">
        <v>32</v>
      </c>
    </row>
    <row r="380" spans="1:15">
      <c r="A380" s="668">
        <v>319</v>
      </c>
      <c r="B380" s="346">
        <v>43909</v>
      </c>
      <c r="C380" s="347" t="s">
        <v>31</v>
      </c>
      <c r="D380" s="670" t="s">
        <v>15</v>
      </c>
      <c r="E380" s="348">
        <v>8</v>
      </c>
      <c r="F380" s="670" t="s">
        <v>3</v>
      </c>
      <c r="G380" s="342" t="s">
        <v>302</v>
      </c>
      <c r="H380" s="343">
        <v>1.3</v>
      </c>
      <c r="I380" s="343">
        <v>1.25</v>
      </c>
      <c r="J380" s="343">
        <v>0.6</v>
      </c>
      <c r="K380" s="349">
        <v>1</v>
      </c>
      <c r="L380" s="350">
        <f t="shared" si="25"/>
        <v>0.97499999999999998</v>
      </c>
      <c r="M380" s="351" t="s">
        <v>33</v>
      </c>
      <c r="N380" s="352">
        <v>43909</v>
      </c>
      <c r="O380" s="353" t="s">
        <v>32</v>
      </c>
    </row>
    <row r="381" spans="1:15">
      <c r="A381" s="668">
        <v>320</v>
      </c>
      <c r="B381" s="346">
        <v>43909</v>
      </c>
      <c r="C381" s="347" t="s">
        <v>31</v>
      </c>
      <c r="D381" s="670" t="s">
        <v>13</v>
      </c>
      <c r="E381" s="348">
        <v>11</v>
      </c>
      <c r="F381" s="670" t="s">
        <v>3</v>
      </c>
      <c r="G381" s="342" t="s">
        <v>486</v>
      </c>
      <c r="H381" s="343">
        <v>1.4</v>
      </c>
      <c r="I381" s="343">
        <v>1.25</v>
      </c>
      <c r="J381" s="343">
        <v>0.6</v>
      </c>
      <c r="K381" s="349">
        <v>1</v>
      </c>
      <c r="L381" s="350">
        <f t="shared" si="25"/>
        <v>1.05</v>
      </c>
      <c r="M381" s="351" t="s">
        <v>33</v>
      </c>
      <c r="N381" s="352"/>
      <c r="O381" s="353"/>
    </row>
    <row r="382" spans="1:15">
      <c r="A382" s="668">
        <v>321</v>
      </c>
      <c r="B382" s="346">
        <v>43909</v>
      </c>
      <c r="C382" s="347" t="s">
        <v>31</v>
      </c>
      <c r="D382" s="670" t="s">
        <v>15</v>
      </c>
      <c r="E382" s="348">
        <v>8</v>
      </c>
      <c r="F382" s="670" t="s">
        <v>3</v>
      </c>
      <c r="G382" s="342" t="s">
        <v>298</v>
      </c>
      <c r="H382" s="343">
        <v>1.3</v>
      </c>
      <c r="I382" s="343">
        <v>0.75</v>
      </c>
      <c r="J382" s="343">
        <v>0.6</v>
      </c>
      <c r="K382" s="349">
        <v>1</v>
      </c>
      <c r="L382" s="350">
        <f t="shared" si="25"/>
        <v>0.58500000000000008</v>
      </c>
      <c r="M382" s="351" t="s">
        <v>33</v>
      </c>
      <c r="N382" s="352">
        <v>43909</v>
      </c>
      <c r="O382" s="353" t="s">
        <v>32</v>
      </c>
    </row>
    <row r="383" spans="1:15">
      <c r="A383" s="668">
        <v>322</v>
      </c>
      <c r="B383" s="346">
        <v>43909</v>
      </c>
      <c r="C383" s="347" t="s">
        <v>31</v>
      </c>
      <c r="D383" s="670" t="s">
        <v>15</v>
      </c>
      <c r="E383" s="348">
        <v>8</v>
      </c>
      <c r="F383" s="341" t="s">
        <v>3</v>
      </c>
      <c r="G383" s="342" t="s">
        <v>304</v>
      </c>
      <c r="H383" s="343">
        <v>1.3</v>
      </c>
      <c r="I383" s="343">
        <v>1.25</v>
      </c>
      <c r="J383" s="343">
        <v>0.6</v>
      </c>
      <c r="K383" s="349">
        <v>1</v>
      </c>
      <c r="L383" s="350">
        <f t="shared" si="25"/>
        <v>0.97499999999999998</v>
      </c>
      <c r="M383" s="351" t="s">
        <v>33</v>
      </c>
      <c r="N383" s="352">
        <v>43909</v>
      </c>
      <c r="O383" s="353" t="s">
        <v>32</v>
      </c>
    </row>
    <row r="384" spans="1:15">
      <c r="A384" s="668">
        <v>323</v>
      </c>
      <c r="B384" s="346">
        <v>43909</v>
      </c>
      <c r="C384" s="347" t="s">
        <v>31</v>
      </c>
      <c r="D384" s="670" t="s">
        <v>15</v>
      </c>
      <c r="E384" s="348">
        <v>9</v>
      </c>
      <c r="F384" s="341" t="s">
        <v>4</v>
      </c>
      <c r="G384" s="342" t="s">
        <v>369</v>
      </c>
      <c r="H384" s="343">
        <v>1.2</v>
      </c>
      <c r="I384" s="343">
        <v>0.85</v>
      </c>
      <c r="J384" s="343">
        <v>0.6</v>
      </c>
      <c r="K384" s="349">
        <v>1</v>
      </c>
      <c r="L384" s="350">
        <f t="shared" si="25"/>
        <v>0.61199999999999999</v>
      </c>
      <c r="M384" s="351" t="s">
        <v>33</v>
      </c>
      <c r="N384" s="352">
        <v>43909</v>
      </c>
      <c r="O384" s="353" t="s">
        <v>32</v>
      </c>
    </row>
    <row r="385" spans="1:15">
      <c r="A385" s="668">
        <v>324</v>
      </c>
      <c r="B385" s="346">
        <v>43909</v>
      </c>
      <c r="C385" s="347" t="s">
        <v>31</v>
      </c>
      <c r="D385" s="670" t="s">
        <v>15</v>
      </c>
      <c r="E385" s="348">
        <v>9</v>
      </c>
      <c r="F385" s="670" t="s">
        <v>4</v>
      </c>
      <c r="G385" s="342" t="s">
        <v>368</v>
      </c>
      <c r="H385" s="343">
        <v>0.95</v>
      </c>
      <c r="I385" s="343">
        <v>0.6</v>
      </c>
      <c r="J385" s="343">
        <v>0.6</v>
      </c>
      <c r="K385" s="349">
        <v>1</v>
      </c>
      <c r="L385" s="350">
        <f t="shared" si="25"/>
        <v>0.34199999999999997</v>
      </c>
      <c r="M385" s="351" t="s">
        <v>33</v>
      </c>
      <c r="N385" s="352">
        <v>43909</v>
      </c>
      <c r="O385" s="353" t="s">
        <v>32</v>
      </c>
    </row>
    <row r="386" spans="1:15">
      <c r="A386" s="668">
        <v>325</v>
      </c>
      <c r="B386" s="346">
        <v>43909</v>
      </c>
      <c r="C386" s="347" t="s">
        <v>31</v>
      </c>
      <c r="D386" s="670" t="s">
        <v>15</v>
      </c>
      <c r="E386" s="348">
        <v>9</v>
      </c>
      <c r="F386" s="670" t="s">
        <v>4</v>
      </c>
      <c r="G386" s="342" t="s">
        <v>367</v>
      </c>
      <c r="H386" s="343">
        <v>1.3</v>
      </c>
      <c r="I386" s="343">
        <v>0.85</v>
      </c>
      <c r="J386" s="343">
        <v>0.6</v>
      </c>
      <c r="K386" s="349">
        <v>1</v>
      </c>
      <c r="L386" s="350">
        <f t="shared" si="25"/>
        <v>0.66299999999999992</v>
      </c>
      <c r="M386" s="351" t="s">
        <v>33</v>
      </c>
      <c r="N386" s="352">
        <v>43909</v>
      </c>
      <c r="O386" s="353" t="s">
        <v>32</v>
      </c>
    </row>
    <row r="387" spans="1:15">
      <c r="A387" s="668">
        <v>326</v>
      </c>
      <c r="B387" s="346">
        <v>43909</v>
      </c>
      <c r="C387" s="347" t="s">
        <v>31</v>
      </c>
      <c r="D387" s="670" t="s">
        <v>15</v>
      </c>
      <c r="E387" s="348">
        <v>9</v>
      </c>
      <c r="F387" s="670" t="s">
        <v>4</v>
      </c>
      <c r="G387" s="342" t="s">
        <v>366</v>
      </c>
      <c r="H387" s="343">
        <v>1</v>
      </c>
      <c r="I387" s="343">
        <v>0.95</v>
      </c>
      <c r="J387" s="343">
        <v>0.6</v>
      </c>
      <c r="K387" s="349">
        <v>1</v>
      </c>
      <c r="L387" s="350">
        <f t="shared" si="25"/>
        <v>0.56999999999999995</v>
      </c>
      <c r="M387" s="351" t="s">
        <v>33</v>
      </c>
      <c r="N387" s="352">
        <v>43909</v>
      </c>
      <c r="O387" s="353" t="s">
        <v>32</v>
      </c>
    </row>
    <row r="388" spans="1:15">
      <c r="A388" s="668">
        <v>327</v>
      </c>
      <c r="B388" s="346">
        <v>43909</v>
      </c>
      <c r="C388" s="347" t="s">
        <v>31</v>
      </c>
      <c r="D388" s="670" t="s">
        <v>15</v>
      </c>
      <c r="E388" s="348">
        <v>9</v>
      </c>
      <c r="F388" s="670" t="s">
        <v>4</v>
      </c>
      <c r="G388" s="342" t="s">
        <v>365</v>
      </c>
      <c r="H388" s="343">
        <v>1</v>
      </c>
      <c r="I388" s="343">
        <v>0.6</v>
      </c>
      <c r="J388" s="343">
        <v>0.6</v>
      </c>
      <c r="K388" s="349">
        <v>1</v>
      </c>
      <c r="L388" s="350">
        <f t="shared" si="25"/>
        <v>0.36</v>
      </c>
      <c r="M388" s="351" t="s">
        <v>33</v>
      </c>
      <c r="N388" s="352">
        <v>43912</v>
      </c>
      <c r="O388" s="353" t="s">
        <v>32</v>
      </c>
    </row>
    <row r="389" spans="1:15">
      <c r="A389" s="668">
        <v>328</v>
      </c>
      <c r="B389" s="346">
        <v>43909</v>
      </c>
      <c r="C389" s="347" t="s">
        <v>31</v>
      </c>
      <c r="D389" s="670" t="s">
        <v>15</v>
      </c>
      <c r="E389" s="348">
        <v>9</v>
      </c>
      <c r="F389" s="670" t="s">
        <v>4</v>
      </c>
      <c r="G389" s="342" t="s">
        <v>362</v>
      </c>
      <c r="H389" s="343">
        <v>1.2</v>
      </c>
      <c r="I389" s="343">
        <v>1.1499999999999999</v>
      </c>
      <c r="J389" s="343">
        <v>0.6</v>
      </c>
      <c r="K389" s="349">
        <v>1</v>
      </c>
      <c r="L389" s="350">
        <f t="shared" si="25"/>
        <v>0.82799999999999996</v>
      </c>
      <c r="M389" s="351" t="s">
        <v>33</v>
      </c>
      <c r="N389" s="352">
        <v>43909</v>
      </c>
      <c r="O389" s="353" t="s">
        <v>32</v>
      </c>
    </row>
    <row r="390" spans="1:15">
      <c r="A390" s="668">
        <v>329</v>
      </c>
      <c r="B390" s="346">
        <v>43909</v>
      </c>
      <c r="C390" s="347" t="s">
        <v>31</v>
      </c>
      <c r="D390" s="670" t="s">
        <v>15</v>
      </c>
      <c r="E390" s="348">
        <v>9</v>
      </c>
      <c r="F390" s="670" t="s">
        <v>4</v>
      </c>
      <c r="G390" s="342" t="s">
        <v>326</v>
      </c>
      <c r="H390" s="343">
        <v>0.95</v>
      </c>
      <c r="I390" s="343">
        <v>0.6</v>
      </c>
      <c r="J390" s="343">
        <v>0.6</v>
      </c>
      <c r="K390" s="349">
        <v>1</v>
      </c>
      <c r="L390" s="350">
        <f t="shared" si="20"/>
        <v>0.34199999999999997</v>
      </c>
      <c r="M390" s="351" t="s">
        <v>33</v>
      </c>
      <c r="N390" s="352">
        <v>43909</v>
      </c>
      <c r="O390" s="353" t="s">
        <v>32</v>
      </c>
    </row>
    <row r="391" spans="1:15">
      <c r="A391" s="668">
        <v>330</v>
      </c>
      <c r="B391" s="346">
        <v>43909</v>
      </c>
      <c r="C391" s="347" t="s">
        <v>31</v>
      </c>
      <c r="D391" s="670" t="s">
        <v>15</v>
      </c>
      <c r="E391" s="348">
        <v>8</v>
      </c>
      <c r="F391" s="670" t="s">
        <v>4</v>
      </c>
      <c r="G391" s="342" t="s">
        <v>324</v>
      </c>
      <c r="H391" s="343">
        <v>1.1000000000000001</v>
      </c>
      <c r="I391" s="343">
        <v>0.65</v>
      </c>
      <c r="J391" s="343">
        <v>0.6</v>
      </c>
      <c r="K391" s="349">
        <v>1</v>
      </c>
      <c r="L391" s="350">
        <f t="shared" ref="L391:L465" si="26">H391*I391*J391</f>
        <v>0.42900000000000005</v>
      </c>
      <c r="M391" s="351" t="s">
        <v>33</v>
      </c>
      <c r="N391" s="352">
        <v>43910</v>
      </c>
      <c r="O391" s="353" t="s">
        <v>32</v>
      </c>
    </row>
    <row r="392" spans="1:15">
      <c r="A392" s="668">
        <v>331</v>
      </c>
      <c r="B392" s="346">
        <v>43909</v>
      </c>
      <c r="C392" s="347" t="s">
        <v>31</v>
      </c>
      <c r="D392" s="670" t="s">
        <v>15</v>
      </c>
      <c r="E392" s="348">
        <v>8</v>
      </c>
      <c r="F392" s="670" t="s">
        <v>4</v>
      </c>
      <c r="G392" s="342" t="s">
        <v>325</v>
      </c>
      <c r="H392" s="343">
        <v>1.3</v>
      </c>
      <c r="I392" s="343">
        <v>0.85</v>
      </c>
      <c r="J392" s="343">
        <v>0.6</v>
      </c>
      <c r="K392" s="349">
        <v>1</v>
      </c>
      <c r="L392" s="350">
        <f t="shared" si="26"/>
        <v>0.66299999999999992</v>
      </c>
      <c r="M392" s="351" t="s">
        <v>33</v>
      </c>
      <c r="N392" s="352">
        <v>43909</v>
      </c>
      <c r="O392" s="353" t="s">
        <v>32</v>
      </c>
    </row>
    <row r="393" spans="1:15">
      <c r="A393" s="668">
        <v>332</v>
      </c>
      <c r="B393" s="346">
        <v>43909</v>
      </c>
      <c r="C393" s="347" t="s">
        <v>31</v>
      </c>
      <c r="D393" s="670" t="s">
        <v>15</v>
      </c>
      <c r="E393" s="348">
        <v>8</v>
      </c>
      <c r="F393" s="670" t="s">
        <v>4</v>
      </c>
      <c r="G393" s="342" t="s">
        <v>300</v>
      </c>
      <c r="H393" s="343">
        <v>1.1000000000000001</v>
      </c>
      <c r="I393" s="343">
        <v>0.65</v>
      </c>
      <c r="J393" s="343">
        <v>0.6</v>
      </c>
      <c r="K393" s="349">
        <v>1</v>
      </c>
      <c r="L393" s="350">
        <f t="shared" si="26"/>
        <v>0.42900000000000005</v>
      </c>
      <c r="M393" s="351" t="s">
        <v>33</v>
      </c>
      <c r="N393" s="352">
        <v>43910</v>
      </c>
      <c r="O393" s="353" t="s">
        <v>32</v>
      </c>
    </row>
    <row r="394" spans="1:15">
      <c r="A394" s="668">
        <v>333</v>
      </c>
      <c r="B394" s="346">
        <v>43909</v>
      </c>
      <c r="C394" s="347" t="s">
        <v>31</v>
      </c>
      <c r="D394" s="670" t="s">
        <v>15</v>
      </c>
      <c r="E394" s="348">
        <v>8</v>
      </c>
      <c r="F394" s="670" t="s">
        <v>4</v>
      </c>
      <c r="G394" s="342" t="s">
        <v>295</v>
      </c>
      <c r="H394" s="343">
        <v>1.2</v>
      </c>
      <c r="I394" s="343">
        <v>0.95</v>
      </c>
      <c r="J394" s="343">
        <v>0.6</v>
      </c>
      <c r="K394" s="349">
        <v>1</v>
      </c>
      <c r="L394" s="350">
        <f t="shared" si="26"/>
        <v>0.68399999999999994</v>
      </c>
      <c r="M394" s="351" t="s">
        <v>33</v>
      </c>
      <c r="N394" s="352">
        <v>43909</v>
      </c>
      <c r="O394" s="353" t="s">
        <v>32</v>
      </c>
    </row>
    <row r="395" spans="1:15">
      <c r="A395" s="668">
        <v>334</v>
      </c>
      <c r="B395" s="346">
        <v>43909</v>
      </c>
      <c r="C395" s="347" t="s">
        <v>31</v>
      </c>
      <c r="D395" s="670" t="s">
        <v>13</v>
      </c>
      <c r="E395" s="348">
        <v>11</v>
      </c>
      <c r="F395" s="670" t="s">
        <v>4</v>
      </c>
      <c r="G395" s="342" t="s">
        <v>485</v>
      </c>
      <c r="H395" s="343">
        <v>1.4</v>
      </c>
      <c r="I395" s="343">
        <v>1.35</v>
      </c>
      <c r="J395" s="343">
        <v>0.6</v>
      </c>
      <c r="K395" s="349">
        <v>1</v>
      </c>
      <c r="L395" s="350">
        <f t="shared" si="26"/>
        <v>1.1339999999999999</v>
      </c>
      <c r="M395" s="351" t="s">
        <v>33</v>
      </c>
      <c r="N395" s="352">
        <v>43909</v>
      </c>
      <c r="O395" s="353" t="s">
        <v>32</v>
      </c>
    </row>
    <row r="396" spans="1:15">
      <c r="A396" s="668">
        <v>335</v>
      </c>
      <c r="B396" s="748">
        <v>43909</v>
      </c>
      <c r="C396" s="749" t="s">
        <v>31</v>
      </c>
      <c r="D396" s="750" t="s">
        <v>15</v>
      </c>
      <c r="E396" s="751">
        <v>8</v>
      </c>
      <c r="F396" s="750" t="s">
        <v>4</v>
      </c>
      <c r="G396" s="752" t="s">
        <v>303</v>
      </c>
      <c r="H396" s="753">
        <v>1.2</v>
      </c>
      <c r="I396" s="753">
        <v>0.85</v>
      </c>
      <c r="J396" s="753">
        <v>0.6</v>
      </c>
      <c r="K396" s="754">
        <v>1</v>
      </c>
      <c r="L396" s="705">
        <f t="shared" si="26"/>
        <v>0.61199999999999999</v>
      </c>
      <c r="M396" s="755" t="s">
        <v>33</v>
      </c>
      <c r="N396" s="756">
        <v>43910</v>
      </c>
      <c r="O396" s="757" t="s">
        <v>32</v>
      </c>
    </row>
    <row r="397" spans="1:15">
      <c r="A397" s="668">
        <v>336</v>
      </c>
      <c r="B397" s="346">
        <v>43910</v>
      </c>
      <c r="C397" s="347" t="s">
        <v>31</v>
      </c>
      <c r="D397" s="341" t="s">
        <v>164</v>
      </c>
      <c r="E397" s="348">
        <v>8</v>
      </c>
      <c r="F397" s="341" t="s">
        <v>3</v>
      </c>
      <c r="G397" s="342" t="s">
        <v>177</v>
      </c>
      <c r="H397" s="343">
        <v>1.4</v>
      </c>
      <c r="I397" s="343">
        <v>0.65</v>
      </c>
      <c r="J397" s="343">
        <v>1</v>
      </c>
      <c r="K397" s="349">
        <v>1</v>
      </c>
      <c r="L397" s="350">
        <f t="shared" si="26"/>
        <v>0.90999999999999992</v>
      </c>
      <c r="M397" s="351" t="s">
        <v>33</v>
      </c>
      <c r="N397" s="352">
        <v>43910</v>
      </c>
      <c r="O397" s="353" t="s">
        <v>32</v>
      </c>
    </row>
    <row r="398" spans="1:15">
      <c r="A398" s="668">
        <v>337</v>
      </c>
      <c r="B398" s="346">
        <v>43910</v>
      </c>
      <c r="C398" s="347" t="s">
        <v>31</v>
      </c>
      <c r="D398" s="670" t="s">
        <v>164</v>
      </c>
      <c r="E398" s="348">
        <v>8</v>
      </c>
      <c r="F398" s="670" t="s">
        <v>3</v>
      </c>
      <c r="G398" s="342" t="s">
        <v>178</v>
      </c>
      <c r="H398" s="343">
        <v>1.4</v>
      </c>
      <c r="I398" s="343">
        <v>0.75</v>
      </c>
      <c r="J398" s="343">
        <v>0.6</v>
      </c>
      <c r="K398" s="349">
        <v>1</v>
      </c>
      <c r="L398" s="350">
        <f t="shared" ref="L398:L416" si="27">H398*I398*J398</f>
        <v>0.62999999999999989</v>
      </c>
      <c r="M398" s="351" t="s">
        <v>33</v>
      </c>
      <c r="N398" s="352">
        <v>43910</v>
      </c>
      <c r="O398" s="353" t="s">
        <v>32</v>
      </c>
    </row>
    <row r="399" spans="1:15">
      <c r="A399" s="668">
        <v>338</v>
      </c>
      <c r="B399" s="346">
        <v>43910</v>
      </c>
      <c r="C399" s="347" t="s">
        <v>31</v>
      </c>
      <c r="D399" s="670" t="s">
        <v>164</v>
      </c>
      <c r="E399" s="348">
        <v>8</v>
      </c>
      <c r="F399" s="670" t="s">
        <v>3</v>
      </c>
      <c r="G399" s="342" t="s">
        <v>169</v>
      </c>
      <c r="H399" s="343">
        <v>1.3</v>
      </c>
      <c r="I399" s="343">
        <v>1.05</v>
      </c>
      <c r="J399" s="343">
        <v>0.6</v>
      </c>
      <c r="K399" s="349">
        <v>1</v>
      </c>
      <c r="L399" s="350">
        <f t="shared" si="27"/>
        <v>0.81900000000000006</v>
      </c>
      <c r="M399" s="351" t="s">
        <v>33</v>
      </c>
      <c r="N399" s="352">
        <v>43910</v>
      </c>
      <c r="O399" s="353" t="s">
        <v>32</v>
      </c>
    </row>
    <row r="400" spans="1:15">
      <c r="A400" s="668">
        <v>339</v>
      </c>
      <c r="B400" s="346">
        <v>43910</v>
      </c>
      <c r="C400" s="347" t="s">
        <v>31</v>
      </c>
      <c r="D400" s="670" t="s">
        <v>164</v>
      </c>
      <c r="E400" s="348">
        <v>8</v>
      </c>
      <c r="F400" s="670" t="s">
        <v>3</v>
      </c>
      <c r="G400" s="342" t="s">
        <v>250</v>
      </c>
      <c r="H400" s="343">
        <v>1.2</v>
      </c>
      <c r="I400" s="343">
        <v>0.6</v>
      </c>
      <c r="J400" s="343">
        <v>0.6</v>
      </c>
      <c r="K400" s="349">
        <v>1</v>
      </c>
      <c r="L400" s="350">
        <f t="shared" si="27"/>
        <v>0.432</v>
      </c>
      <c r="M400" s="351" t="s">
        <v>33</v>
      </c>
      <c r="N400" s="352">
        <v>43910</v>
      </c>
      <c r="O400" s="353" t="s">
        <v>32</v>
      </c>
    </row>
    <row r="401" spans="1:15">
      <c r="A401" s="668">
        <v>340</v>
      </c>
      <c r="B401" s="346">
        <v>43910</v>
      </c>
      <c r="C401" s="347" t="s">
        <v>31</v>
      </c>
      <c r="D401" s="670" t="s">
        <v>164</v>
      </c>
      <c r="E401" s="348">
        <v>8</v>
      </c>
      <c r="F401" s="670" t="s">
        <v>3</v>
      </c>
      <c r="G401" s="342" t="s">
        <v>245</v>
      </c>
      <c r="H401" s="343">
        <v>1.1000000000000001</v>
      </c>
      <c r="I401" s="343">
        <v>0.65</v>
      </c>
      <c r="J401" s="343">
        <v>0.6</v>
      </c>
      <c r="K401" s="349">
        <v>1</v>
      </c>
      <c r="L401" s="350">
        <f t="shared" si="27"/>
        <v>0.42900000000000005</v>
      </c>
      <c r="M401" s="351" t="s">
        <v>33</v>
      </c>
      <c r="N401" s="352">
        <v>43910</v>
      </c>
      <c r="O401" s="353" t="s">
        <v>32</v>
      </c>
    </row>
    <row r="402" spans="1:15">
      <c r="A402" s="668">
        <v>341</v>
      </c>
      <c r="B402" s="346">
        <v>43910</v>
      </c>
      <c r="C402" s="347" t="s">
        <v>31</v>
      </c>
      <c r="D402" s="341" t="s">
        <v>15</v>
      </c>
      <c r="E402" s="348">
        <v>8</v>
      </c>
      <c r="F402" s="670" t="s">
        <v>3</v>
      </c>
      <c r="G402" s="342" t="s">
        <v>335</v>
      </c>
      <c r="H402" s="343">
        <v>1.7</v>
      </c>
      <c r="I402" s="343">
        <v>0.85</v>
      </c>
      <c r="J402" s="343">
        <v>0.6</v>
      </c>
      <c r="K402" s="349">
        <v>1</v>
      </c>
      <c r="L402" s="350">
        <f t="shared" si="27"/>
        <v>0.86699999999999988</v>
      </c>
      <c r="M402" s="351" t="s">
        <v>33</v>
      </c>
      <c r="N402" s="352">
        <v>43910</v>
      </c>
      <c r="O402" s="353" t="s">
        <v>32</v>
      </c>
    </row>
    <row r="403" spans="1:15">
      <c r="A403" s="668">
        <v>342</v>
      </c>
      <c r="B403" s="346">
        <v>43910</v>
      </c>
      <c r="C403" s="347" t="s">
        <v>31</v>
      </c>
      <c r="D403" s="670" t="s">
        <v>15</v>
      </c>
      <c r="E403" s="348">
        <v>8</v>
      </c>
      <c r="F403" s="670" t="s">
        <v>3</v>
      </c>
      <c r="G403" s="342" t="s">
        <v>333</v>
      </c>
      <c r="H403" s="343">
        <v>1.5</v>
      </c>
      <c r="I403" s="343">
        <v>1.35</v>
      </c>
      <c r="J403" s="343">
        <v>0.6</v>
      </c>
      <c r="K403" s="349">
        <v>1</v>
      </c>
      <c r="L403" s="350">
        <f t="shared" si="27"/>
        <v>1.2150000000000001</v>
      </c>
      <c r="M403" s="351" t="s">
        <v>33</v>
      </c>
      <c r="N403" s="352">
        <v>43910</v>
      </c>
      <c r="O403" s="353" t="s">
        <v>32</v>
      </c>
    </row>
    <row r="404" spans="1:15">
      <c r="A404" s="668">
        <v>343</v>
      </c>
      <c r="B404" s="346">
        <v>43910</v>
      </c>
      <c r="C404" s="347" t="s">
        <v>31</v>
      </c>
      <c r="D404" s="670" t="s">
        <v>15</v>
      </c>
      <c r="E404" s="348">
        <v>8</v>
      </c>
      <c r="F404" s="670" t="s">
        <v>3</v>
      </c>
      <c r="G404" s="342" t="s">
        <v>332</v>
      </c>
      <c r="H404" s="343">
        <v>1.2</v>
      </c>
      <c r="I404" s="343">
        <v>0.95</v>
      </c>
      <c r="J404" s="343">
        <v>0.6</v>
      </c>
      <c r="K404" s="349">
        <v>1</v>
      </c>
      <c r="L404" s="350">
        <f t="shared" si="27"/>
        <v>0.68399999999999994</v>
      </c>
      <c r="M404" s="351" t="s">
        <v>33</v>
      </c>
      <c r="N404" s="352">
        <v>43910</v>
      </c>
      <c r="O404" s="353" t="s">
        <v>32</v>
      </c>
    </row>
    <row r="405" spans="1:15">
      <c r="A405" s="668">
        <v>344</v>
      </c>
      <c r="B405" s="346">
        <v>43910</v>
      </c>
      <c r="C405" s="347" t="s">
        <v>31</v>
      </c>
      <c r="D405" s="670" t="s">
        <v>15</v>
      </c>
      <c r="E405" s="348">
        <v>8</v>
      </c>
      <c r="F405" s="670" t="s">
        <v>3</v>
      </c>
      <c r="G405" s="342" t="s">
        <v>323</v>
      </c>
      <c r="H405" s="343">
        <v>1.1000000000000001</v>
      </c>
      <c r="I405" s="343">
        <v>1.05</v>
      </c>
      <c r="J405" s="343">
        <v>0.6</v>
      </c>
      <c r="K405" s="349">
        <v>1</v>
      </c>
      <c r="L405" s="350">
        <f t="shared" si="27"/>
        <v>0.69300000000000017</v>
      </c>
      <c r="M405" s="351" t="s">
        <v>33</v>
      </c>
      <c r="N405" s="352">
        <v>43911</v>
      </c>
      <c r="O405" s="353" t="s">
        <v>32</v>
      </c>
    </row>
    <row r="406" spans="1:15">
      <c r="A406" s="668">
        <v>345</v>
      </c>
      <c r="B406" s="346">
        <v>43910</v>
      </c>
      <c r="C406" s="347" t="s">
        <v>31</v>
      </c>
      <c r="D406" s="670" t="s">
        <v>15</v>
      </c>
      <c r="E406" s="348">
        <v>8</v>
      </c>
      <c r="F406" s="670" t="s">
        <v>3</v>
      </c>
      <c r="G406" s="342" t="s">
        <v>329</v>
      </c>
      <c r="H406" s="343">
        <v>1.3</v>
      </c>
      <c r="I406" s="343">
        <v>0.75</v>
      </c>
      <c r="J406" s="343">
        <v>0.6</v>
      </c>
      <c r="K406" s="349">
        <v>1</v>
      </c>
      <c r="L406" s="350">
        <f t="shared" si="27"/>
        <v>0.58500000000000008</v>
      </c>
      <c r="M406" s="351" t="s">
        <v>33</v>
      </c>
      <c r="N406" s="352">
        <v>43910</v>
      </c>
      <c r="O406" s="353" t="s">
        <v>32</v>
      </c>
    </row>
    <row r="407" spans="1:15">
      <c r="A407" s="668">
        <v>346</v>
      </c>
      <c r="B407" s="346">
        <v>43910</v>
      </c>
      <c r="C407" s="347" t="s">
        <v>31</v>
      </c>
      <c r="D407" s="670" t="s">
        <v>15</v>
      </c>
      <c r="E407" s="348">
        <v>8</v>
      </c>
      <c r="F407" s="341" t="s">
        <v>3</v>
      </c>
      <c r="G407" s="342" t="s">
        <v>327</v>
      </c>
      <c r="H407" s="343">
        <v>1.2</v>
      </c>
      <c r="I407" s="343">
        <v>0.85</v>
      </c>
      <c r="J407" s="343">
        <v>0.6</v>
      </c>
      <c r="K407" s="349">
        <v>1</v>
      </c>
      <c r="L407" s="350">
        <f t="shared" si="27"/>
        <v>0.61199999999999999</v>
      </c>
      <c r="M407" s="351" t="s">
        <v>33</v>
      </c>
      <c r="N407" s="352">
        <v>43911</v>
      </c>
      <c r="O407" s="353" t="s">
        <v>32</v>
      </c>
    </row>
    <row r="408" spans="1:15">
      <c r="A408" s="668">
        <v>347</v>
      </c>
      <c r="B408" s="346">
        <v>43910</v>
      </c>
      <c r="C408" s="347" t="s">
        <v>31</v>
      </c>
      <c r="D408" s="670" t="s">
        <v>15</v>
      </c>
      <c r="E408" s="348">
        <v>8</v>
      </c>
      <c r="F408" s="341" t="s">
        <v>3</v>
      </c>
      <c r="G408" s="342" t="s">
        <v>384</v>
      </c>
      <c r="H408" s="343">
        <v>1.1000000000000001</v>
      </c>
      <c r="I408" s="343">
        <v>1.1000000000000001</v>
      </c>
      <c r="J408" s="343">
        <v>0.6</v>
      </c>
      <c r="K408" s="349">
        <v>1</v>
      </c>
      <c r="L408" s="350">
        <f t="shared" si="27"/>
        <v>0.72600000000000009</v>
      </c>
      <c r="M408" s="351" t="s">
        <v>33</v>
      </c>
      <c r="N408" s="352">
        <v>43910</v>
      </c>
      <c r="O408" s="353" t="s">
        <v>32</v>
      </c>
    </row>
    <row r="409" spans="1:15">
      <c r="A409" s="668">
        <v>348</v>
      </c>
      <c r="B409" s="346">
        <v>43910</v>
      </c>
      <c r="C409" s="347" t="s">
        <v>31</v>
      </c>
      <c r="D409" s="670" t="s">
        <v>164</v>
      </c>
      <c r="E409" s="348">
        <v>8</v>
      </c>
      <c r="F409" s="341" t="s">
        <v>4</v>
      </c>
      <c r="G409" s="342" t="s">
        <v>175</v>
      </c>
      <c r="H409" s="343">
        <v>1.5</v>
      </c>
      <c r="I409" s="343">
        <v>0.65</v>
      </c>
      <c r="J409" s="343">
        <v>0.6</v>
      </c>
      <c r="K409" s="349">
        <v>1</v>
      </c>
      <c r="L409" s="350">
        <f t="shared" si="27"/>
        <v>0.58500000000000008</v>
      </c>
      <c r="M409" s="351" t="s">
        <v>33</v>
      </c>
      <c r="N409" s="352">
        <v>43910</v>
      </c>
      <c r="O409" s="353" t="s">
        <v>32</v>
      </c>
    </row>
    <row r="410" spans="1:15">
      <c r="A410" s="668">
        <v>349</v>
      </c>
      <c r="B410" s="346">
        <v>43910</v>
      </c>
      <c r="C410" s="347" t="s">
        <v>31</v>
      </c>
      <c r="D410" s="670" t="s">
        <v>164</v>
      </c>
      <c r="E410" s="348">
        <v>8</v>
      </c>
      <c r="F410" s="670" t="s">
        <v>4</v>
      </c>
      <c r="G410" s="342" t="s">
        <v>176</v>
      </c>
      <c r="H410" s="343">
        <v>1.9</v>
      </c>
      <c r="I410" s="343">
        <v>0.95</v>
      </c>
      <c r="J410" s="343">
        <v>0.6</v>
      </c>
      <c r="K410" s="349">
        <v>1</v>
      </c>
      <c r="L410" s="350">
        <f t="shared" si="27"/>
        <v>1.083</v>
      </c>
      <c r="M410" s="351" t="s">
        <v>33</v>
      </c>
      <c r="N410" s="352">
        <v>43911</v>
      </c>
      <c r="O410" s="353" t="s">
        <v>32</v>
      </c>
    </row>
    <row r="411" spans="1:15">
      <c r="A411" s="668">
        <v>350</v>
      </c>
      <c r="B411" s="346">
        <v>43910</v>
      </c>
      <c r="C411" s="347" t="s">
        <v>31</v>
      </c>
      <c r="D411" s="670" t="s">
        <v>164</v>
      </c>
      <c r="E411" s="348">
        <v>8</v>
      </c>
      <c r="F411" s="670" t="s">
        <v>4</v>
      </c>
      <c r="G411" s="342" t="s">
        <v>167</v>
      </c>
      <c r="H411" s="343">
        <v>1.2</v>
      </c>
      <c r="I411" s="343">
        <v>0.95</v>
      </c>
      <c r="J411" s="343">
        <v>0.6</v>
      </c>
      <c r="K411" s="349">
        <v>1</v>
      </c>
      <c r="L411" s="350">
        <f t="shared" si="27"/>
        <v>0.68399999999999994</v>
      </c>
      <c r="M411" s="351" t="s">
        <v>33</v>
      </c>
      <c r="N411" s="352">
        <v>43910</v>
      </c>
      <c r="O411" s="353" t="s">
        <v>32</v>
      </c>
    </row>
    <row r="412" spans="1:15">
      <c r="A412" s="668">
        <v>351</v>
      </c>
      <c r="B412" s="346">
        <v>43910</v>
      </c>
      <c r="C412" s="347" t="s">
        <v>31</v>
      </c>
      <c r="D412" s="670" t="s">
        <v>164</v>
      </c>
      <c r="E412" s="348">
        <v>8</v>
      </c>
      <c r="F412" s="670" t="s">
        <v>4</v>
      </c>
      <c r="G412" s="342" t="s">
        <v>168</v>
      </c>
      <c r="H412" s="343">
        <v>1.2</v>
      </c>
      <c r="I412" s="343">
        <v>1.1499999999999999</v>
      </c>
      <c r="J412" s="343">
        <v>0.6</v>
      </c>
      <c r="K412" s="349">
        <v>1</v>
      </c>
      <c r="L412" s="350">
        <f t="shared" si="27"/>
        <v>0.82799999999999996</v>
      </c>
      <c r="M412" s="351" t="s">
        <v>33</v>
      </c>
      <c r="N412" s="352">
        <v>43910</v>
      </c>
      <c r="O412" s="353" t="s">
        <v>32</v>
      </c>
    </row>
    <row r="413" spans="1:15">
      <c r="A413" s="668">
        <v>352</v>
      </c>
      <c r="B413" s="346">
        <v>43910</v>
      </c>
      <c r="C413" s="347" t="s">
        <v>31</v>
      </c>
      <c r="D413" s="670" t="s">
        <v>164</v>
      </c>
      <c r="E413" s="348">
        <v>8</v>
      </c>
      <c r="F413" s="670" t="s">
        <v>4</v>
      </c>
      <c r="G413" s="342" t="s">
        <v>179</v>
      </c>
      <c r="H413" s="343">
        <v>1.3</v>
      </c>
      <c r="I413" s="343">
        <v>1.05</v>
      </c>
      <c r="J413" s="343">
        <v>0.6</v>
      </c>
      <c r="K413" s="349">
        <v>1</v>
      </c>
      <c r="L413" s="350">
        <f t="shared" si="27"/>
        <v>0.81900000000000006</v>
      </c>
      <c r="M413" s="351" t="s">
        <v>33</v>
      </c>
      <c r="N413" s="352">
        <v>43910</v>
      </c>
      <c r="O413" s="353" t="s">
        <v>32</v>
      </c>
    </row>
    <row r="414" spans="1:15">
      <c r="A414" s="668">
        <v>353</v>
      </c>
      <c r="B414" s="346">
        <v>43910</v>
      </c>
      <c r="C414" s="347" t="s">
        <v>31</v>
      </c>
      <c r="D414" s="670" t="s">
        <v>164</v>
      </c>
      <c r="E414" s="348">
        <v>8</v>
      </c>
      <c r="F414" s="670" t="s">
        <v>4</v>
      </c>
      <c r="G414" s="342" t="s">
        <v>180</v>
      </c>
      <c r="H414" s="343">
        <v>1.3</v>
      </c>
      <c r="I414" s="343">
        <v>1.25</v>
      </c>
      <c r="J414" s="343">
        <v>0.6</v>
      </c>
      <c r="K414" s="349">
        <v>1</v>
      </c>
      <c r="L414" s="350">
        <f t="shared" si="27"/>
        <v>0.97499999999999998</v>
      </c>
      <c r="M414" s="351" t="s">
        <v>33</v>
      </c>
      <c r="N414" s="352">
        <v>43910</v>
      </c>
      <c r="O414" s="353" t="s">
        <v>32</v>
      </c>
    </row>
    <row r="415" spans="1:15">
      <c r="A415" s="668">
        <v>354</v>
      </c>
      <c r="B415" s="346">
        <v>43910</v>
      </c>
      <c r="C415" s="347" t="s">
        <v>31</v>
      </c>
      <c r="D415" s="670" t="s">
        <v>164</v>
      </c>
      <c r="E415" s="348">
        <v>8</v>
      </c>
      <c r="F415" s="670" t="s">
        <v>4</v>
      </c>
      <c r="G415" s="342" t="s">
        <v>251</v>
      </c>
      <c r="H415" s="343">
        <v>1.1000000000000001</v>
      </c>
      <c r="I415" s="343">
        <v>0.65</v>
      </c>
      <c r="J415" s="343">
        <v>0.6</v>
      </c>
      <c r="K415" s="349">
        <v>1</v>
      </c>
      <c r="L415" s="350">
        <f t="shared" si="27"/>
        <v>0.42900000000000005</v>
      </c>
      <c r="M415" s="351" t="s">
        <v>33</v>
      </c>
      <c r="N415" s="352">
        <v>43911</v>
      </c>
      <c r="O415" s="353" t="s">
        <v>32</v>
      </c>
    </row>
    <row r="416" spans="1:15">
      <c r="A416" s="668">
        <v>355</v>
      </c>
      <c r="B416" s="346">
        <v>43910</v>
      </c>
      <c r="C416" s="347" t="s">
        <v>31</v>
      </c>
      <c r="D416" s="670" t="s">
        <v>15</v>
      </c>
      <c r="E416" s="348">
        <v>8</v>
      </c>
      <c r="F416" s="670" t="s">
        <v>4</v>
      </c>
      <c r="G416" s="342" t="s">
        <v>336</v>
      </c>
      <c r="H416" s="343">
        <v>1.3</v>
      </c>
      <c r="I416" s="343">
        <v>1.3</v>
      </c>
      <c r="J416" s="343">
        <v>0.6</v>
      </c>
      <c r="K416" s="349">
        <v>1</v>
      </c>
      <c r="L416" s="350">
        <f t="shared" si="27"/>
        <v>1.014</v>
      </c>
      <c r="M416" s="351" t="s">
        <v>33</v>
      </c>
      <c r="N416" s="352">
        <v>43910</v>
      </c>
      <c r="O416" s="353" t="s">
        <v>32</v>
      </c>
    </row>
    <row r="417" spans="1:15">
      <c r="A417" s="668">
        <v>356</v>
      </c>
      <c r="B417" s="346">
        <v>43910</v>
      </c>
      <c r="C417" s="347" t="s">
        <v>31</v>
      </c>
      <c r="D417" s="670" t="s">
        <v>15</v>
      </c>
      <c r="E417" s="348">
        <v>8</v>
      </c>
      <c r="F417" s="670" t="s">
        <v>4</v>
      </c>
      <c r="G417" s="342" t="s">
        <v>334</v>
      </c>
      <c r="H417" s="343">
        <v>1.3</v>
      </c>
      <c r="I417" s="343">
        <v>0.95</v>
      </c>
      <c r="J417" s="343">
        <v>0.6</v>
      </c>
      <c r="K417" s="349">
        <v>1</v>
      </c>
      <c r="L417" s="350">
        <f t="shared" si="26"/>
        <v>0.74099999999999988</v>
      </c>
      <c r="M417" s="351" t="s">
        <v>33</v>
      </c>
      <c r="N417" s="352">
        <v>43910</v>
      </c>
      <c r="O417" s="353" t="s">
        <v>32</v>
      </c>
    </row>
    <row r="418" spans="1:15">
      <c r="A418" s="668">
        <v>357</v>
      </c>
      <c r="B418" s="346">
        <v>43910</v>
      </c>
      <c r="C418" s="347" t="s">
        <v>31</v>
      </c>
      <c r="D418" s="670" t="s">
        <v>15</v>
      </c>
      <c r="E418" s="348">
        <v>8</v>
      </c>
      <c r="F418" s="670" t="s">
        <v>4</v>
      </c>
      <c r="G418" s="342" t="s">
        <v>322</v>
      </c>
      <c r="H418" s="343">
        <v>1.3</v>
      </c>
      <c r="I418" s="343">
        <v>0.75</v>
      </c>
      <c r="J418" s="343">
        <v>0.6</v>
      </c>
      <c r="K418" s="349">
        <v>1</v>
      </c>
      <c r="L418" s="350">
        <f t="shared" si="26"/>
        <v>0.58500000000000008</v>
      </c>
      <c r="M418" s="351" t="s">
        <v>33</v>
      </c>
      <c r="N418" s="352">
        <v>43910</v>
      </c>
      <c r="O418" s="353" t="s">
        <v>32</v>
      </c>
    </row>
    <row r="419" spans="1:15">
      <c r="A419" s="668">
        <v>358</v>
      </c>
      <c r="B419" s="346">
        <v>43910</v>
      </c>
      <c r="C419" s="347" t="s">
        <v>31</v>
      </c>
      <c r="D419" s="670" t="s">
        <v>15</v>
      </c>
      <c r="E419" s="348">
        <v>8</v>
      </c>
      <c r="F419" s="670" t="s">
        <v>4</v>
      </c>
      <c r="G419" s="342" t="s">
        <v>331</v>
      </c>
      <c r="H419" s="343">
        <v>1.3</v>
      </c>
      <c r="I419" s="343">
        <v>0.95</v>
      </c>
      <c r="J419" s="343">
        <v>0.6</v>
      </c>
      <c r="K419" s="349">
        <v>1</v>
      </c>
      <c r="L419" s="350">
        <f t="shared" si="26"/>
        <v>0.74099999999999988</v>
      </c>
      <c r="M419" s="351" t="s">
        <v>33</v>
      </c>
      <c r="N419" s="352">
        <v>43910</v>
      </c>
      <c r="O419" s="353" t="s">
        <v>32</v>
      </c>
    </row>
    <row r="420" spans="1:15">
      <c r="A420" s="668">
        <v>359</v>
      </c>
      <c r="B420" s="346">
        <v>43910</v>
      </c>
      <c r="C420" s="347" t="s">
        <v>31</v>
      </c>
      <c r="D420" s="670" t="s">
        <v>15</v>
      </c>
      <c r="E420" s="348">
        <v>8</v>
      </c>
      <c r="F420" s="670" t="s">
        <v>4</v>
      </c>
      <c r="G420" s="342" t="s">
        <v>330</v>
      </c>
      <c r="H420" s="343">
        <v>1.2</v>
      </c>
      <c r="I420" s="343">
        <v>1.1499999999999999</v>
      </c>
      <c r="J420" s="343">
        <v>0.6</v>
      </c>
      <c r="K420" s="349">
        <v>1</v>
      </c>
      <c r="L420" s="350">
        <f t="shared" si="26"/>
        <v>0.82799999999999996</v>
      </c>
      <c r="M420" s="351" t="s">
        <v>33</v>
      </c>
      <c r="N420" s="352">
        <v>43911</v>
      </c>
      <c r="O420" s="353" t="s">
        <v>32</v>
      </c>
    </row>
    <row r="421" spans="1:15">
      <c r="A421" s="668">
        <v>360</v>
      </c>
      <c r="B421" s="346">
        <v>43910</v>
      </c>
      <c r="C421" s="347" t="s">
        <v>31</v>
      </c>
      <c r="D421" s="670" t="s">
        <v>15</v>
      </c>
      <c r="E421" s="348">
        <v>8</v>
      </c>
      <c r="F421" s="670" t="s">
        <v>4</v>
      </c>
      <c r="G421" s="342" t="s">
        <v>328</v>
      </c>
      <c r="H421" s="343">
        <v>1.3</v>
      </c>
      <c r="I421" s="343">
        <v>0.75</v>
      </c>
      <c r="J421" s="343">
        <v>0.6</v>
      </c>
      <c r="K421" s="349">
        <v>1</v>
      </c>
      <c r="L421" s="350">
        <f t="shared" si="26"/>
        <v>0.58500000000000008</v>
      </c>
      <c r="M421" s="351" t="s">
        <v>33</v>
      </c>
      <c r="N421" s="352">
        <v>43915</v>
      </c>
      <c r="O421" s="353" t="s">
        <v>32</v>
      </c>
    </row>
    <row r="422" spans="1:15">
      <c r="A422" s="668">
        <v>361</v>
      </c>
      <c r="B422" s="748">
        <v>43910</v>
      </c>
      <c r="C422" s="749" t="s">
        <v>31</v>
      </c>
      <c r="D422" s="750" t="s">
        <v>15</v>
      </c>
      <c r="E422" s="751">
        <v>8</v>
      </c>
      <c r="F422" s="750" t="s">
        <v>4</v>
      </c>
      <c r="G422" s="752" t="s">
        <v>326</v>
      </c>
      <c r="H422" s="753">
        <v>1.1000000000000001</v>
      </c>
      <c r="I422" s="753">
        <v>0.95</v>
      </c>
      <c r="J422" s="753">
        <v>0.6</v>
      </c>
      <c r="K422" s="754">
        <v>1</v>
      </c>
      <c r="L422" s="705">
        <f t="shared" si="26"/>
        <v>0.62699999999999989</v>
      </c>
      <c r="M422" s="755" t="s">
        <v>33</v>
      </c>
      <c r="N422" s="756">
        <v>43910</v>
      </c>
      <c r="O422" s="757" t="s">
        <v>32</v>
      </c>
    </row>
    <row r="423" spans="1:15">
      <c r="A423" s="668">
        <v>362</v>
      </c>
      <c r="B423" s="346">
        <v>43911</v>
      </c>
      <c r="C423" s="347" t="s">
        <v>31</v>
      </c>
      <c r="D423" s="341" t="s">
        <v>13</v>
      </c>
      <c r="E423" s="348">
        <v>12</v>
      </c>
      <c r="F423" s="341" t="s">
        <v>3</v>
      </c>
      <c r="G423" s="342" t="s">
        <v>674</v>
      </c>
      <c r="H423" s="343">
        <v>1.7</v>
      </c>
      <c r="I423" s="343">
        <v>0.95</v>
      </c>
      <c r="J423" s="343">
        <v>0.6</v>
      </c>
      <c r="K423" s="349">
        <v>1</v>
      </c>
      <c r="L423" s="350">
        <f t="shared" si="26"/>
        <v>0.96899999999999997</v>
      </c>
      <c r="M423" s="351" t="s">
        <v>33</v>
      </c>
      <c r="N423" s="352">
        <v>43912</v>
      </c>
      <c r="O423" s="353" t="s">
        <v>32</v>
      </c>
    </row>
    <row r="424" spans="1:15">
      <c r="A424" s="668">
        <v>363</v>
      </c>
      <c r="B424" s="346">
        <v>43911</v>
      </c>
      <c r="C424" s="347" t="s">
        <v>31</v>
      </c>
      <c r="D424" s="670" t="s">
        <v>13</v>
      </c>
      <c r="E424" s="348">
        <v>12</v>
      </c>
      <c r="F424" s="670" t="s">
        <v>3</v>
      </c>
      <c r="G424" s="342" t="s">
        <v>675</v>
      </c>
      <c r="H424" s="343">
        <v>1.3</v>
      </c>
      <c r="I424" s="343">
        <v>1.25</v>
      </c>
      <c r="J424" s="343">
        <v>0.6</v>
      </c>
      <c r="K424" s="349">
        <v>1</v>
      </c>
      <c r="L424" s="350">
        <f t="shared" si="26"/>
        <v>0.97499999999999998</v>
      </c>
      <c r="M424" s="351" t="s">
        <v>33</v>
      </c>
      <c r="N424" s="352">
        <v>43911</v>
      </c>
      <c r="O424" s="353" t="s">
        <v>32</v>
      </c>
    </row>
    <row r="425" spans="1:15">
      <c r="A425" s="668">
        <v>364</v>
      </c>
      <c r="B425" s="346">
        <v>43911</v>
      </c>
      <c r="C425" s="347" t="s">
        <v>31</v>
      </c>
      <c r="D425" s="670" t="s">
        <v>13</v>
      </c>
      <c r="E425" s="348">
        <v>12</v>
      </c>
      <c r="F425" s="670" t="s">
        <v>3</v>
      </c>
      <c r="G425" s="342" t="s">
        <v>676</v>
      </c>
      <c r="H425" s="343">
        <v>1.6</v>
      </c>
      <c r="I425" s="343">
        <v>1.05</v>
      </c>
      <c r="J425" s="343">
        <v>0.6</v>
      </c>
      <c r="K425" s="349">
        <v>1</v>
      </c>
      <c r="L425" s="350">
        <f t="shared" si="26"/>
        <v>1.008</v>
      </c>
      <c r="M425" s="351" t="s">
        <v>33</v>
      </c>
      <c r="N425" s="352">
        <v>43911</v>
      </c>
      <c r="O425" s="353" t="s">
        <v>32</v>
      </c>
    </row>
    <row r="426" spans="1:15">
      <c r="A426" s="668">
        <v>365</v>
      </c>
      <c r="B426" s="346">
        <v>43911</v>
      </c>
      <c r="C426" s="347" t="s">
        <v>31</v>
      </c>
      <c r="D426" s="670" t="s">
        <v>13</v>
      </c>
      <c r="E426" s="348">
        <v>12</v>
      </c>
      <c r="F426" s="670" t="s">
        <v>3</v>
      </c>
      <c r="G426" s="342" t="s">
        <v>677</v>
      </c>
      <c r="H426" s="343">
        <v>2.7</v>
      </c>
      <c r="I426" s="343">
        <v>1.05</v>
      </c>
      <c r="J426" s="343">
        <v>0.6</v>
      </c>
      <c r="K426" s="349">
        <v>1</v>
      </c>
      <c r="L426" s="350">
        <f t="shared" si="26"/>
        <v>1.7010000000000003</v>
      </c>
      <c r="M426" s="351" t="s">
        <v>33</v>
      </c>
      <c r="N426" s="352">
        <v>43911</v>
      </c>
      <c r="O426" s="353" t="s">
        <v>32</v>
      </c>
    </row>
    <row r="427" spans="1:15">
      <c r="A427" s="668">
        <v>366</v>
      </c>
      <c r="B427" s="346">
        <v>43911</v>
      </c>
      <c r="C427" s="347" t="s">
        <v>31</v>
      </c>
      <c r="D427" s="670" t="s">
        <v>13</v>
      </c>
      <c r="E427" s="348">
        <v>12</v>
      </c>
      <c r="F427" s="670" t="s">
        <v>3</v>
      </c>
      <c r="G427" s="342" t="s">
        <v>678</v>
      </c>
      <c r="H427" s="343">
        <v>1.6</v>
      </c>
      <c r="I427" s="343">
        <v>1.25</v>
      </c>
      <c r="J427" s="343">
        <v>0.6</v>
      </c>
      <c r="K427" s="349">
        <v>1</v>
      </c>
      <c r="L427" s="350">
        <f t="shared" si="26"/>
        <v>1.2</v>
      </c>
      <c r="M427" s="351" t="s">
        <v>33</v>
      </c>
      <c r="N427" s="352">
        <v>43911</v>
      </c>
      <c r="O427" s="353" t="s">
        <v>32</v>
      </c>
    </row>
    <row r="428" spans="1:15">
      <c r="A428" s="668">
        <v>367</v>
      </c>
      <c r="B428" s="346">
        <v>43911</v>
      </c>
      <c r="C428" s="347" t="s">
        <v>31</v>
      </c>
      <c r="D428" s="670" t="s">
        <v>13</v>
      </c>
      <c r="E428" s="348">
        <v>12</v>
      </c>
      <c r="F428" s="670" t="s">
        <v>3</v>
      </c>
      <c r="G428" s="342" t="s">
        <v>679</v>
      </c>
      <c r="H428" s="343">
        <v>1.4</v>
      </c>
      <c r="I428" s="343">
        <v>0.85</v>
      </c>
      <c r="J428" s="343">
        <v>0.6</v>
      </c>
      <c r="K428" s="349">
        <v>1</v>
      </c>
      <c r="L428" s="350">
        <f t="shared" si="26"/>
        <v>0.71399999999999997</v>
      </c>
      <c r="M428" s="351" t="s">
        <v>33</v>
      </c>
      <c r="N428" s="352">
        <v>43911</v>
      </c>
      <c r="O428" s="353" t="s">
        <v>32</v>
      </c>
    </row>
    <row r="429" spans="1:15">
      <c r="A429" s="668">
        <v>368</v>
      </c>
      <c r="B429" s="346">
        <v>43911</v>
      </c>
      <c r="C429" s="347" t="s">
        <v>31</v>
      </c>
      <c r="D429" s="341" t="s">
        <v>15</v>
      </c>
      <c r="E429" s="348">
        <v>8</v>
      </c>
      <c r="F429" s="670" t="s">
        <v>3</v>
      </c>
      <c r="G429" s="342" t="s">
        <v>364</v>
      </c>
      <c r="H429" s="343">
        <v>1.5</v>
      </c>
      <c r="I429" s="343">
        <v>1.4</v>
      </c>
      <c r="J429" s="343">
        <v>0.6</v>
      </c>
      <c r="K429" s="349">
        <v>1</v>
      </c>
      <c r="L429" s="350">
        <f t="shared" si="26"/>
        <v>1.2599999999999998</v>
      </c>
      <c r="M429" s="351" t="s">
        <v>33</v>
      </c>
      <c r="N429" s="352">
        <v>43912</v>
      </c>
      <c r="O429" s="353" t="s">
        <v>32</v>
      </c>
    </row>
    <row r="430" spans="1:15">
      <c r="A430" s="668">
        <v>369</v>
      </c>
      <c r="B430" s="346">
        <v>43911</v>
      </c>
      <c r="C430" s="347" t="s">
        <v>31</v>
      </c>
      <c r="D430" s="670" t="s">
        <v>15</v>
      </c>
      <c r="E430" s="348">
        <v>8</v>
      </c>
      <c r="F430" s="670" t="s">
        <v>3</v>
      </c>
      <c r="G430" s="342" t="s">
        <v>365</v>
      </c>
      <c r="H430" s="343">
        <v>1.2</v>
      </c>
      <c r="I430" s="343">
        <v>0.75</v>
      </c>
      <c r="J430" s="343">
        <v>0.6</v>
      </c>
      <c r="K430" s="349">
        <v>1</v>
      </c>
      <c r="L430" s="350">
        <f t="shared" si="26"/>
        <v>0.53999999999999992</v>
      </c>
      <c r="M430" s="351" t="s">
        <v>33</v>
      </c>
      <c r="N430" s="352">
        <v>43917</v>
      </c>
      <c r="O430" s="353" t="s">
        <v>32</v>
      </c>
    </row>
    <row r="431" spans="1:15">
      <c r="A431" s="668">
        <v>370</v>
      </c>
      <c r="B431" s="346">
        <v>43911</v>
      </c>
      <c r="C431" s="347" t="s">
        <v>31</v>
      </c>
      <c r="D431" s="670" t="s">
        <v>15</v>
      </c>
      <c r="E431" s="348">
        <v>8</v>
      </c>
      <c r="F431" s="670" t="s">
        <v>3</v>
      </c>
      <c r="G431" s="342" t="s">
        <v>371</v>
      </c>
      <c r="H431" s="343">
        <v>1.4</v>
      </c>
      <c r="I431" s="343">
        <v>0.95</v>
      </c>
      <c r="J431" s="343">
        <v>0.6</v>
      </c>
      <c r="K431" s="349">
        <v>1</v>
      </c>
      <c r="L431" s="350">
        <f t="shared" si="26"/>
        <v>0.79799999999999993</v>
      </c>
      <c r="M431" s="351" t="s">
        <v>33</v>
      </c>
      <c r="N431" s="352">
        <v>43917</v>
      </c>
      <c r="O431" s="353" t="s">
        <v>32</v>
      </c>
    </row>
    <row r="432" spans="1:15">
      <c r="A432" s="668">
        <v>371</v>
      </c>
      <c r="B432" s="346">
        <v>43911</v>
      </c>
      <c r="C432" s="347" t="s">
        <v>31</v>
      </c>
      <c r="D432" s="670" t="s">
        <v>15</v>
      </c>
      <c r="E432" s="348">
        <v>8</v>
      </c>
      <c r="F432" s="670" t="s">
        <v>3</v>
      </c>
      <c r="G432" s="342" t="s">
        <v>181</v>
      </c>
      <c r="H432" s="343">
        <v>1.3</v>
      </c>
      <c r="I432" s="343">
        <v>0.95</v>
      </c>
      <c r="J432" s="343">
        <v>0.6</v>
      </c>
      <c r="K432" s="349">
        <v>1</v>
      </c>
      <c r="L432" s="350">
        <f t="shared" si="26"/>
        <v>0.74099999999999988</v>
      </c>
      <c r="M432" s="351" t="s">
        <v>33</v>
      </c>
      <c r="N432" s="352">
        <v>43911</v>
      </c>
      <c r="O432" s="353" t="s">
        <v>32</v>
      </c>
    </row>
    <row r="433" spans="1:15">
      <c r="A433" s="668">
        <v>372</v>
      </c>
      <c r="B433" s="346">
        <v>43911</v>
      </c>
      <c r="C433" s="347" t="s">
        <v>31</v>
      </c>
      <c r="D433" s="341" t="s">
        <v>13</v>
      </c>
      <c r="E433" s="348">
        <v>12</v>
      </c>
      <c r="F433" s="341" t="s">
        <v>4</v>
      </c>
      <c r="G433" s="342" t="s">
        <v>680</v>
      </c>
      <c r="H433" s="343">
        <v>1.1000000000000001</v>
      </c>
      <c r="I433" s="343">
        <v>0.95</v>
      </c>
      <c r="J433" s="343">
        <v>0.6</v>
      </c>
      <c r="K433" s="349">
        <v>1</v>
      </c>
      <c r="L433" s="350">
        <f t="shared" si="26"/>
        <v>0.62699999999999989</v>
      </c>
      <c r="M433" s="351" t="s">
        <v>33</v>
      </c>
      <c r="N433" s="352">
        <v>43912</v>
      </c>
      <c r="O433" s="353" t="s">
        <v>32</v>
      </c>
    </row>
    <row r="434" spans="1:15">
      <c r="A434" s="668">
        <v>373</v>
      </c>
      <c r="B434" s="346">
        <v>43911</v>
      </c>
      <c r="C434" s="347" t="s">
        <v>31</v>
      </c>
      <c r="D434" s="341" t="s">
        <v>13</v>
      </c>
      <c r="E434" s="348">
        <v>12</v>
      </c>
      <c r="F434" s="670" t="s">
        <v>4</v>
      </c>
      <c r="G434" s="342" t="s">
        <v>681</v>
      </c>
      <c r="H434" s="343">
        <v>1.4</v>
      </c>
      <c r="I434" s="343">
        <v>1.25</v>
      </c>
      <c r="J434" s="343">
        <v>0.6</v>
      </c>
      <c r="K434" s="349">
        <v>1</v>
      </c>
      <c r="L434" s="350">
        <f t="shared" si="26"/>
        <v>1.05</v>
      </c>
      <c r="M434" s="351" t="s">
        <v>33</v>
      </c>
      <c r="N434" s="352">
        <v>43912</v>
      </c>
      <c r="O434" s="353" t="s">
        <v>32</v>
      </c>
    </row>
    <row r="435" spans="1:15">
      <c r="A435" s="668">
        <v>374</v>
      </c>
      <c r="B435" s="346">
        <v>43911</v>
      </c>
      <c r="C435" s="347" t="s">
        <v>31</v>
      </c>
      <c r="D435" s="341" t="s">
        <v>15</v>
      </c>
      <c r="E435" s="348">
        <v>8</v>
      </c>
      <c r="F435" s="670" t="s">
        <v>4</v>
      </c>
      <c r="G435" s="342" t="s">
        <v>363</v>
      </c>
      <c r="H435" s="343">
        <v>1.3</v>
      </c>
      <c r="I435" s="343">
        <v>1.3</v>
      </c>
      <c r="J435" s="343">
        <v>0.6</v>
      </c>
      <c r="K435" s="349">
        <v>1</v>
      </c>
      <c r="L435" s="350">
        <f t="shared" si="26"/>
        <v>1.014</v>
      </c>
      <c r="M435" s="351" t="s">
        <v>33</v>
      </c>
      <c r="N435" s="352">
        <v>43912</v>
      </c>
      <c r="O435" s="353" t="s">
        <v>32</v>
      </c>
    </row>
    <row r="436" spans="1:15">
      <c r="A436" s="668">
        <v>375</v>
      </c>
      <c r="B436" s="346">
        <v>43911</v>
      </c>
      <c r="C436" s="347" t="s">
        <v>31</v>
      </c>
      <c r="D436" s="670" t="s">
        <v>15</v>
      </c>
      <c r="E436" s="348">
        <v>8</v>
      </c>
      <c r="F436" s="670" t="s">
        <v>4</v>
      </c>
      <c r="G436" s="342" t="s">
        <v>366</v>
      </c>
      <c r="H436" s="343">
        <v>1.2</v>
      </c>
      <c r="I436" s="343">
        <v>0.85</v>
      </c>
      <c r="J436" s="343">
        <v>0.6</v>
      </c>
      <c r="K436" s="349">
        <v>1</v>
      </c>
      <c r="L436" s="350">
        <f t="shared" ref="L436:L446" si="28">H436*I436*J436</f>
        <v>0.61199999999999999</v>
      </c>
      <c r="M436" s="351" t="s">
        <v>33</v>
      </c>
      <c r="N436" s="352">
        <v>43911</v>
      </c>
      <c r="O436" s="353" t="s">
        <v>32</v>
      </c>
    </row>
    <row r="437" spans="1:15">
      <c r="A437" s="668">
        <v>376</v>
      </c>
      <c r="B437" s="346">
        <v>43911</v>
      </c>
      <c r="C437" s="347" t="s">
        <v>31</v>
      </c>
      <c r="D437" s="670" t="s">
        <v>15</v>
      </c>
      <c r="E437" s="348">
        <v>8</v>
      </c>
      <c r="F437" s="670" t="s">
        <v>4</v>
      </c>
      <c r="G437" s="342" t="s">
        <v>367</v>
      </c>
      <c r="H437" s="343">
        <v>1.4</v>
      </c>
      <c r="I437" s="343">
        <v>0.65</v>
      </c>
      <c r="J437" s="343">
        <v>0.6</v>
      </c>
      <c r="K437" s="349">
        <v>1</v>
      </c>
      <c r="L437" s="350">
        <f t="shared" si="28"/>
        <v>0.54599999999999993</v>
      </c>
      <c r="M437" s="351" t="s">
        <v>33</v>
      </c>
      <c r="N437" s="352">
        <v>43912</v>
      </c>
      <c r="O437" s="353" t="s">
        <v>32</v>
      </c>
    </row>
    <row r="438" spans="1:15">
      <c r="A438" s="668">
        <v>377</v>
      </c>
      <c r="B438" s="346">
        <v>43911</v>
      </c>
      <c r="C438" s="347" t="s">
        <v>31</v>
      </c>
      <c r="D438" s="670" t="s">
        <v>15</v>
      </c>
      <c r="E438" s="348">
        <v>8</v>
      </c>
      <c r="F438" s="670" t="s">
        <v>4</v>
      </c>
      <c r="G438" s="342" t="s">
        <v>368</v>
      </c>
      <c r="H438" s="343">
        <v>1.3</v>
      </c>
      <c r="I438" s="343">
        <v>0.75</v>
      </c>
      <c r="J438" s="343">
        <v>0.6</v>
      </c>
      <c r="K438" s="349">
        <v>1</v>
      </c>
      <c r="L438" s="350">
        <f t="shared" si="28"/>
        <v>0.58500000000000008</v>
      </c>
      <c r="M438" s="351" t="s">
        <v>33</v>
      </c>
      <c r="N438" s="352">
        <v>43911</v>
      </c>
      <c r="O438" s="353" t="s">
        <v>32</v>
      </c>
    </row>
    <row r="439" spans="1:15">
      <c r="A439" s="668">
        <v>378</v>
      </c>
      <c r="B439" s="346">
        <v>43911</v>
      </c>
      <c r="C439" s="347" t="s">
        <v>31</v>
      </c>
      <c r="D439" s="670" t="s">
        <v>15</v>
      </c>
      <c r="E439" s="348">
        <v>8</v>
      </c>
      <c r="F439" s="670" t="s">
        <v>4</v>
      </c>
      <c r="G439" s="342" t="s">
        <v>369</v>
      </c>
      <c r="H439" s="343">
        <v>1.2</v>
      </c>
      <c r="I439" s="343">
        <v>1.05</v>
      </c>
      <c r="J439" s="343">
        <v>0.6</v>
      </c>
      <c r="K439" s="349">
        <v>1</v>
      </c>
      <c r="L439" s="350">
        <f t="shared" si="28"/>
        <v>0.75600000000000001</v>
      </c>
      <c r="M439" s="351" t="s">
        <v>33</v>
      </c>
      <c r="N439" s="352">
        <v>43911</v>
      </c>
      <c r="O439" s="353" t="s">
        <v>32</v>
      </c>
    </row>
    <row r="440" spans="1:15">
      <c r="A440" s="668">
        <v>379</v>
      </c>
      <c r="B440" s="346">
        <v>43911</v>
      </c>
      <c r="C440" s="347" t="s">
        <v>31</v>
      </c>
      <c r="D440" s="670" t="s">
        <v>15</v>
      </c>
      <c r="E440" s="348">
        <v>8</v>
      </c>
      <c r="F440" s="670" t="s">
        <v>4</v>
      </c>
      <c r="G440" s="342" t="s">
        <v>370</v>
      </c>
      <c r="H440" s="343">
        <v>1.2</v>
      </c>
      <c r="I440" s="343">
        <v>0.65</v>
      </c>
      <c r="J440" s="343">
        <v>0.6</v>
      </c>
      <c r="K440" s="349">
        <v>1</v>
      </c>
      <c r="L440" s="350">
        <f t="shared" si="28"/>
        <v>0.46799999999999997</v>
      </c>
      <c r="M440" s="351" t="s">
        <v>33</v>
      </c>
      <c r="N440" s="352">
        <v>43911</v>
      </c>
      <c r="O440" s="353" t="s">
        <v>32</v>
      </c>
    </row>
    <row r="441" spans="1:15">
      <c r="A441" s="668">
        <v>380</v>
      </c>
      <c r="B441" s="346">
        <v>43911</v>
      </c>
      <c r="C441" s="347" t="s">
        <v>31</v>
      </c>
      <c r="D441" s="670" t="s">
        <v>15</v>
      </c>
      <c r="E441" s="348">
        <v>8</v>
      </c>
      <c r="F441" s="670" t="s">
        <v>4</v>
      </c>
      <c r="G441" s="342" t="s">
        <v>385</v>
      </c>
      <c r="H441" s="343">
        <v>1.2</v>
      </c>
      <c r="I441" s="343">
        <v>1.2</v>
      </c>
      <c r="J441" s="343">
        <v>0.6</v>
      </c>
      <c r="K441" s="349">
        <v>1</v>
      </c>
      <c r="L441" s="350">
        <f t="shared" si="28"/>
        <v>0.86399999999999999</v>
      </c>
      <c r="M441" s="351" t="s">
        <v>33</v>
      </c>
      <c r="N441" s="352">
        <v>43911</v>
      </c>
      <c r="O441" s="353" t="s">
        <v>32</v>
      </c>
    </row>
    <row r="442" spans="1:15">
      <c r="A442" s="668">
        <v>381</v>
      </c>
      <c r="B442" s="346">
        <v>43911</v>
      </c>
      <c r="C442" s="347" t="s">
        <v>31</v>
      </c>
      <c r="D442" s="670" t="s">
        <v>15</v>
      </c>
      <c r="E442" s="348">
        <v>8</v>
      </c>
      <c r="F442" s="670" t="s">
        <v>4</v>
      </c>
      <c r="G442" s="342" t="s">
        <v>372</v>
      </c>
      <c r="H442" s="343">
        <v>1.2</v>
      </c>
      <c r="I442" s="343">
        <v>1.05</v>
      </c>
      <c r="J442" s="343">
        <v>0.6</v>
      </c>
      <c r="K442" s="349">
        <v>1</v>
      </c>
      <c r="L442" s="350">
        <f t="shared" si="28"/>
        <v>0.75600000000000001</v>
      </c>
      <c r="M442" s="351" t="s">
        <v>33</v>
      </c>
      <c r="N442" s="352">
        <v>43911</v>
      </c>
      <c r="O442" s="353" t="s">
        <v>32</v>
      </c>
    </row>
    <row r="443" spans="1:15">
      <c r="A443" s="668">
        <v>382</v>
      </c>
      <c r="B443" s="346">
        <v>43911</v>
      </c>
      <c r="C443" s="347" t="s">
        <v>31</v>
      </c>
      <c r="D443" s="670" t="s">
        <v>15</v>
      </c>
      <c r="E443" s="348">
        <v>8</v>
      </c>
      <c r="F443" s="670" t="s">
        <v>4</v>
      </c>
      <c r="G443" s="342" t="s">
        <v>374</v>
      </c>
      <c r="H443" s="343">
        <v>0.95</v>
      </c>
      <c r="I443" s="343">
        <v>0.85</v>
      </c>
      <c r="J443" s="343">
        <v>0.6</v>
      </c>
      <c r="K443" s="349">
        <v>1</v>
      </c>
      <c r="L443" s="350">
        <f t="shared" si="28"/>
        <v>0.48449999999999999</v>
      </c>
      <c r="M443" s="351" t="s">
        <v>33</v>
      </c>
      <c r="N443" s="352">
        <v>43911</v>
      </c>
      <c r="O443" s="353" t="s">
        <v>32</v>
      </c>
    </row>
    <row r="444" spans="1:15">
      <c r="A444" s="668">
        <v>383</v>
      </c>
      <c r="B444" s="748">
        <v>43911</v>
      </c>
      <c r="C444" s="749" t="s">
        <v>31</v>
      </c>
      <c r="D444" s="750" t="s">
        <v>15</v>
      </c>
      <c r="E444" s="751">
        <v>8</v>
      </c>
      <c r="F444" s="750" t="s">
        <v>4</v>
      </c>
      <c r="G444" s="752" t="s">
        <v>383</v>
      </c>
      <c r="H444" s="753">
        <v>1.3</v>
      </c>
      <c r="I444" s="753">
        <v>0.95</v>
      </c>
      <c r="J444" s="753">
        <v>0.6</v>
      </c>
      <c r="K444" s="754">
        <v>1</v>
      </c>
      <c r="L444" s="705">
        <f t="shared" si="28"/>
        <v>0.74099999999999988</v>
      </c>
      <c r="M444" s="755" t="s">
        <v>33</v>
      </c>
      <c r="N444" s="756">
        <v>43911</v>
      </c>
      <c r="O444" s="757" t="s">
        <v>32</v>
      </c>
    </row>
    <row r="445" spans="1:15">
      <c r="A445" s="668">
        <v>384</v>
      </c>
      <c r="B445" s="346">
        <v>43912</v>
      </c>
      <c r="C445" s="347" t="s">
        <v>31</v>
      </c>
      <c r="D445" s="341" t="s">
        <v>15</v>
      </c>
      <c r="E445" s="348">
        <v>8</v>
      </c>
      <c r="F445" s="341" t="s">
        <v>3</v>
      </c>
      <c r="G445" s="342" t="s">
        <v>382</v>
      </c>
      <c r="H445" s="343">
        <v>1.3</v>
      </c>
      <c r="I445" s="343">
        <v>0.95</v>
      </c>
      <c r="J445" s="343">
        <v>0.6</v>
      </c>
      <c r="K445" s="349">
        <v>1</v>
      </c>
      <c r="L445" s="350">
        <f t="shared" si="28"/>
        <v>0.74099999999999988</v>
      </c>
      <c r="M445" s="351" t="s">
        <v>33</v>
      </c>
      <c r="N445" s="352">
        <v>43912</v>
      </c>
      <c r="O445" s="353" t="s">
        <v>32</v>
      </c>
    </row>
    <row r="446" spans="1:15">
      <c r="A446" s="668">
        <v>385</v>
      </c>
      <c r="B446" s="346">
        <v>43912</v>
      </c>
      <c r="C446" s="347" t="s">
        <v>31</v>
      </c>
      <c r="D446" s="341" t="s">
        <v>15</v>
      </c>
      <c r="E446" s="348">
        <v>8</v>
      </c>
      <c r="F446" s="670" t="s">
        <v>3</v>
      </c>
      <c r="G446" s="342" t="s">
        <v>381</v>
      </c>
      <c r="H446" s="343">
        <v>2.7</v>
      </c>
      <c r="I446" s="343">
        <v>1.1499999999999999</v>
      </c>
      <c r="J446" s="343">
        <v>0.6</v>
      </c>
      <c r="K446" s="349">
        <v>1</v>
      </c>
      <c r="L446" s="350">
        <f t="shared" si="28"/>
        <v>1.863</v>
      </c>
      <c r="M446" s="351" t="s">
        <v>33</v>
      </c>
      <c r="N446" s="352">
        <v>43912</v>
      </c>
      <c r="O446" s="353" t="s">
        <v>32</v>
      </c>
    </row>
    <row r="447" spans="1:15">
      <c r="A447" s="668">
        <v>386</v>
      </c>
      <c r="B447" s="346">
        <v>43912</v>
      </c>
      <c r="C447" s="347" t="s">
        <v>31</v>
      </c>
      <c r="D447" s="341" t="s">
        <v>13</v>
      </c>
      <c r="E447" s="348">
        <v>12</v>
      </c>
      <c r="F447" s="670" t="s">
        <v>3</v>
      </c>
      <c r="G447" s="342" t="s">
        <v>688</v>
      </c>
      <c r="H447" s="343">
        <v>1.3</v>
      </c>
      <c r="I447" s="343">
        <v>1.25</v>
      </c>
      <c r="J447" s="343">
        <v>0.6</v>
      </c>
      <c r="K447" s="349">
        <v>1</v>
      </c>
      <c r="L447" s="350">
        <f t="shared" ref="L447:L462" si="29">H447*I447*J447</f>
        <v>0.97499999999999998</v>
      </c>
      <c r="M447" s="351" t="s">
        <v>33</v>
      </c>
      <c r="N447" s="352">
        <v>43912</v>
      </c>
      <c r="O447" s="353" t="s">
        <v>32</v>
      </c>
    </row>
    <row r="448" spans="1:15">
      <c r="A448" s="668">
        <v>387</v>
      </c>
      <c r="B448" s="346">
        <v>43912</v>
      </c>
      <c r="C448" s="347" t="s">
        <v>31</v>
      </c>
      <c r="D448" s="670" t="s">
        <v>13</v>
      </c>
      <c r="E448" s="348">
        <v>12</v>
      </c>
      <c r="F448" s="670" t="s">
        <v>3</v>
      </c>
      <c r="G448" s="342" t="s">
        <v>689</v>
      </c>
      <c r="H448" s="343">
        <v>1</v>
      </c>
      <c r="I448" s="343">
        <v>0.95</v>
      </c>
      <c r="J448" s="343">
        <v>0.6</v>
      </c>
      <c r="K448" s="349">
        <v>1</v>
      </c>
      <c r="L448" s="350">
        <f t="shared" si="29"/>
        <v>0.56999999999999995</v>
      </c>
      <c r="M448" s="351" t="s">
        <v>33</v>
      </c>
      <c r="N448" s="352">
        <v>43912</v>
      </c>
      <c r="O448" s="353" t="s">
        <v>32</v>
      </c>
    </row>
    <row r="449" spans="1:15">
      <c r="A449" s="668">
        <v>388</v>
      </c>
      <c r="B449" s="346">
        <v>43912</v>
      </c>
      <c r="C449" s="347" t="s">
        <v>31</v>
      </c>
      <c r="D449" s="670" t="s">
        <v>13</v>
      </c>
      <c r="E449" s="348">
        <v>12</v>
      </c>
      <c r="F449" s="341" t="s">
        <v>3</v>
      </c>
      <c r="G449" s="342" t="s">
        <v>690</v>
      </c>
      <c r="H449" s="343">
        <v>1.2</v>
      </c>
      <c r="I449" s="343">
        <v>0.75</v>
      </c>
      <c r="J449" s="343">
        <v>0.6</v>
      </c>
      <c r="K449" s="349">
        <v>1</v>
      </c>
      <c r="L449" s="350">
        <f t="shared" si="29"/>
        <v>0.53999999999999992</v>
      </c>
      <c r="M449" s="351" t="s">
        <v>33</v>
      </c>
      <c r="N449" s="352">
        <v>43912</v>
      </c>
      <c r="O449" s="353" t="s">
        <v>32</v>
      </c>
    </row>
    <row r="450" spans="1:15">
      <c r="A450" s="668">
        <v>389</v>
      </c>
      <c r="B450" s="346">
        <v>43912</v>
      </c>
      <c r="C450" s="347" t="s">
        <v>31</v>
      </c>
      <c r="D450" s="670" t="s">
        <v>13</v>
      </c>
      <c r="E450" s="348">
        <v>12</v>
      </c>
      <c r="F450" s="670" t="s">
        <v>3</v>
      </c>
      <c r="G450" s="342" t="s">
        <v>691</v>
      </c>
      <c r="H450" s="343">
        <v>1.3</v>
      </c>
      <c r="I450" s="343">
        <v>0.65</v>
      </c>
      <c r="J450" s="343">
        <v>0.6</v>
      </c>
      <c r="K450" s="349">
        <v>1</v>
      </c>
      <c r="L450" s="350">
        <f t="shared" si="29"/>
        <v>0.50700000000000001</v>
      </c>
      <c r="M450" s="351" t="s">
        <v>33</v>
      </c>
      <c r="N450" s="352">
        <v>43912</v>
      </c>
      <c r="O450" s="353" t="s">
        <v>32</v>
      </c>
    </row>
    <row r="451" spans="1:15">
      <c r="A451" s="668">
        <v>390</v>
      </c>
      <c r="B451" s="346">
        <v>43912</v>
      </c>
      <c r="C451" s="347" t="s">
        <v>31</v>
      </c>
      <c r="D451" s="670" t="s">
        <v>13</v>
      </c>
      <c r="E451" s="348">
        <v>12</v>
      </c>
      <c r="F451" s="670" t="s">
        <v>3</v>
      </c>
      <c r="G451" s="342" t="s">
        <v>692</v>
      </c>
      <c r="H451" s="343">
        <v>1.4</v>
      </c>
      <c r="I451" s="343">
        <v>0.65</v>
      </c>
      <c r="J451" s="343">
        <v>0.6</v>
      </c>
      <c r="K451" s="349">
        <v>1</v>
      </c>
      <c r="L451" s="350">
        <f t="shared" si="29"/>
        <v>0.54599999999999993</v>
      </c>
      <c r="M451" s="351" t="s">
        <v>33</v>
      </c>
      <c r="N451" s="352"/>
      <c r="O451" s="353"/>
    </row>
    <row r="452" spans="1:15">
      <c r="A452" s="668">
        <v>391</v>
      </c>
      <c r="B452" s="346">
        <v>43912</v>
      </c>
      <c r="C452" s="347" t="s">
        <v>31</v>
      </c>
      <c r="D452" s="670" t="s">
        <v>13</v>
      </c>
      <c r="E452" s="348">
        <v>12</v>
      </c>
      <c r="F452" s="670" t="s">
        <v>3</v>
      </c>
      <c r="G452" s="342" t="s">
        <v>693</v>
      </c>
      <c r="H452" s="343">
        <v>1.5</v>
      </c>
      <c r="I452" s="343">
        <v>1.25</v>
      </c>
      <c r="J452" s="343">
        <v>0.6</v>
      </c>
      <c r="K452" s="349">
        <v>1</v>
      </c>
      <c r="L452" s="350">
        <f t="shared" si="29"/>
        <v>1.125</v>
      </c>
      <c r="M452" s="351" t="s">
        <v>33</v>
      </c>
      <c r="N452" s="352">
        <v>43912</v>
      </c>
      <c r="O452" s="353" t="s">
        <v>32</v>
      </c>
    </row>
    <row r="453" spans="1:15">
      <c r="A453" s="668">
        <v>392</v>
      </c>
      <c r="B453" s="346">
        <v>43912</v>
      </c>
      <c r="C453" s="347" t="s">
        <v>31</v>
      </c>
      <c r="D453" s="670" t="s">
        <v>13</v>
      </c>
      <c r="E453" s="348">
        <v>12</v>
      </c>
      <c r="F453" s="670" t="s">
        <v>3</v>
      </c>
      <c r="G453" s="342" t="s">
        <v>694</v>
      </c>
      <c r="H453" s="343">
        <v>1.3</v>
      </c>
      <c r="I453" s="343">
        <v>1.1499999999999999</v>
      </c>
      <c r="J453" s="343">
        <v>0.6</v>
      </c>
      <c r="K453" s="349">
        <v>1</v>
      </c>
      <c r="L453" s="350">
        <f t="shared" si="29"/>
        <v>0.89699999999999991</v>
      </c>
      <c r="M453" s="351" t="s">
        <v>33</v>
      </c>
      <c r="N453" s="352">
        <v>43913</v>
      </c>
      <c r="O453" s="353" t="s">
        <v>32</v>
      </c>
    </row>
    <row r="454" spans="1:15">
      <c r="A454" s="668">
        <v>393</v>
      </c>
      <c r="B454" s="346">
        <v>43912</v>
      </c>
      <c r="C454" s="347" t="s">
        <v>31</v>
      </c>
      <c r="D454" s="341" t="s">
        <v>15</v>
      </c>
      <c r="E454" s="348">
        <v>8</v>
      </c>
      <c r="F454" s="341" t="s">
        <v>4</v>
      </c>
      <c r="G454" s="342" t="s">
        <v>373</v>
      </c>
      <c r="H454" s="343">
        <v>1.4</v>
      </c>
      <c r="I454" s="343">
        <v>1.35</v>
      </c>
      <c r="J454" s="343">
        <v>0.6</v>
      </c>
      <c r="K454" s="349">
        <v>1</v>
      </c>
      <c r="L454" s="350">
        <f t="shared" si="29"/>
        <v>1.1339999999999999</v>
      </c>
      <c r="M454" s="351" t="s">
        <v>33</v>
      </c>
      <c r="N454" s="352">
        <v>43912</v>
      </c>
      <c r="O454" s="353" t="s">
        <v>32</v>
      </c>
    </row>
    <row r="455" spans="1:15">
      <c r="A455" s="668">
        <v>394</v>
      </c>
      <c r="B455" s="346">
        <v>43912</v>
      </c>
      <c r="C455" s="347" t="s">
        <v>31</v>
      </c>
      <c r="D455" s="670" t="s">
        <v>15</v>
      </c>
      <c r="E455" s="348">
        <v>8</v>
      </c>
      <c r="F455" s="670" t="s">
        <v>4</v>
      </c>
      <c r="G455" s="342" t="s">
        <v>375</v>
      </c>
      <c r="H455" s="343">
        <v>1.2</v>
      </c>
      <c r="I455" s="343">
        <v>1.05</v>
      </c>
      <c r="J455" s="343">
        <v>0.6</v>
      </c>
      <c r="K455" s="349">
        <v>1</v>
      </c>
      <c r="L455" s="350">
        <f t="shared" si="29"/>
        <v>0.75600000000000001</v>
      </c>
      <c r="M455" s="351" t="s">
        <v>33</v>
      </c>
      <c r="N455" s="352">
        <v>43912</v>
      </c>
      <c r="O455" s="353" t="s">
        <v>32</v>
      </c>
    </row>
    <row r="456" spans="1:15">
      <c r="A456" s="668">
        <v>395</v>
      </c>
      <c r="B456" s="346">
        <v>43912</v>
      </c>
      <c r="C456" s="347" t="s">
        <v>31</v>
      </c>
      <c r="D456" s="670" t="s">
        <v>15</v>
      </c>
      <c r="E456" s="348">
        <v>8</v>
      </c>
      <c r="F456" s="670" t="s">
        <v>4</v>
      </c>
      <c r="G456" s="342" t="s">
        <v>376</v>
      </c>
      <c r="H456" s="343">
        <v>1.3</v>
      </c>
      <c r="I456" s="343">
        <v>0.75</v>
      </c>
      <c r="J456" s="343">
        <v>0.6</v>
      </c>
      <c r="K456" s="349">
        <v>1</v>
      </c>
      <c r="L456" s="350">
        <f t="shared" si="29"/>
        <v>0.58500000000000008</v>
      </c>
      <c r="M456" s="351" t="s">
        <v>33</v>
      </c>
      <c r="N456" s="352">
        <v>43912</v>
      </c>
      <c r="O456" s="353" t="s">
        <v>32</v>
      </c>
    </row>
    <row r="457" spans="1:15">
      <c r="A457" s="668">
        <v>396</v>
      </c>
      <c r="B457" s="346">
        <v>43912</v>
      </c>
      <c r="C457" s="347" t="s">
        <v>31</v>
      </c>
      <c r="D457" s="670" t="s">
        <v>15</v>
      </c>
      <c r="E457" s="348">
        <v>8</v>
      </c>
      <c r="F457" s="670" t="s">
        <v>4</v>
      </c>
      <c r="G457" s="342" t="s">
        <v>377</v>
      </c>
      <c r="H457" s="343">
        <v>2.5</v>
      </c>
      <c r="I457" s="343">
        <v>0.95</v>
      </c>
      <c r="J457" s="343">
        <v>0.6</v>
      </c>
      <c r="K457" s="349">
        <v>1</v>
      </c>
      <c r="L457" s="350">
        <f t="shared" si="29"/>
        <v>1.425</v>
      </c>
      <c r="M457" s="351" t="s">
        <v>33</v>
      </c>
      <c r="N457" s="352">
        <v>43912</v>
      </c>
      <c r="O457" s="353" t="s">
        <v>32</v>
      </c>
    </row>
    <row r="458" spans="1:15">
      <c r="A458" s="668">
        <v>397</v>
      </c>
      <c r="B458" s="346">
        <v>43912</v>
      </c>
      <c r="C458" s="347" t="s">
        <v>31</v>
      </c>
      <c r="D458" s="670" t="s">
        <v>15</v>
      </c>
      <c r="E458" s="348">
        <v>8</v>
      </c>
      <c r="F458" s="670" t="s">
        <v>4</v>
      </c>
      <c r="G458" s="342" t="s">
        <v>160</v>
      </c>
      <c r="H458" s="343">
        <v>1.9</v>
      </c>
      <c r="I458" s="343">
        <v>1.25</v>
      </c>
      <c r="J458" s="343">
        <v>0.6</v>
      </c>
      <c r="K458" s="349">
        <v>1</v>
      </c>
      <c r="L458" s="350">
        <f t="shared" si="29"/>
        <v>1.425</v>
      </c>
      <c r="M458" s="351" t="s">
        <v>33</v>
      </c>
      <c r="N458" s="352">
        <v>43912</v>
      </c>
      <c r="O458" s="353" t="s">
        <v>32</v>
      </c>
    </row>
    <row r="459" spans="1:15">
      <c r="A459" s="668">
        <v>398</v>
      </c>
      <c r="B459" s="346">
        <v>43912</v>
      </c>
      <c r="C459" s="347" t="s">
        <v>31</v>
      </c>
      <c r="D459" s="670" t="s">
        <v>15</v>
      </c>
      <c r="E459" s="348">
        <v>8</v>
      </c>
      <c r="F459" s="670" t="s">
        <v>4</v>
      </c>
      <c r="G459" s="342" t="s">
        <v>380</v>
      </c>
      <c r="H459" s="343">
        <v>1.2</v>
      </c>
      <c r="I459" s="343">
        <v>0.95</v>
      </c>
      <c r="J459" s="343">
        <v>0.6</v>
      </c>
      <c r="K459" s="349">
        <v>1</v>
      </c>
      <c r="L459" s="350">
        <f t="shared" si="29"/>
        <v>0.68399999999999994</v>
      </c>
      <c r="M459" s="351" t="s">
        <v>33</v>
      </c>
      <c r="N459" s="352">
        <v>43912</v>
      </c>
      <c r="O459" s="353" t="s">
        <v>32</v>
      </c>
    </row>
    <row r="460" spans="1:15">
      <c r="A460" s="668">
        <v>399</v>
      </c>
      <c r="B460" s="346">
        <v>43912</v>
      </c>
      <c r="C460" s="347" t="s">
        <v>31</v>
      </c>
      <c r="D460" s="670" t="s">
        <v>15</v>
      </c>
      <c r="E460" s="348">
        <v>8</v>
      </c>
      <c r="F460" s="670" t="s">
        <v>4</v>
      </c>
      <c r="G460" s="342" t="s">
        <v>378</v>
      </c>
      <c r="H460" s="343">
        <v>1.2</v>
      </c>
      <c r="I460" s="343">
        <v>0.95</v>
      </c>
      <c r="J460" s="343">
        <v>0.6</v>
      </c>
      <c r="K460" s="349">
        <v>1</v>
      </c>
      <c r="L460" s="350">
        <f t="shared" si="29"/>
        <v>0.68399999999999994</v>
      </c>
      <c r="M460" s="351" t="s">
        <v>33</v>
      </c>
      <c r="N460" s="352">
        <v>43912</v>
      </c>
      <c r="O460" s="353" t="s">
        <v>32</v>
      </c>
    </row>
    <row r="461" spans="1:15">
      <c r="A461" s="668">
        <v>400</v>
      </c>
      <c r="B461" s="346">
        <v>43912</v>
      </c>
      <c r="C461" s="347" t="s">
        <v>31</v>
      </c>
      <c r="D461" s="670" t="s">
        <v>15</v>
      </c>
      <c r="E461" s="348">
        <v>8</v>
      </c>
      <c r="F461" s="670" t="s">
        <v>4</v>
      </c>
      <c r="G461" s="342" t="s">
        <v>379</v>
      </c>
      <c r="H461" s="343">
        <v>2</v>
      </c>
      <c r="I461" s="343">
        <v>0.85</v>
      </c>
      <c r="J461" s="343">
        <v>0.6</v>
      </c>
      <c r="K461" s="349">
        <v>1</v>
      </c>
      <c r="L461" s="350">
        <f t="shared" si="29"/>
        <v>1.02</v>
      </c>
      <c r="M461" s="351" t="s">
        <v>33</v>
      </c>
      <c r="N461" s="352">
        <v>43912</v>
      </c>
      <c r="O461" s="353" t="s">
        <v>32</v>
      </c>
    </row>
    <row r="462" spans="1:15">
      <c r="A462" s="668">
        <v>401</v>
      </c>
      <c r="B462" s="346">
        <v>43912</v>
      </c>
      <c r="C462" s="347" t="s">
        <v>31</v>
      </c>
      <c r="D462" s="670" t="s">
        <v>15</v>
      </c>
      <c r="E462" s="348">
        <v>8</v>
      </c>
      <c r="F462" s="670" t="s">
        <v>4</v>
      </c>
      <c r="G462" s="342" t="s">
        <v>407</v>
      </c>
      <c r="H462" s="343">
        <v>1.2</v>
      </c>
      <c r="I462" s="343">
        <v>1.05</v>
      </c>
      <c r="J462" s="343">
        <v>0.6</v>
      </c>
      <c r="K462" s="349">
        <v>1</v>
      </c>
      <c r="L462" s="350">
        <f t="shared" si="29"/>
        <v>0.75600000000000001</v>
      </c>
      <c r="M462" s="351" t="s">
        <v>33</v>
      </c>
      <c r="N462" s="352">
        <v>43912</v>
      </c>
      <c r="O462" s="353" t="s">
        <v>32</v>
      </c>
    </row>
    <row r="463" spans="1:15">
      <c r="A463" s="668">
        <v>402</v>
      </c>
      <c r="B463" s="346">
        <v>43912</v>
      </c>
      <c r="C463" s="347" t="s">
        <v>31</v>
      </c>
      <c r="D463" s="341" t="s">
        <v>13</v>
      </c>
      <c r="E463" s="348">
        <v>12</v>
      </c>
      <c r="F463" s="670" t="s">
        <v>4</v>
      </c>
      <c r="G463" s="342" t="s">
        <v>695</v>
      </c>
      <c r="H463" s="343">
        <v>1.2</v>
      </c>
      <c r="I463" s="343">
        <v>1.05</v>
      </c>
      <c r="J463" s="343">
        <v>0.6</v>
      </c>
      <c r="K463" s="349">
        <v>1</v>
      </c>
      <c r="L463" s="350">
        <f t="shared" si="26"/>
        <v>0.75600000000000001</v>
      </c>
      <c r="M463" s="351" t="s">
        <v>33</v>
      </c>
      <c r="N463" s="352">
        <v>43913</v>
      </c>
      <c r="O463" s="353" t="s">
        <v>32</v>
      </c>
    </row>
    <row r="464" spans="1:15">
      <c r="A464" s="668">
        <v>403</v>
      </c>
      <c r="B464" s="748">
        <v>43912</v>
      </c>
      <c r="C464" s="749" t="s">
        <v>31</v>
      </c>
      <c r="D464" s="750" t="s">
        <v>13</v>
      </c>
      <c r="E464" s="751">
        <v>12</v>
      </c>
      <c r="F464" s="750" t="s">
        <v>4</v>
      </c>
      <c r="G464" s="752" t="s">
        <v>696</v>
      </c>
      <c r="H464" s="753">
        <v>1.9</v>
      </c>
      <c r="I464" s="753">
        <v>0.85</v>
      </c>
      <c r="J464" s="753">
        <v>0.6</v>
      </c>
      <c r="K464" s="754">
        <v>1</v>
      </c>
      <c r="L464" s="705">
        <f t="shared" si="26"/>
        <v>0.96899999999999997</v>
      </c>
      <c r="M464" s="755" t="s">
        <v>33</v>
      </c>
      <c r="N464" s="756">
        <v>43918</v>
      </c>
      <c r="O464" s="757" t="s">
        <v>32</v>
      </c>
    </row>
    <row r="465" spans="1:15">
      <c r="A465" s="668">
        <v>404</v>
      </c>
      <c r="B465" s="346">
        <v>43913</v>
      </c>
      <c r="C465" s="347" t="s">
        <v>31</v>
      </c>
      <c r="D465" s="341" t="s">
        <v>15</v>
      </c>
      <c r="E465" s="348">
        <v>8</v>
      </c>
      <c r="F465" s="341" t="s">
        <v>3</v>
      </c>
      <c r="G465" s="342" t="s">
        <v>409</v>
      </c>
      <c r="H465" s="343">
        <v>1.3</v>
      </c>
      <c r="I465" s="343">
        <v>0.95</v>
      </c>
      <c r="J465" s="343">
        <v>0.6</v>
      </c>
      <c r="K465" s="349">
        <v>1</v>
      </c>
      <c r="L465" s="350">
        <f t="shared" si="26"/>
        <v>0.74099999999999988</v>
      </c>
      <c r="M465" s="351" t="s">
        <v>33</v>
      </c>
      <c r="N465" s="352">
        <v>43913</v>
      </c>
      <c r="O465" s="353" t="s">
        <v>32</v>
      </c>
    </row>
    <row r="466" spans="1:15">
      <c r="A466" s="668">
        <v>405</v>
      </c>
      <c r="B466" s="346">
        <v>43913</v>
      </c>
      <c r="C466" s="347" t="s">
        <v>31</v>
      </c>
      <c r="D466" s="341" t="s">
        <v>15</v>
      </c>
      <c r="E466" s="348">
        <v>8</v>
      </c>
      <c r="F466" s="670" t="s">
        <v>3</v>
      </c>
      <c r="G466" s="342" t="s">
        <v>410</v>
      </c>
      <c r="H466" s="343">
        <v>1.3</v>
      </c>
      <c r="I466" s="343">
        <v>0.85</v>
      </c>
      <c r="J466" s="343">
        <v>0.6</v>
      </c>
      <c r="K466" s="349">
        <v>1</v>
      </c>
      <c r="L466" s="350">
        <f t="shared" si="20"/>
        <v>0.66299999999999992</v>
      </c>
      <c r="M466" s="351" t="s">
        <v>33</v>
      </c>
      <c r="N466" s="352">
        <v>43913</v>
      </c>
      <c r="O466" s="353" t="s">
        <v>32</v>
      </c>
    </row>
    <row r="467" spans="1:15">
      <c r="A467" s="668">
        <v>406</v>
      </c>
      <c r="B467" s="346">
        <v>43913</v>
      </c>
      <c r="C467" s="347" t="s">
        <v>31</v>
      </c>
      <c r="D467" s="341" t="s">
        <v>13</v>
      </c>
      <c r="E467" s="348">
        <v>12</v>
      </c>
      <c r="F467" s="670" t="s">
        <v>3</v>
      </c>
      <c r="G467" s="342" t="s">
        <v>716</v>
      </c>
      <c r="H467" s="343">
        <v>1.1000000000000001</v>
      </c>
      <c r="I467" s="343">
        <v>0.75</v>
      </c>
      <c r="J467" s="343">
        <v>0.6</v>
      </c>
      <c r="K467" s="349">
        <v>1</v>
      </c>
      <c r="L467" s="350">
        <f t="shared" si="20"/>
        <v>0.495</v>
      </c>
      <c r="M467" s="351" t="s">
        <v>33</v>
      </c>
      <c r="N467" s="352">
        <v>43913</v>
      </c>
      <c r="O467" s="353" t="s">
        <v>32</v>
      </c>
    </row>
    <row r="468" spans="1:15">
      <c r="A468" s="668">
        <v>407</v>
      </c>
      <c r="B468" s="346">
        <v>43913</v>
      </c>
      <c r="C468" s="347" t="s">
        <v>31</v>
      </c>
      <c r="D468" s="670" t="s">
        <v>13</v>
      </c>
      <c r="E468" s="348">
        <v>12</v>
      </c>
      <c r="F468" s="670" t="s">
        <v>3</v>
      </c>
      <c r="G468" s="342" t="s">
        <v>715</v>
      </c>
      <c r="H468" s="343">
        <v>1.3</v>
      </c>
      <c r="I468" s="343">
        <v>1.1499999999999999</v>
      </c>
      <c r="J468" s="343">
        <v>0.6</v>
      </c>
      <c r="K468" s="349">
        <v>1</v>
      </c>
      <c r="L468" s="350">
        <f t="shared" si="20"/>
        <v>0.89699999999999991</v>
      </c>
      <c r="M468" s="351" t="s">
        <v>33</v>
      </c>
      <c r="N468" s="352">
        <v>43913</v>
      </c>
      <c r="O468" s="353" t="s">
        <v>32</v>
      </c>
    </row>
    <row r="469" spans="1:15">
      <c r="A469" s="668">
        <v>408</v>
      </c>
      <c r="B469" s="346">
        <v>43913</v>
      </c>
      <c r="C469" s="347" t="s">
        <v>31</v>
      </c>
      <c r="D469" s="670" t="s">
        <v>13</v>
      </c>
      <c r="E469" s="348">
        <v>12</v>
      </c>
      <c r="F469" s="670" t="s">
        <v>3</v>
      </c>
      <c r="G469" s="342" t="s">
        <v>717</v>
      </c>
      <c r="H469" s="343">
        <v>1.2</v>
      </c>
      <c r="I469" s="343">
        <v>1.1499999999999999</v>
      </c>
      <c r="J469" s="343">
        <v>0.6</v>
      </c>
      <c r="K469" s="349">
        <v>1</v>
      </c>
      <c r="L469" s="350">
        <f t="shared" si="20"/>
        <v>0.82799999999999996</v>
      </c>
      <c r="M469" s="351" t="s">
        <v>33</v>
      </c>
      <c r="N469" s="352"/>
      <c r="O469" s="353"/>
    </row>
    <row r="470" spans="1:15">
      <c r="A470" s="668">
        <v>409</v>
      </c>
      <c r="B470" s="346">
        <v>43913</v>
      </c>
      <c r="C470" s="347" t="s">
        <v>31</v>
      </c>
      <c r="D470" s="670" t="s">
        <v>13</v>
      </c>
      <c r="E470" s="348">
        <v>12</v>
      </c>
      <c r="F470" s="670" t="s">
        <v>3</v>
      </c>
      <c r="G470" s="342" t="s">
        <v>718</v>
      </c>
      <c r="H470" s="343">
        <v>1.2</v>
      </c>
      <c r="I470" s="343">
        <v>0.6</v>
      </c>
      <c r="J470" s="343">
        <v>0.6</v>
      </c>
      <c r="K470" s="349">
        <v>1</v>
      </c>
      <c r="L470" s="350">
        <f t="shared" si="20"/>
        <v>0.432</v>
      </c>
      <c r="M470" s="351" t="s">
        <v>33</v>
      </c>
      <c r="N470" s="352">
        <v>43913</v>
      </c>
      <c r="O470" s="353" t="s">
        <v>32</v>
      </c>
    </row>
    <row r="471" spans="1:15">
      <c r="A471" s="668">
        <v>410</v>
      </c>
      <c r="B471" s="346">
        <v>43913</v>
      </c>
      <c r="C471" s="347" t="s">
        <v>31</v>
      </c>
      <c r="D471" s="670" t="s">
        <v>13</v>
      </c>
      <c r="E471" s="348">
        <v>12</v>
      </c>
      <c r="F471" s="670" t="s">
        <v>3</v>
      </c>
      <c r="G471" s="342" t="s">
        <v>714</v>
      </c>
      <c r="H471" s="343">
        <v>1.3</v>
      </c>
      <c r="I471" s="343">
        <v>0.95</v>
      </c>
      <c r="J471" s="343">
        <v>0.6</v>
      </c>
      <c r="K471" s="349">
        <v>1</v>
      </c>
      <c r="L471" s="350">
        <f t="shared" si="20"/>
        <v>0.74099999999999988</v>
      </c>
      <c r="M471" s="351" t="s">
        <v>33</v>
      </c>
      <c r="N471" s="352">
        <v>43914</v>
      </c>
      <c r="O471" s="353" t="s">
        <v>32</v>
      </c>
    </row>
    <row r="472" spans="1:15">
      <c r="A472" s="668">
        <v>411</v>
      </c>
      <c r="B472" s="346">
        <v>43913</v>
      </c>
      <c r="C472" s="347" t="s">
        <v>31</v>
      </c>
      <c r="D472" s="670" t="s">
        <v>13</v>
      </c>
      <c r="E472" s="348">
        <v>12</v>
      </c>
      <c r="F472" s="670" t="s">
        <v>3</v>
      </c>
      <c r="G472" s="342" t="s">
        <v>713</v>
      </c>
      <c r="H472" s="343">
        <v>1.1000000000000001</v>
      </c>
      <c r="I472" s="343">
        <v>0.95</v>
      </c>
      <c r="J472" s="343">
        <v>0.6</v>
      </c>
      <c r="K472" s="349">
        <v>1</v>
      </c>
      <c r="L472" s="350">
        <f t="shared" si="20"/>
        <v>0.62699999999999989</v>
      </c>
      <c r="M472" s="351" t="s">
        <v>33</v>
      </c>
      <c r="N472" s="352">
        <v>43913</v>
      </c>
      <c r="O472" s="353" t="s">
        <v>32</v>
      </c>
    </row>
    <row r="473" spans="1:15">
      <c r="A473" s="668">
        <v>412</v>
      </c>
      <c r="B473" s="346">
        <v>43913</v>
      </c>
      <c r="C473" s="347" t="s">
        <v>31</v>
      </c>
      <c r="D473" s="670" t="s">
        <v>13</v>
      </c>
      <c r="E473" s="348">
        <v>12</v>
      </c>
      <c r="F473" s="670" t="s">
        <v>3</v>
      </c>
      <c r="G473" s="342" t="s">
        <v>719</v>
      </c>
      <c r="H473" s="343">
        <v>1.4</v>
      </c>
      <c r="I473" s="343">
        <v>0.65</v>
      </c>
      <c r="J473" s="343">
        <v>0.6</v>
      </c>
      <c r="K473" s="349">
        <v>1</v>
      </c>
      <c r="L473" s="350">
        <f t="shared" si="20"/>
        <v>0.54599999999999993</v>
      </c>
      <c r="M473" s="351" t="s">
        <v>33</v>
      </c>
      <c r="N473" s="352"/>
      <c r="O473" s="353"/>
    </row>
    <row r="474" spans="1:15">
      <c r="A474" s="668">
        <v>413</v>
      </c>
      <c r="B474" s="346">
        <v>43913</v>
      </c>
      <c r="C474" s="347" t="s">
        <v>31</v>
      </c>
      <c r="D474" s="341" t="s">
        <v>164</v>
      </c>
      <c r="E474" s="348">
        <v>6</v>
      </c>
      <c r="F474" s="670" t="s">
        <v>3</v>
      </c>
      <c r="G474" s="342" t="s">
        <v>720</v>
      </c>
      <c r="H474" s="343">
        <v>2.2000000000000002</v>
      </c>
      <c r="I474" s="343">
        <v>1.45</v>
      </c>
      <c r="J474" s="343">
        <v>0.6</v>
      </c>
      <c r="K474" s="349">
        <v>1</v>
      </c>
      <c r="L474" s="350">
        <f t="shared" si="20"/>
        <v>1.9139999999999999</v>
      </c>
      <c r="M474" s="351" t="s">
        <v>33</v>
      </c>
      <c r="N474" s="352">
        <v>43916</v>
      </c>
      <c r="O474" s="353" t="s">
        <v>32</v>
      </c>
    </row>
    <row r="475" spans="1:15">
      <c r="A475" s="668">
        <v>414</v>
      </c>
      <c r="B475" s="346">
        <v>43913</v>
      </c>
      <c r="C475" s="347" t="s">
        <v>31</v>
      </c>
      <c r="D475" s="341" t="s">
        <v>15</v>
      </c>
      <c r="E475" s="348">
        <v>8</v>
      </c>
      <c r="F475" s="670" t="s">
        <v>4</v>
      </c>
      <c r="G475" s="342" t="s">
        <v>408</v>
      </c>
      <c r="H475" s="343">
        <v>1.1000000000000001</v>
      </c>
      <c r="I475" s="343">
        <v>0.85</v>
      </c>
      <c r="J475" s="343">
        <v>0.6</v>
      </c>
      <c r="K475" s="349">
        <v>1</v>
      </c>
      <c r="L475" s="350">
        <f t="shared" si="20"/>
        <v>0.56100000000000005</v>
      </c>
      <c r="M475" s="351" t="s">
        <v>33</v>
      </c>
      <c r="N475" s="352">
        <v>43913</v>
      </c>
      <c r="O475" s="353" t="s">
        <v>32</v>
      </c>
    </row>
    <row r="476" spans="1:15">
      <c r="A476" s="668">
        <v>415</v>
      </c>
      <c r="B476" s="346">
        <v>43913</v>
      </c>
      <c r="C476" s="347" t="s">
        <v>31</v>
      </c>
      <c r="D476" s="341" t="s">
        <v>15</v>
      </c>
      <c r="E476" s="348">
        <v>8</v>
      </c>
      <c r="F476" s="670" t="s">
        <v>4</v>
      </c>
      <c r="G476" s="342" t="s">
        <v>411</v>
      </c>
      <c r="H476" s="343">
        <v>1.3</v>
      </c>
      <c r="I476" s="343">
        <v>1.3</v>
      </c>
      <c r="J476" s="343">
        <v>0.6</v>
      </c>
      <c r="K476" s="349">
        <v>1</v>
      </c>
      <c r="L476" s="350">
        <f t="shared" si="20"/>
        <v>1.014</v>
      </c>
      <c r="M476" s="351" t="s">
        <v>33</v>
      </c>
      <c r="N476" s="352">
        <v>43913</v>
      </c>
      <c r="O476" s="353" t="s">
        <v>32</v>
      </c>
    </row>
    <row r="477" spans="1:15">
      <c r="A477" s="668">
        <v>416</v>
      </c>
      <c r="B477" s="346">
        <v>43913</v>
      </c>
      <c r="C477" s="347" t="s">
        <v>31</v>
      </c>
      <c r="D477" s="341" t="s">
        <v>15</v>
      </c>
      <c r="E477" s="348">
        <v>8</v>
      </c>
      <c r="F477" s="670" t="s">
        <v>4</v>
      </c>
      <c r="G477" s="342" t="s">
        <v>430</v>
      </c>
      <c r="H477" s="343">
        <v>1.2</v>
      </c>
      <c r="I477" s="343">
        <v>0.85</v>
      </c>
      <c r="J477" s="343">
        <v>0.6</v>
      </c>
      <c r="K477" s="349">
        <v>1</v>
      </c>
      <c r="L477" s="350">
        <f t="shared" si="20"/>
        <v>0.61199999999999999</v>
      </c>
      <c r="M477" s="351" t="s">
        <v>33</v>
      </c>
      <c r="N477" s="352">
        <v>43913</v>
      </c>
      <c r="O477" s="353" t="s">
        <v>32</v>
      </c>
    </row>
    <row r="478" spans="1:15">
      <c r="A478" s="668">
        <v>417</v>
      </c>
      <c r="B478" s="346">
        <v>43913</v>
      </c>
      <c r="C478" s="347" t="s">
        <v>31</v>
      </c>
      <c r="D478" s="341" t="s">
        <v>15</v>
      </c>
      <c r="E478" s="348">
        <v>8</v>
      </c>
      <c r="F478" s="670" t="s">
        <v>4</v>
      </c>
      <c r="G478" s="342" t="s">
        <v>412</v>
      </c>
      <c r="H478" s="343">
        <v>1.3</v>
      </c>
      <c r="I478" s="343">
        <v>0.95</v>
      </c>
      <c r="J478" s="343">
        <v>0.6</v>
      </c>
      <c r="K478" s="349">
        <v>1</v>
      </c>
      <c r="L478" s="350">
        <f t="shared" si="20"/>
        <v>0.74099999999999988</v>
      </c>
      <c r="M478" s="351" t="s">
        <v>33</v>
      </c>
      <c r="N478" s="352">
        <v>43913</v>
      </c>
      <c r="O478" s="353" t="s">
        <v>32</v>
      </c>
    </row>
    <row r="479" spans="1:15">
      <c r="A479" s="668">
        <v>418</v>
      </c>
      <c r="B479" s="346">
        <v>43913</v>
      </c>
      <c r="C479" s="347" t="s">
        <v>31</v>
      </c>
      <c r="D479" s="341" t="s">
        <v>15</v>
      </c>
      <c r="E479" s="348">
        <v>8</v>
      </c>
      <c r="F479" s="670" t="s">
        <v>4</v>
      </c>
      <c r="G479" s="342" t="s">
        <v>413</v>
      </c>
      <c r="H479" s="343">
        <v>1.2</v>
      </c>
      <c r="I479" s="343">
        <v>0.65</v>
      </c>
      <c r="J479" s="343">
        <v>0.6</v>
      </c>
      <c r="K479" s="349">
        <v>1</v>
      </c>
      <c r="L479" s="350">
        <f t="shared" ref="L479:L644" si="30">H479*I479*J479</f>
        <v>0.46799999999999997</v>
      </c>
      <c r="M479" s="351" t="s">
        <v>33</v>
      </c>
      <c r="N479" s="352">
        <v>43913</v>
      </c>
      <c r="O479" s="353" t="s">
        <v>32</v>
      </c>
    </row>
    <row r="480" spans="1:15">
      <c r="A480" s="668">
        <v>419</v>
      </c>
      <c r="B480" s="748">
        <v>43913</v>
      </c>
      <c r="C480" s="749" t="s">
        <v>31</v>
      </c>
      <c r="D480" s="750" t="s">
        <v>13</v>
      </c>
      <c r="E480" s="751">
        <v>12</v>
      </c>
      <c r="F480" s="750" t="s">
        <v>4</v>
      </c>
      <c r="G480" s="752" t="s">
        <v>721</v>
      </c>
      <c r="H480" s="753">
        <v>2.1</v>
      </c>
      <c r="I480" s="753">
        <v>1.35</v>
      </c>
      <c r="J480" s="753">
        <v>0.6</v>
      </c>
      <c r="K480" s="754">
        <v>1</v>
      </c>
      <c r="L480" s="705">
        <f t="shared" si="30"/>
        <v>1.7010000000000003</v>
      </c>
      <c r="M480" s="755" t="s">
        <v>33</v>
      </c>
      <c r="N480" s="756">
        <v>43913</v>
      </c>
      <c r="O480" s="757" t="s">
        <v>32</v>
      </c>
    </row>
    <row r="481" spans="1:15">
      <c r="A481" s="668">
        <v>420</v>
      </c>
      <c r="B481" s="346">
        <v>43914</v>
      </c>
      <c r="C481" s="347" t="s">
        <v>31</v>
      </c>
      <c r="D481" s="670" t="s">
        <v>164</v>
      </c>
      <c r="E481" s="348">
        <v>8</v>
      </c>
      <c r="F481" s="670" t="s">
        <v>3</v>
      </c>
      <c r="G481" s="671" t="s">
        <v>252</v>
      </c>
      <c r="H481" s="672">
        <v>2.7</v>
      </c>
      <c r="I481" s="672">
        <v>0.65</v>
      </c>
      <c r="J481" s="672">
        <v>0.6</v>
      </c>
      <c r="K481" s="673">
        <v>1</v>
      </c>
      <c r="L481" s="674">
        <f t="shared" ref="L481:L596" si="31">H481*I481*J481</f>
        <v>1.0529999999999999</v>
      </c>
      <c r="M481" s="351" t="s">
        <v>33</v>
      </c>
      <c r="N481" s="352"/>
      <c r="O481" s="353"/>
    </row>
    <row r="482" spans="1:15">
      <c r="A482" s="668">
        <v>421</v>
      </c>
      <c r="B482" s="346">
        <v>43914</v>
      </c>
      <c r="C482" s="347" t="s">
        <v>31</v>
      </c>
      <c r="D482" s="670" t="s">
        <v>164</v>
      </c>
      <c r="E482" s="348">
        <v>8</v>
      </c>
      <c r="F482" s="670" t="s">
        <v>3</v>
      </c>
      <c r="G482" s="671" t="s">
        <v>246</v>
      </c>
      <c r="H482" s="672">
        <v>2.4</v>
      </c>
      <c r="I482" s="672">
        <v>0.95</v>
      </c>
      <c r="J482" s="672">
        <v>0.6</v>
      </c>
      <c r="K482" s="673">
        <v>1</v>
      </c>
      <c r="L482" s="674">
        <f t="shared" si="31"/>
        <v>1.3679999999999999</v>
      </c>
      <c r="M482" s="351" t="s">
        <v>33</v>
      </c>
      <c r="N482" s="352">
        <v>43914</v>
      </c>
      <c r="O482" s="353" t="s">
        <v>32</v>
      </c>
    </row>
    <row r="483" spans="1:15">
      <c r="A483" s="668">
        <v>422</v>
      </c>
      <c r="B483" s="346">
        <v>43914</v>
      </c>
      <c r="C483" s="347" t="s">
        <v>31</v>
      </c>
      <c r="D483" s="670" t="s">
        <v>164</v>
      </c>
      <c r="E483" s="348">
        <v>8</v>
      </c>
      <c r="F483" s="670" t="s">
        <v>3</v>
      </c>
      <c r="G483" s="671" t="s">
        <v>258</v>
      </c>
      <c r="H483" s="672">
        <v>2.9</v>
      </c>
      <c r="I483" s="672">
        <v>0.65</v>
      </c>
      <c r="J483" s="672">
        <v>0.6</v>
      </c>
      <c r="K483" s="673">
        <v>1</v>
      </c>
      <c r="L483" s="674">
        <f t="shared" si="31"/>
        <v>1.131</v>
      </c>
      <c r="M483" s="351" t="s">
        <v>33</v>
      </c>
      <c r="N483" s="352">
        <v>43914</v>
      </c>
      <c r="O483" s="353" t="s">
        <v>32</v>
      </c>
    </row>
    <row r="484" spans="1:15">
      <c r="A484" s="668">
        <v>423</v>
      </c>
      <c r="B484" s="346">
        <v>43914</v>
      </c>
      <c r="C484" s="347" t="s">
        <v>31</v>
      </c>
      <c r="D484" s="670" t="s">
        <v>164</v>
      </c>
      <c r="E484" s="348">
        <v>8</v>
      </c>
      <c r="F484" s="670" t="s">
        <v>3</v>
      </c>
      <c r="G484" s="671" t="s">
        <v>257</v>
      </c>
      <c r="H484" s="672">
        <v>1.3</v>
      </c>
      <c r="I484" s="672">
        <v>1.1499999999999999</v>
      </c>
      <c r="J484" s="672">
        <v>0.6</v>
      </c>
      <c r="K484" s="673">
        <v>1</v>
      </c>
      <c r="L484" s="674">
        <f t="shared" si="31"/>
        <v>0.89699999999999991</v>
      </c>
      <c r="M484" s="351" t="s">
        <v>33</v>
      </c>
      <c r="N484" s="352">
        <v>43916</v>
      </c>
      <c r="O484" s="353" t="s">
        <v>32</v>
      </c>
    </row>
    <row r="485" spans="1:15">
      <c r="A485" s="668">
        <v>424</v>
      </c>
      <c r="B485" s="346">
        <v>43914</v>
      </c>
      <c r="C485" s="347" t="s">
        <v>31</v>
      </c>
      <c r="D485" s="670" t="s">
        <v>164</v>
      </c>
      <c r="E485" s="348">
        <v>8</v>
      </c>
      <c r="F485" s="670" t="s">
        <v>3</v>
      </c>
      <c r="G485" s="671" t="s">
        <v>255</v>
      </c>
      <c r="H485" s="672">
        <v>1.6</v>
      </c>
      <c r="I485" s="672">
        <v>1.35</v>
      </c>
      <c r="J485" s="672">
        <v>0.6</v>
      </c>
      <c r="K485" s="673">
        <v>1</v>
      </c>
      <c r="L485" s="674">
        <f t="shared" si="31"/>
        <v>1.296</v>
      </c>
      <c r="M485" s="351" t="s">
        <v>33</v>
      </c>
      <c r="N485" s="352">
        <v>43914</v>
      </c>
      <c r="O485" s="353" t="s">
        <v>32</v>
      </c>
    </row>
    <row r="486" spans="1:15">
      <c r="A486" s="668">
        <v>425</v>
      </c>
      <c r="B486" s="346">
        <v>43914</v>
      </c>
      <c r="C486" s="347" t="s">
        <v>31</v>
      </c>
      <c r="D486" s="670" t="s">
        <v>164</v>
      </c>
      <c r="E486" s="348">
        <v>8</v>
      </c>
      <c r="F486" s="670" t="s">
        <v>3</v>
      </c>
      <c r="G486" s="671" t="s">
        <v>254</v>
      </c>
      <c r="H486" s="672">
        <v>1.3</v>
      </c>
      <c r="I486" s="672">
        <v>0.85</v>
      </c>
      <c r="J486" s="672">
        <v>0.6</v>
      </c>
      <c r="K486" s="673">
        <v>1</v>
      </c>
      <c r="L486" s="674">
        <f t="shared" si="31"/>
        <v>0.66299999999999992</v>
      </c>
      <c r="M486" s="351" t="s">
        <v>33</v>
      </c>
      <c r="N486" s="352">
        <v>43914</v>
      </c>
      <c r="O486" s="353" t="s">
        <v>32</v>
      </c>
    </row>
    <row r="487" spans="1:15">
      <c r="A487" s="668">
        <v>426</v>
      </c>
      <c r="B487" s="346">
        <v>43914</v>
      </c>
      <c r="C487" s="347" t="s">
        <v>31</v>
      </c>
      <c r="D487" s="670" t="s">
        <v>164</v>
      </c>
      <c r="E487" s="348">
        <v>8</v>
      </c>
      <c r="F487" s="670" t="s">
        <v>3</v>
      </c>
      <c r="G487" s="671" t="s">
        <v>247</v>
      </c>
      <c r="H487" s="672">
        <v>1.2</v>
      </c>
      <c r="I487" s="672">
        <v>0.85</v>
      </c>
      <c r="J487" s="672">
        <v>0.6</v>
      </c>
      <c r="K487" s="673">
        <v>1</v>
      </c>
      <c r="L487" s="674">
        <f t="shared" si="31"/>
        <v>0.61199999999999999</v>
      </c>
      <c r="M487" s="351" t="s">
        <v>33</v>
      </c>
      <c r="N487" s="352">
        <v>43914</v>
      </c>
      <c r="O487" s="353" t="s">
        <v>32</v>
      </c>
    </row>
    <row r="488" spans="1:15">
      <c r="A488" s="668">
        <v>427</v>
      </c>
      <c r="B488" s="346">
        <v>43914</v>
      </c>
      <c r="C488" s="347" t="s">
        <v>31</v>
      </c>
      <c r="D488" s="670" t="s">
        <v>164</v>
      </c>
      <c r="E488" s="348">
        <v>8</v>
      </c>
      <c r="F488" s="670" t="s">
        <v>3</v>
      </c>
      <c r="G488" s="671" t="s">
        <v>248</v>
      </c>
      <c r="H488" s="672">
        <v>1.3</v>
      </c>
      <c r="I488" s="672">
        <v>0.85</v>
      </c>
      <c r="J488" s="672">
        <v>0.6</v>
      </c>
      <c r="K488" s="673">
        <v>1</v>
      </c>
      <c r="L488" s="674">
        <f t="shared" si="31"/>
        <v>0.66299999999999992</v>
      </c>
      <c r="M488" s="351" t="s">
        <v>33</v>
      </c>
      <c r="N488" s="352">
        <v>43914</v>
      </c>
      <c r="O488" s="353" t="s">
        <v>32</v>
      </c>
    </row>
    <row r="489" spans="1:15">
      <c r="A489" s="668">
        <v>428</v>
      </c>
      <c r="B489" s="346">
        <v>43914</v>
      </c>
      <c r="C489" s="347" t="s">
        <v>31</v>
      </c>
      <c r="D489" s="670" t="s">
        <v>164</v>
      </c>
      <c r="E489" s="348">
        <v>8</v>
      </c>
      <c r="F489" s="670" t="s">
        <v>3</v>
      </c>
      <c r="G489" s="671" t="s">
        <v>253</v>
      </c>
      <c r="H489" s="672">
        <v>1.3</v>
      </c>
      <c r="I489" s="672">
        <v>0.85</v>
      </c>
      <c r="J489" s="672">
        <v>0.6</v>
      </c>
      <c r="K489" s="673">
        <v>1</v>
      </c>
      <c r="L489" s="674">
        <f t="shared" si="31"/>
        <v>0.66299999999999992</v>
      </c>
      <c r="M489" s="351" t="s">
        <v>33</v>
      </c>
      <c r="N489" s="352">
        <v>43914</v>
      </c>
      <c r="O489" s="353" t="s">
        <v>32</v>
      </c>
    </row>
    <row r="490" spans="1:15">
      <c r="A490" s="668">
        <v>429</v>
      </c>
      <c r="B490" s="346">
        <v>43914</v>
      </c>
      <c r="C490" s="347" t="s">
        <v>31</v>
      </c>
      <c r="D490" s="670" t="s">
        <v>164</v>
      </c>
      <c r="E490" s="348">
        <v>8</v>
      </c>
      <c r="F490" s="670" t="s">
        <v>3</v>
      </c>
      <c r="G490" s="671" t="s">
        <v>306</v>
      </c>
      <c r="H490" s="672">
        <v>1.3</v>
      </c>
      <c r="I490" s="672">
        <v>0.65</v>
      </c>
      <c r="J490" s="672">
        <v>0.6</v>
      </c>
      <c r="K490" s="673">
        <v>1</v>
      </c>
      <c r="L490" s="674">
        <f t="shared" si="31"/>
        <v>0.50700000000000001</v>
      </c>
      <c r="M490" s="351" t="s">
        <v>33</v>
      </c>
      <c r="N490" s="352"/>
      <c r="O490" s="353"/>
    </row>
    <row r="491" spans="1:15">
      <c r="A491" s="668">
        <v>430</v>
      </c>
      <c r="B491" s="346">
        <v>43914</v>
      </c>
      <c r="C491" s="347" t="s">
        <v>31</v>
      </c>
      <c r="D491" s="670" t="s">
        <v>164</v>
      </c>
      <c r="E491" s="348">
        <v>8</v>
      </c>
      <c r="F491" s="670" t="s">
        <v>3</v>
      </c>
      <c r="G491" s="671" t="s">
        <v>287</v>
      </c>
      <c r="H491" s="672">
        <v>1.1000000000000001</v>
      </c>
      <c r="I491" s="672">
        <v>0.6</v>
      </c>
      <c r="J491" s="672">
        <v>0.6</v>
      </c>
      <c r="K491" s="673">
        <v>1</v>
      </c>
      <c r="L491" s="674">
        <f t="shared" si="31"/>
        <v>0.39600000000000002</v>
      </c>
      <c r="M491" s="351" t="s">
        <v>33</v>
      </c>
      <c r="N491" s="352">
        <v>43914</v>
      </c>
      <c r="O491" s="353" t="s">
        <v>32</v>
      </c>
    </row>
    <row r="492" spans="1:15">
      <c r="A492" s="668">
        <v>431</v>
      </c>
      <c r="B492" s="346">
        <v>43914</v>
      </c>
      <c r="C492" s="347" t="s">
        <v>31</v>
      </c>
      <c r="D492" s="670" t="s">
        <v>164</v>
      </c>
      <c r="E492" s="348">
        <v>8</v>
      </c>
      <c r="F492" s="670" t="s">
        <v>3</v>
      </c>
      <c r="G492" s="671" t="s">
        <v>303</v>
      </c>
      <c r="H492" s="672">
        <v>1.8</v>
      </c>
      <c r="I492" s="672">
        <v>0.65</v>
      </c>
      <c r="J492" s="672">
        <v>0.6</v>
      </c>
      <c r="K492" s="673">
        <v>1</v>
      </c>
      <c r="L492" s="674">
        <f t="shared" si="31"/>
        <v>0.70200000000000007</v>
      </c>
      <c r="M492" s="351" t="s">
        <v>33</v>
      </c>
      <c r="N492" s="352">
        <v>43916</v>
      </c>
      <c r="O492" s="353" t="s">
        <v>32</v>
      </c>
    </row>
    <row r="493" spans="1:15">
      <c r="A493" s="668">
        <v>432</v>
      </c>
      <c r="B493" s="346">
        <v>43914</v>
      </c>
      <c r="C493" s="347" t="s">
        <v>31</v>
      </c>
      <c r="D493" s="670" t="s">
        <v>164</v>
      </c>
      <c r="E493" s="348">
        <v>8</v>
      </c>
      <c r="F493" s="670" t="s">
        <v>3</v>
      </c>
      <c r="G493" s="671" t="s">
        <v>302</v>
      </c>
      <c r="H493" s="672">
        <v>1.7</v>
      </c>
      <c r="I493" s="672">
        <v>1.25</v>
      </c>
      <c r="J493" s="672">
        <v>0.6</v>
      </c>
      <c r="K493" s="673">
        <v>1</v>
      </c>
      <c r="L493" s="674">
        <f t="shared" si="31"/>
        <v>1.2749999999999999</v>
      </c>
      <c r="M493" s="351" t="s">
        <v>33</v>
      </c>
      <c r="N493" s="352">
        <v>43914</v>
      </c>
      <c r="O493" s="353" t="s">
        <v>32</v>
      </c>
    </row>
    <row r="494" spans="1:15">
      <c r="A494" s="668">
        <v>433</v>
      </c>
      <c r="B494" s="346">
        <v>43914</v>
      </c>
      <c r="C494" s="347" t="s">
        <v>31</v>
      </c>
      <c r="D494" s="670" t="s">
        <v>164</v>
      </c>
      <c r="E494" s="348">
        <v>8</v>
      </c>
      <c r="F494" s="670" t="s">
        <v>3</v>
      </c>
      <c r="G494" s="671" t="s">
        <v>301</v>
      </c>
      <c r="H494" s="672">
        <v>1.3</v>
      </c>
      <c r="I494" s="672">
        <v>0.95</v>
      </c>
      <c r="J494" s="672">
        <v>0.6</v>
      </c>
      <c r="K494" s="673">
        <v>1</v>
      </c>
      <c r="L494" s="674">
        <f t="shared" si="31"/>
        <v>0.74099999999999988</v>
      </c>
      <c r="M494" s="351" t="s">
        <v>33</v>
      </c>
      <c r="N494" s="352">
        <v>43914</v>
      </c>
      <c r="O494" s="353" t="s">
        <v>32</v>
      </c>
    </row>
    <row r="495" spans="1:15">
      <c r="A495" s="668">
        <v>434</v>
      </c>
      <c r="B495" s="346">
        <v>43914</v>
      </c>
      <c r="C495" s="347" t="s">
        <v>31</v>
      </c>
      <c r="D495" s="670" t="s">
        <v>164</v>
      </c>
      <c r="E495" s="348">
        <v>8</v>
      </c>
      <c r="F495" s="670" t="s">
        <v>3</v>
      </c>
      <c r="G495" s="671" t="s">
        <v>300</v>
      </c>
      <c r="H495" s="672">
        <v>1.7</v>
      </c>
      <c r="I495" s="672">
        <v>1.45</v>
      </c>
      <c r="J495" s="672">
        <v>0.6</v>
      </c>
      <c r="K495" s="673">
        <v>1</v>
      </c>
      <c r="L495" s="674">
        <f t="shared" si="31"/>
        <v>1.4789999999999999</v>
      </c>
      <c r="M495" s="351" t="s">
        <v>33</v>
      </c>
      <c r="N495" s="352">
        <v>43917</v>
      </c>
      <c r="O495" s="353" t="s">
        <v>32</v>
      </c>
    </row>
    <row r="496" spans="1:15">
      <c r="A496" s="668">
        <v>435</v>
      </c>
      <c r="B496" s="346">
        <v>43914</v>
      </c>
      <c r="C496" s="347" t="s">
        <v>31</v>
      </c>
      <c r="D496" s="670" t="s">
        <v>164</v>
      </c>
      <c r="E496" s="348">
        <v>8</v>
      </c>
      <c r="F496" s="670" t="s">
        <v>3</v>
      </c>
      <c r="G496" s="671" t="s">
        <v>337</v>
      </c>
      <c r="H496" s="672">
        <v>2.5</v>
      </c>
      <c r="I496" s="672">
        <v>0.95</v>
      </c>
      <c r="J496" s="672">
        <v>0.6</v>
      </c>
      <c r="K496" s="673">
        <v>1</v>
      </c>
      <c r="L496" s="674">
        <f t="shared" si="31"/>
        <v>1.425</v>
      </c>
      <c r="M496" s="351" t="s">
        <v>33</v>
      </c>
      <c r="N496" s="352">
        <v>43914</v>
      </c>
      <c r="O496" s="353" t="s">
        <v>32</v>
      </c>
    </row>
    <row r="497" spans="1:15">
      <c r="A497" s="668">
        <v>436</v>
      </c>
      <c r="B497" s="346">
        <v>43914</v>
      </c>
      <c r="C497" s="347" t="s">
        <v>31</v>
      </c>
      <c r="D497" s="670" t="s">
        <v>164</v>
      </c>
      <c r="E497" s="348">
        <v>8</v>
      </c>
      <c r="F497" s="670" t="s">
        <v>4</v>
      </c>
      <c r="G497" s="671" t="s">
        <v>256</v>
      </c>
      <c r="H497" s="672">
        <v>1.4</v>
      </c>
      <c r="I497" s="672">
        <v>1.1499999999999999</v>
      </c>
      <c r="J497" s="672">
        <v>0.6</v>
      </c>
      <c r="K497" s="673">
        <v>1</v>
      </c>
      <c r="L497" s="674">
        <f t="shared" si="31"/>
        <v>0.96599999999999986</v>
      </c>
      <c r="M497" s="351" t="s">
        <v>33</v>
      </c>
      <c r="N497" s="352">
        <v>43916</v>
      </c>
      <c r="O497" s="353" t="s">
        <v>32</v>
      </c>
    </row>
    <row r="498" spans="1:15">
      <c r="A498" s="668">
        <v>437</v>
      </c>
      <c r="B498" s="346">
        <v>43914</v>
      </c>
      <c r="C498" s="347" t="s">
        <v>31</v>
      </c>
      <c r="D498" s="670" t="s">
        <v>164</v>
      </c>
      <c r="E498" s="348">
        <v>8</v>
      </c>
      <c r="F498" s="670" t="s">
        <v>4</v>
      </c>
      <c r="G498" s="671" t="s">
        <v>249</v>
      </c>
      <c r="H498" s="672">
        <v>1.2</v>
      </c>
      <c r="I498" s="672">
        <v>0.95</v>
      </c>
      <c r="J498" s="672">
        <v>0.6</v>
      </c>
      <c r="K498" s="673">
        <v>1</v>
      </c>
      <c r="L498" s="674">
        <f t="shared" si="31"/>
        <v>0.68399999999999994</v>
      </c>
      <c r="M498" s="351" t="s">
        <v>33</v>
      </c>
      <c r="N498" s="352">
        <v>43915</v>
      </c>
      <c r="O498" s="353" t="s">
        <v>32</v>
      </c>
    </row>
    <row r="499" spans="1:15">
      <c r="A499" s="668">
        <v>438</v>
      </c>
      <c r="B499" s="346">
        <v>43914</v>
      </c>
      <c r="C499" s="347" t="s">
        <v>31</v>
      </c>
      <c r="D499" s="670" t="s">
        <v>164</v>
      </c>
      <c r="E499" s="348">
        <v>8</v>
      </c>
      <c r="F499" s="670" t="s">
        <v>4</v>
      </c>
      <c r="G499" s="671" t="s">
        <v>296</v>
      </c>
      <c r="H499" s="672">
        <v>1.2</v>
      </c>
      <c r="I499" s="672">
        <v>1.05</v>
      </c>
      <c r="J499" s="672">
        <v>0.6</v>
      </c>
      <c r="K499" s="673">
        <v>1</v>
      </c>
      <c r="L499" s="674">
        <f t="shared" si="31"/>
        <v>0.75600000000000001</v>
      </c>
      <c r="M499" s="351" t="s">
        <v>33</v>
      </c>
      <c r="N499" s="352"/>
      <c r="O499" s="353"/>
    </row>
    <row r="500" spans="1:15">
      <c r="A500" s="668">
        <v>439</v>
      </c>
      <c r="B500" s="346">
        <v>43914</v>
      </c>
      <c r="C500" s="347" t="s">
        <v>31</v>
      </c>
      <c r="D500" s="670" t="s">
        <v>164</v>
      </c>
      <c r="E500" s="348">
        <v>8</v>
      </c>
      <c r="F500" s="670" t="s">
        <v>4</v>
      </c>
      <c r="G500" s="671" t="s">
        <v>307</v>
      </c>
      <c r="H500" s="672">
        <v>1.3</v>
      </c>
      <c r="I500" s="672">
        <v>0.95</v>
      </c>
      <c r="J500" s="672">
        <v>0.6</v>
      </c>
      <c r="K500" s="673">
        <v>1</v>
      </c>
      <c r="L500" s="674">
        <f t="shared" si="31"/>
        <v>0.74099999999999988</v>
      </c>
      <c r="M500" s="351" t="s">
        <v>33</v>
      </c>
      <c r="N500" s="352">
        <v>43914</v>
      </c>
      <c r="O500" s="353" t="s">
        <v>32</v>
      </c>
    </row>
    <row r="501" spans="1:15">
      <c r="A501" s="668">
        <v>440</v>
      </c>
      <c r="B501" s="346">
        <v>43914</v>
      </c>
      <c r="C501" s="347" t="s">
        <v>31</v>
      </c>
      <c r="D501" s="670" t="s">
        <v>164</v>
      </c>
      <c r="E501" s="348">
        <v>8</v>
      </c>
      <c r="F501" s="670" t="s">
        <v>4</v>
      </c>
      <c r="G501" s="671" t="s">
        <v>297</v>
      </c>
      <c r="H501" s="672">
        <v>1.3</v>
      </c>
      <c r="I501" s="672">
        <v>1.25</v>
      </c>
      <c r="J501" s="672">
        <v>0.6</v>
      </c>
      <c r="K501" s="673">
        <v>1</v>
      </c>
      <c r="L501" s="674">
        <f t="shared" si="31"/>
        <v>0.97499999999999998</v>
      </c>
      <c r="M501" s="351" t="s">
        <v>33</v>
      </c>
      <c r="N501" s="352">
        <v>43914</v>
      </c>
      <c r="O501" s="353" t="s">
        <v>32</v>
      </c>
    </row>
    <row r="502" spans="1:15">
      <c r="A502" s="668">
        <v>441</v>
      </c>
      <c r="B502" s="346">
        <v>43914</v>
      </c>
      <c r="C502" s="347" t="s">
        <v>31</v>
      </c>
      <c r="D502" s="670" t="s">
        <v>164</v>
      </c>
      <c r="E502" s="348">
        <v>8</v>
      </c>
      <c r="F502" s="670" t="s">
        <v>4</v>
      </c>
      <c r="G502" s="671" t="s">
        <v>299</v>
      </c>
      <c r="H502" s="672">
        <v>1.4</v>
      </c>
      <c r="I502" s="672">
        <v>1.25</v>
      </c>
      <c r="J502" s="672">
        <v>0.6</v>
      </c>
      <c r="K502" s="673">
        <v>1</v>
      </c>
      <c r="L502" s="674">
        <f t="shared" si="31"/>
        <v>1.05</v>
      </c>
      <c r="M502" s="351" t="s">
        <v>33</v>
      </c>
      <c r="N502" s="352">
        <v>43914</v>
      </c>
      <c r="O502" s="353" t="s">
        <v>32</v>
      </c>
    </row>
    <row r="503" spans="1:15">
      <c r="A503" s="668">
        <v>442</v>
      </c>
      <c r="B503" s="346">
        <v>43914</v>
      </c>
      <c r="C503" s="347" t="s">
        <v>31</v>
      </c>
      <c r="D503" s="670" t="s">
        <v>164</v>
      </c>
      <c r="E503" s="348">
        <v>8</v>
      </c>
      <c r="F503" s="670" t="s">
        <v>4</v>
      </c>
      <c r="G503" s="671" t="s">
        <v>305</v>
      </c>
      <c r="H503" s="672">
        <v>1.4</v>
      </c>
      <c r="I503" s="672">
        <v>1.35</v>
      </c>
      <c r="J503" s="672">
        <v>0.6</v>
      </c>
      <c r="K503" s="673">
        <v>1</v>
      </c>
      <c r="L503" s="674">
        <f t="shared" si="31"/>
        <v>1.1339999999999999</v>
      </c>
      <c r="M503" s="351" t="s">
        <v>33</v>
      </c>
      <c r="N503" s="352">
        <v>43916</v>
      </c>
      <c r="O503" s="353" t="s">
        <v>32</v>
      </c>
    </row>
    <row r="504" spans="1:15">
      <c r="A504" s="668">
        <v>443</v>
      </c>
      <c r="B504" s="346">
        <v>43914</v>
      </c>
      <c r="C504" s="347" t="s">
        <v>31</v>
      </c>
      <c r="D504" s="670" t="s">
        <v>164</v>
      </c>
      <c r="E504" s="348">
        <v>8</v>
      </c>
      <c r="F504" s="670" t="s">
        <v>4</v>
      </c>
      <c r="G504" s="671" t="s">
        <v>304</v>
      </c>
      <c r="H504" s="672">
        <v>1.3</v>
      </c>
      <c r="I504" s="672">
        <v>0.95</v>
      </c>
      <c r="J504" s="672">
        <v>0.6</v>
      </c>
      <c r="K504" s="673">
        <v>1</v>
      </c>
      <c r="L504" s="674">
        <f t="shared" si="31"/>
        <v>0.74099999999999988</v>
      </c>
      <c r="M504" s="351" t="s">
        <v>33</v>
      </c>
      <c r="N504" s="352">
        <v>43915</v>
      </c>
      <c r="O504" s="353" t="s">
        <v>32</v>
      </c>
    </row>
    <row r="505" spans="1:15">
      <c r="A505" s="668">
        <v>444</v>
      </c>
      <c r="B505" s="346">
        <v>43914</v>
      </c>
      <c r="C505" s="347" t="s">
        <v>31</v>
      </c>
      <c r="D505" s="670" t="s">
        <v>164</v>
      </c>
      <c r="E505" s="348">
        <v>8</v>
      </c>
      <c r="F505" s="670" t="s">
        <v>4</v>
      </c>
      <c r="G505" s="671" t="s">
        <v>298</v>
      </c>
      <c r="H505" s="672">
        <v>1.2</v>
      </c>
      <c r="I505" s="672">
        <v>1.1499999999999999</v>
      </c>
      <c r="J505" s="672">
        <v>0.6</v>
      </c>
      <c r="K505" s="673">
        <v>1</v>
      </c>
      <c r="L505" s="674">
        <f t="shared" si="31"/>
        <v>0.82799999999999996</v>
      </c>
      <c r="M505" s="351" t="s">
        <v>33</v>
      </c>
      <c r="N505" s="352">
        <v>43914</v>
      </c>
      <c r="O505" s="353" t="s">
        <v>32</v>
      </c>
    </row>
    <row r="506" spans="1:15">
      <c r="A506" s="668">
        <v>445</v>
      </c>
      <c r="B506" s="346">
        <v>43914</v>
      </c>
      <c r="C506" s="347" t="s">
        <v>31</v>
      </c>
      <c r="D506" s="670" t="s">
        <v>164</v>
      </c>
      <c r="E506" s="348">
        <v>8</v>
      </c>
      <c r="F506" s="670" t="s">
        <v>4</v>
      </c>
      <c r="G506" s="671" t="s">
        <v>294</v>
      </c>
      <c r="H506" s="672">
        <v>1.7</v>
      </c>
      <c r="I506" s="672">
        <v>0.65</v>
      </c>
      <c r="J506" s="672">
        <v>0.6</v>
      </c>
      <c r="K506" s="673">
        <v>1</v>
      </c>
      <c r="L506" s="674">
        <f t="shared" si="31"/>
        <v>0.66299999999999992</v>
      </c>
      <c r="M506" s="351" t="s">
        <v>33</v>
      </c>
      <c r="N506" s="352">
        <v>43914</v>
      </c>
      <c r="O506" s="353" t="s">
        <v>32</v>
      </c>
    </row>
    <row r="507" spans="1:15">
      <c r="A507" s="668">
        <v>446</v>
      </c>
      <c r="B507" s="346">
        <v>43914</v>
      </c>
      <c r="C507" s="347" t="s">
        <v>31</v>
      </c>
      <c r="D507" s="670" t="s">
        <v>164</v>
      </c>
      <c r="E507" s="348">
        <v>8</v>
      </c>
      <c r="F507" s="670" t="s">
        <v>4</v>
      </c>
      <c r="G507" s="671" t="s">
        <v>295</v>
      </c>
      <c r="H507" s="672">
        <v>1.3</v>
      </c>
      <c r="I507" s="672">
        <v>0.75</v>
      </c>
      <c r="J507" s="672">
        <v>0.6</v>
      </c>
      <c r="K507" s="673">
        <v>1</v>
      </c>
      <c r="L507" s="674">
        <f t="shared" si="31"/>
        <v>0.58500000000000008</v>
      </c>
      <c r="M507" s="351" t="s">
        <v>33</v>
      </c>
      <c r="N507" s="352">
        <v>43914</v>
      </c>
      <c r="O507" s="353" t="s">
        <v>32</v>
      </c>
    </row>
    <row r="508" spans="1:15">
      <c r="A508" s="668">
        <v>447</v>
      </c>
      <c r="B508" s="748">
        <v>43914</v>
      </c>
      <c r="C508" s="749" t="s">
        <v>31</v>
      </c>
      <c r="D508" s="750" t="s">
        <v>164</v>
      </c>
      <c r="E508" s="751">
        <v>8</v>
      </c>
      <c r="F508" s="750" t="s">
        <v>4</v>
      </c>
      <c r="G508" s="752" t="s">
        <v>325</v>
      </c>
      <c r="H508" s="753">
        <v>1.4</v>
      </c>
      <c r="I508" s="753">
        <v>1.35</v>
      </c>
      <c r="J508" s="753">
        <v>0.6</v>
      </c>
      <c r="K508" s="754">
        <v>1</v>
      </c>
      <c r="L508" s="705">
        <f t="shared" si="31"/>
        <v>1.1339999999999999</v>
      </c>
      <c r="M508" s="755" t="s">
        <v>33</v>
      </c>
      <c r="N508" s="756">
        <v>43914</v>
      </c>
      <c r="O508" s="757" t="s">
        <v>32</v>
      </c>
    </row>
    <row r="509" spans="1:15">
      <c r="A509" s="668">
        <v>448</v>
      </c>
      <c r="B509" s="346">
        <v>43915</v>
      </c>
      <c r="C509" s="347" t="s">
        <v>31</v>
      </c>
      <c r="D509" s="670" t="s">
        <v>164</v>
      </c>
      <c r="E509" s="348">
        <v>8</v>
      </c>
      <c r="F509" s="670" t="s">
        <v>3</v>
      </c>
      <c r="G509" s="671" t="s">
        <v>334</v>
      </c>
      <c r="H509" s="672">
        <v>2.2000000000000002</v>
      </c>
      <c r="I509" s="672">
        <v>1.45</v>
      </c>
      <c r="J509" s="672">
        <v>0.6</v>
      </c>
      <c r="K509" s="673">
        <v>1</v>
      </c>
      <c r="L509" s="674">
        <f t="shared" ref="L509:L576" si="32">H509*I509*J509</f>
        <v>1.9139999999999999</v>
      </c>
      <c r="M509" s="351" t="s">
        <v>33</v>
      </c>
      <c r="N509" s="352">
        <v>43916</v>
      </c>
      <c r="O509" s="353" t="s">
        <v>32</v>
      </c>
    </row>
    <row r="510" spans="1:15">
      <c r="A510" s="668">
        <v>449</v>
      </c>
      <c r="B510" s="346">
        <v>43915</v>
      </c>
      <c r="C510" s="347" t="s">
        <v>31</v>
      </c>
      <c r="D510" s="670" t="s">
        <v>164</v>
      </c>
      <c r="E510" s="348">
        <v>8</v>
      </c>
      <c r="F510" s="670" t="s">
        <v>3</v>
      </c>
      <c r="G510" s="671" t="s">
        <v>332</v>
      </c>
      <c r="H510" s="672">
        <v>1.2</v>
      </c>
      <c r="I510" s="672">
        <v>0.95</v>
      </c>
      <c r="J510" s="672">
        <v>0.6</v>
      </c>
      <c r="K510" s="673">
        <v>1</v>
      </c>
      <c r="L510" s="674">
        <f t="shared" si="32"/>
        <v>0.68399999999999994</v>
      </c>
      <c r="M510" s="351" t="s">
        <v>33</v>
      </c>
      <c r="N510" s="352">
        <v>43915</v>
      </c>
      <c r="O510" s="353" t="s">
        <v>32</v>
      </c>
    </row>
    <row r="511" spans="1:15">
      <c r="A511" s="668">
        <v>450</v>
      </c>
      <c r="B511" s="346">
        <v>43915</v>
      </c>
      <c r="C511" s="347" t="s">
        <v>31</v>
      </c>
      <c r="D511" s="670" t="s">
        <v>164</v>
      </c>
      <c r="E511" s="348">
        <v>8</v>
      </c>
      <c r="F511" s="670" t="s">
        <v>3</v>
      </c>
      <c r="G511" s="671" t="s">
        <v>323</v>
      </c>
      <c r="H511" s="672">
        <v>1.7</v>
      </c>
      <c r="I511" s="672">
        <v>1.25</v>
      </c>
      <c r="J511" s="672">
        <v>0.6</v>
      </c>
      <c r="K511" s="673">
        <v>1</v>
      </c>
      <c r="L511" s="674">
        <f t="shared" si="32"/>
        <v>1.2749999999999999</v>
      </c>
      <c r="M511" s="351" t="s">
        <v>33</v>
      </c>
      <c r="N511" s="352">
        <v>43915</v>
      </c>
      <c r="O511" s="353" t="s">
        <v>32</v>
      </c>
    </row>
    <row r="512" spans="1:15">
      <c r="A512" s="668">
        <v>451</v>
      </c>
      <c r="B512" s="346">
        <v>43915</v>
      </c>
      <c r="C512" s="347" t="s">
        <v>31</v>
      </c>
      <c r="D512" s="670" t="s">
        <v>164</v>
      </c>
      <c r="E512" s="348">
        <v>8</v>
      </c>
      <c r="F512" s="670" t="s">
        <v>3</v>
      </c>
      <c r="G512" s="671" t="s">
        <v>322</v>
      </c>
      <c r="H512" s="672">
        <v>1.7</v>
      </c>
      <c r="I512" s="672">
        <v>1.35</v>
      </c>
      <c r="J512" s="672">
        <v>0.6</v>
      </c>
      <c r="K512" s="673">
        <v>1</v>
      </c>
      <c r="L512" s="674">
        <f t="shared" si="32"/>
        <v>1.377</v>
      </c>
      <c r="M512" s="351" t="s">
        <v>33</v>
      </c>
      <c r="N512" s="352">
        <v>43916</v>
      </c>
      <c r="O512" s="353" t="s">
        <v>32</v>
      </c>
    </row>
    <row r="513" spans="1:15">
      <c r="A513" s="668">
        <v>452</v>
      </c>
      <c r="B513" s="346">
        <v>43915</v>
      </c>
      <c r="C513" s="347" t="s">
        <v>31</v>
      </c>
      <c r="D513" s="670" t="s">
        <v>164</v>
      </c>
      <c r="E513" s="348">
        <v>8</v>
      </c>
      <c r="F513" s="670" t="s">
        <v>3</v>
      </c>
      <c r="G513" s="671" t="s">
        <v>324</v>
      </c>
      <c r="H513" s="672">
        <v>1.3</v>
      </c>
      <c r="I513" s="672">
        <v>1.25</v>
      </c>
      <c r="J513" s="672">
        <v>0.6</v>
      </c>
      <c r="K513" s="673">
        <v>1</v>
      </c>
      <c r="L513" s="674">
        <f t="shared" si="32"/>
        <v>0.97499999999999998</v>
      </c>
      <c r="M513" s="351" t="s">
        <v>33</v>
      </c>
      <c r="N513" s="352">
        <v>43915</v>
      </c>
      <c r="O513" s="353" t="s">
        <v>32</v>
      </c>
    </row>
    <row r="514" spans="1:15">
      <c r="A514" s="668">
        <v>453</v>
      </c>
      <c r="B514" s="346">
        <v>43915</v>
      </c>
      <c r="C514" s="347" t="s">
        <v>31</v>
      </c>
      <c r="D514" s="670" t="s">
        <v>164</v>
      </c>
      <c r="E514" s="348">
        <v>8</v>
      </c>
      <c r="F514" s="670" t="s">
        <v>3</v>
      </c>
      <c r="G514" s="671" t="s">
        <v>336</v>
      </c>
      <c r="H514" s="672">
        <v>1.2</v>
      </c>
      <c r="I514" s="672">
        <v>0.65</v>
      </c>
      <c r="J514" s="672">
        <v>0.6</v>
      </c>
      <c r="K514" s="673">
        <v>1</v>
      </c>
      <c r="L514" s="674">
        <f t="shared" si="32"/>
        <v>0.46799999999999997</v>
      </c>
      <c r="M514" s="351" t="s">
        <v>33</v>
      </c>
      <c r="N514" s="352">
        <v>43915</v>
      </c>
      <c r="O514" s="353" t="s">
        <v>32</v>
      </c>
    </row>
    <row r="515" spans="1:15">
      <c r="A515" s="668">
        <v>454</v>
      </c>
      <c r="B515" s="346">
        <v>43915</v>
      </c>
      <c r="C515" s="347" t="s">
        <v>31</v>
      </c>
      <c r="D515" s="670" t="s">
        <v>164</v>
      </c>
      <c r="E515" s="348">
        <v>8</v>
      </c>
      <c r="F515" s="670" t="s">
        <v>4</v>
      </c>
      <c r="G515" s="671" t="s">
        <v>335</v>
      </c>
      <c r="H515" s="672">
        <v>1.2</v>
      </c>
      <c r="I515" s="672">
        <v>1.1499999999999999</v>
      </c>
      <c r="J515" s="672">
        <v>0.6</v>
      </c>
      <c r="K515" s="673">
        <v>1</v>
      </c>
      <c r="L515" s="674">
        <f t="shared" si="32"/>
        <v>0.82799999999999996</v>
      </c>
      <c r="M515" s="351" t="s">
        <v>33</v>
      </c>
      <c r="N515" s="352">
        <v>43915</v>
      </c>
      <c r="O515" s="353" t="s">
        <v>32</v>
      </c>
    </row>
    <row r="516" spans="1:15">
      <c r="A516" s="668">
        <v>455</v>
      </c>
      <c r="B516" s="346">
        <v>43915</v>
      </c>
      <c r="C516" s="347" t="s">
        <v>31</v>
      </c>
      <c r="D516" s="670" t="s">
        <v>164</v>
      </c>
      <c r="E516" s="348">
        <v>8</v>
      </c>
      <c r="F516" s="670" t="s">
        <v>4</v>
      </c>
      <c r="G516" s="671" t="s">
        <v>333</v>
      </c>
      <c r="H516" s="672">
        <v>1.2</v>
      </c>
      <c r="I516" s="672">
        <v>0.65</v>
      </c>
      <c r="J516" s="672">
        <v>0.6</v>
      </c>
      <c r="K516" s="673">
        <v>1</v>
      </c>
      <c r="L516" s="674">
        <f t="shared" si="32"/>
        <v>0.46799999999999997</v>
      </c>
      <c r="M516" s="351" t="s">
        <v>33</v>
      </c>
      <c r="N516" s="352">
        <v>43915</v>
      </c>
      <c r="O516" s="353" t="s">
        <v>32</v>
      </c>
    </row>
    <row r="517" spans="1:15">
      <c r="A517" s="668">
        <v>456</v>
      </c>
      <c r="B517" s="346">
        <v>43915</v>
      </c>
      <c r="C517" s="347" t="s">
        <v>31</v>
      </c>
      <c r="D517" s="670" t="s">
        <v>164</v>
      </c>
      <c r="E517" s="348">
        <v>8</v>
      </c>
      <c r="F517" s="670" t="s">
        <v>4</v>
      </c>
      <c r="G517" s="671" t="s">
        <v>331</v>
      </c>
      <c r="H517" s="672">
        <v>1.2</v>
      </c>
      <c r="I517" s="672">
        <v>0.95</v>
      </c>
      <c r="J517" s="672">
        <v>0.6</v>
      </c>
      <c r="K517" s="673">
        <v>1</v>
      </c>
      <c r="L517" s="674">
        <f t="shared" si="32"/>
        <v>0.68399999999999994</v>
      </c>
      <c r="M517" s="351" t="s">
        <v>33</v>
      </c>
      <c r="N517" s="352">
        <v>43916</v>
      </c>
      <c r="O517" s="353" t="s">
        <v>32</v>
      </c>
    </row>
    <row r="518" spans="1:15">
      <c r="A518" s="668">
        <v>457</v>
      </c>
      <c r="B518" s="346">
        <v>43915</v>
      </c>
      <c r="C518" s="347" t="s">
        <v>31</v>
      </c>
      <c r="D518" s="670" t="s">
        <v>164</v>
      </c>
      <c r="E518" s="348">
        <v>8</v>
      </c>
      <c r="F518" s="670" t="s">
        <v>4</v>
      </c>
      <c r="G518" s="671" t="s">
        <v>328</v>
      </c>
      <c r="H518" s="672">
        <v>1.3</v>
      </c>
      <c r="I518" s="672">
        <v>0.95</v>
      </c>
      <c r="J518" s="672">
        <v>0.6</v>
      </c>
      <c r="K518" s="673">
        <v>1</v>
      </c>
      <c r="L518" s="674">
        <f t="shared" si="32"/>
        <v>0.74099999999999988</v>
      </c>
      <c r="M518" s="351" t="s">
        <v>33</v>
      </c>
      <c r="N518" s="352"/>
      <c r="O518" s="353"/>
    </row>
    <row r="519" spans="1:15">
      <c r="A519" s="668">
        <v>458</v>
      </c>
      <c r="B519" s="346">
        <v>43915</v>
      </c>
      <c r="C519" s="347" t="s">
        <v>31</v>
      </c>
      <c r="D519" s="670" t="s">
        <v>164</v>
      </c>
      <c r="E519" s="348">
        <v>8</v>
      </c>
      <c r="F519" s="670" t="s">
        <v>4</v>
      </c>
      <c r="G519" s="671" t="s">
        <v>384</v>
      </c>
      <c r="H519" s="672">
        <v>1.2</v>
      </c>
      <c r="I519" s="672">
        <v>0.95</v>
      </c>
      <c r="J519" s="672">
        <v>0.6</v>
      </c>
      <c r="K519" s="673">
        <v>1</v>
      </c>
      <c r="L519" s="674">
        <f t="shared" si="32"/>
        <v>0.68399999999999994</v>
      </c>
      <c r="M519" s="351" t="s">
        <v>33</v>
      </c>
      <c r="N519" s="352">
        <v>43915</v>
      </c>
      <c r="O519" s="353" t="s">
        <v>32</v>
      </c>
    </row>
    <row r="520" spans="1:15">
      <c r="A520" s="668">
        <v>459</v>
      </c>
      <c r="B520" s="346">
        <v>43915</v>
      </c>
      <c r="C520" s="347" t="s">
        <v>31</v>
      </c>
      <c r="D520" s="670" t="s">
        <v>164</v>
      </c>
      <c r="E520" s="348">
        <v>8</v>
      </c>
      <c r="F520" s="670" t="s">
        <v>3</v>
      </c>
      <c r="G520" s="671" t="s">
        <v>330</v>
      </c>
      <c r="H520" s="672">
        <v>1.2</v>
      </c>
      <c r="I520" s="672">
        <v>0.65</v>
      </c>
      <c r="J520" s="672">
        <v>0.6</v>
      </c>
      <c r="K520" s="673">
        <v>1</v>
      </c>
      <c r="L520" s="674">
        <f t="shared" si="32"/>
        <v>0.46799999999999997</v>
      </c>
      <c r="M520" s="351" t="s">
        <v>33</v>
      </c>
      <c r="N520" s="352">
        <v>43916</v>
      </c>
      <c r="O520" s="353" t="s">
        <v>32</v>
      </c>
    </row>
    <row r="521" spans="1:15">
      <c r="A521" s="668">
        <v>460</v>
      </c>
      <c r="B521" s="346">
        <v>43915</v>
      </c>
      <c r="C521" s="347" t="s">
        <v>31</v>
      </c>
      <c r="D521" s="670" t="s">
        <v>164</v>
      </c>
      <c r="E521" s="348">
        <v>8</v>
      </c>
      <c r="F521" s="670" t="s">
        <v>3</v>
      </c>
      <c r="G521" s="671" t="s">
        <v>329</v>
      </c>
      <c r="H521" s="672">
        <v>1.4</v>
      </c>
      <c r="I521" s="672">
        <v>1.1499999999999999</v>
      </c>
      <c r="J521" s="672">
        <v>0.6</v>
      </c>
      <c r="K521" s="673">
        <v>1</v>
      </c>
      <c r="L521" s="674">
        <f t="shared" si="32"/>
        <v>0.96599999999999986</v>
      </c>
      <c r="M521" s="351" t="s">
        <v>33</v>
      </c>
      <c r="N521" s="352">
        <v>43915</v>
      </c>
      <c r="O521" s="353" t="s">
        <v>32</v>
      </c>
    </row>
    <row r="522" spans="1:15">
      <c r="A522" s="668">
        <v>461</v>
      </c>
      <c r="B522" s="346">
        <v>43915</v>
      </c>
      <c r="C522" s="347" t="s">
        <v>31</v>
      </c>
      <c r="D522" s="670" t="s">
        <v>164</v>
      </c>
      <c r="E522" s="348">
        <v>8</v>
      </c>
      <c r="F522" s="670" t="s">
        <v>3</v>
      </c>
      <c r="G522" s="671" t="s">
        <v>327</v>
      </c>
      <c r="H522" s="672">
        <v>1.5</v>
      </c>
      <c r="I522" s="672">
        <v>1.45</v>
      </c>
      <c r="J522" s="672">
        <v>0.6</v>
      </c>
      <c r="K522" s="673">
        <v>1</v>
      </c>
      <c r="L522" s="674">
        <f t="shared" si="32"/>
        <v>1.3049999999999999</v>
      </c>
      <c r="M522" s="351" t="s">
        <v>33</v>
      </c>
      <c r="N522" s="352">
        <v>43915</v>
      </c>
      <c r="O522" s="353" t="s">
        <v>32</v>
      </c>
    </row>
    <row r="523" spans="1:15">
      <c r="A523" s="668">
        <v>462</v>
      </c>
      <c r="B523" s="346">
        <v>43915</v>
      </c>
      <c r="C523" s="347" t="s">
        <v>31</v>
      </c>
      <c r="D523" s="670" t="s">
        <v>164</v>
      </c>
      <c r="E523" s="348">
        <v>8</v>
      </c>
      <c r="F523" s="670" t="s">
        <v>3</v>
      </c>
      <c r="G523" s="671" t="s">
        <v>326</v>
      </c>
      <c r="H523" s="672">
        <v>1.6</v>
      </c>
      <c r="I523" s="672">
        <v>0.65</v>
      </c>
      <c r="J523" s="672">
        <v>0.6</v>
      </c>
      <c r="K523" s="673">
        <v>1</v>
      </c>
      <c r="L523" s="674">
        <f t="shared" si="32"/>
        <v>0.624</v>
      </c>
      <c r="M523" s="351" t="s">
        <v>33</v>
      </c>
      <c r="N523" s="352">
        <v>43915</v>
      </c>
      <c r="O523" s="353" t="s">
        <v>32</v>
      </c>
    </row>
    <row r="524" spans="1:15">
      <c r="A524" s="668">
        <v>463</v>
      </c>
      <c r="B524" s="748">
        <v>43915</v>
      </c>
      <c r="C524" s="749" t="s">
        <v>31</v>
      </c>
      <c r="D524" s="750" t="s">
        <v>164</v>
      </c>
      <c r="E524" s="751">
        <v>8</v>
      </c>
      <c r="F524" s="750" t="s">
        <v>3</v>
      </c>
      <c r="G524" s="752" t="s">
        <v>362</v>
      </c>
      <c r="H524" s="753">
        <v>1.4</v>
      </c>
      <c r="I524" s="753">
        <v>1.1499999999999999</v>
      </c>
      <c r="J524" s="753">
        <v>0.6</v>
      </c>
      <c r="K524" s="754">
        <v>1</v>
      </c>
      <c r="L524" s="705">
        <f t="shared" si="32"/>
        <v>0.96599999999999986</v>
      </c>
      <c r="M524" s="755" t="s">
        <v>33</v>
      </c>
      <c r="N524" s="756">
        <v>43915</v>
      </c>
      <c r="O524" s="757" t="s">
        <v>32</v>
      </c>
    </row>
    <row r="525" spans="1:15">
      <c r="A525" s="668">
        <v>464</v>
      </c>
      <c r="B525" s="346">
        <v>43916</v>
      </c>
      <c r="C525" s="347" t="s">
        <v>31</v>
      </c>
      <c r="D525" s="670" t="s">
        <v>13</v>
      </c>
      <c r="E525" s="348">
        <v>12</v>
      </c>
      <c r="F525" s="670" t="s">
        <v>3</v>
      </c>
      <c r="G525" s="671" t="s">
        <v>740</v>
      </c>
      <c r="H525" s="672">
        <v>1.2</v>
      </c>
      <c r="I525" s="672">
        <v>1.05</v>
      </c>
      <c r="J525" s="672">
        <v>0.6</v>
      </c>
      <c r="K525" s="673">
        <v>1</v>
      </c>
      <c r="L525" s="674">
        <f t="shared" si="32"/>
        <v>0.75600000000000001</v>
      </c>
      <c r="M525" s="351" t="s">
        <v>33</v>
      </c>
      <c r="N525" s="352"/>
      <c r="O525" s="353"/>
    </row>
    <row r="526" spans="1:15">
      <c r="A526" s="668">
        <v>465</v>
      </c>
      <c r="B526" s="346">
        <v>43916</v>
      </c>
      <c r="C526" s="347" t="s">
        <v>31</v>
      </c>
      <c r="D526" s="670" t="s">
        <v>13</v>
      </c>
      <c r="E526" s="348">
        <v>12</v>
      </c>
      <c r="F526" s="670" t="s">
        <v>3</v>
      </c>
      <c r="G526" s="671" t="s">
        <v>741</v>
      </c>
      <c r="H526" s="672">
        <v>1.1000000000000001</v>
      </c>
      <c r="I526" s="672">
        <v>0.95</v>
      </c>
      <c r="J526" s="672">
        <v>0.6</v>
      </c>
      <c r="K526" s="673">
        <v>1</v>
      </c>
      <c r="L526" s="674">
        <f t="shared" si="32"/>
        <v>0.62699999999999989</v>
      </c>
      <c r="M526" s="351" t="s">
        <v>33</v>
      </c>
      <c r="N526" s="352">
        <v>43917</v>
      </c>
      <c r="O526" s="353" t="s">
        <v>32</v>
      </c>
    </row>
    <row r="527" spans="1:15">
      <c r="A527" s="668">
        <v>466</v>
      </c>
      <c r="B527" s="346">
        <v>43916</v>
      </c>
      <c r="C527" s="347" t="s">
        <v>31</v>
      </c>
      <c r="D527" s="670" t="s">
        <v>13</v>
      </c>
      <c r="E527" s="348">
        <v>12</v>
      </c>
      <c r="F527" s="670" t="s">
        <v>3</v>
      </c>
      <c r="G527" s="671" t="s">
        <v>742</v>
      </c>
      <c r="H527" s="672">
        <v>1.2</v>
      </c>
      <c r="I527" s="672">
        <v>1.2</v>
      </c>
      <c r="J527" s="672">
        <v>0.6</v>
      </c>
      <c r="K527" s="673">
        <v>1</v>
      </c>
      <c r="L527" s="674">
        <f t="shared" si="32"/>
        <v>0.86399999999999999</v>
      </c>
      <c r="M527" s="351" t="s">
        <v>33</v>
      </c>
      <c r="N527" s="352">
        <v>43916</v>
      </c>
      <c r="O527" s="353" t="s">
        <v>32</v>
      </c>
    </row>
    <row r="528" spans="1:15">
      <c r="A528" s="668">
        <v>467</v>
      </c>
      <c r="B528" s="346">
        <v>43916</v>
      </c>
      <c r="C528" s="347" t="s">
        <v>31</v>
      </c>
      <c r="D528" s="670" t="s">
        <v>15</v>
      </c>
      <c r="E528" s="348">
        <v>8</v>
      </c>
      <c r="F528" s="670" t="s">
        <v>3</v>
      </c>
      <c r="G528" s="671" t="s">
        <v>183</v>
      </c>
      <c r="H528" s="672">
        <v>1.4</v>
      </c>
      <c r="I528" s="672">
        <v>0.95</v>
      </c>
      <c r="J528" s="672">
        <v>0.6</v>
      </c>
      <c r="K528" s="673">
        <v>1</v>
      </c>
      <c r="L528" s="674">
        <f t="shared" si="32"/>
        <v>0.79799999999999993</v>
      </c>
      <c r="M528" s="351" t="s">
        <v>33</v>
      </c>
      <c r="N528" s="352">
        <v>43917</v>
      </c>
      <c r="O528" s="353" t="s">
        <v>32</v>
      </c>
    </row>
    <row r="529" spans="1:15">
      <c r="A529" s="668">
        <v>468</v>
      </c>
      <c r="B529" s="346">
        <v>43916</v>
      </c>
      <c r="C529" s="347" t="s">
        <v>31</v>
      </c>
      <c r="D529" s="670" t="s">
        <v>15</v>
      </c>
      <c r="E529" s="348">
        <v>8</v>
      </c>
      <c r="F529" s="670" t="s">
        <v>3</v>
      </c>
      <c r="G529" s="671" t="s">
        <v>422</v>
      </c>
      <c r="H529" s="672">
        <v>1.1000000000000001</v>
      </c>
      <c r="I529" s="672">
        <v>0.85</v>
      </c>
      <c r="J529" s="672">
        <v>0.6</v>
      </c>
      <c r="K529" s="673">
        <v>1</v>
      </c>
      <c r="L529" s="674">
        <f t="shared" si="32"/>
        <v>0.56100000000000005</v>
      </c>
      <c r="M529" s="351" t="s">
        <v>33</v>
      </c>
      <c r="N529" s="352">
        <v>43916</v>
      </c>
      <c r="O529" s="353" t="s">
        <v>32</v>
      </c>
    </row>
    <row r="530" spans="1:15">
      <c r="A530" s="668">
        <v>469</v>
      </c>
      <c r="B530" s="346">
        <v>43916</v>
      </c>
      <c r="C530" s="347" t="s">
        <v>31</v>
      </c>
      <c r="D530" s="670" t="s">
        <v>15</v>
      </c>
      <c r="E530" s="348">
        <v>8</v>
      </c>
      <c r="F530" s="670" t="s">
        <v>3</v>
      </c>
      <c r="G530" s="671" t="s">
        <v>420</v>
      </c>
      <c r="H530" s="672">
        <v>2</v>
      </c>
      <c r="I530" s="672">
        <v>0.95</v>
      </c>
      <c r="J530" s="672">
        <v>0.6</v>
      </c>
      <c r="K530" s="673">
        <v>1</v>
      </c>
      <c r="L530" s="674">
        <f t="shared" si="32"/>
        <v>1.1399999999999999</v>
      </c>
      <c r="M530" s="351" t="s">
        <v>33</v>
      </c>
      <c r="N530" s="352">
        <v>43916</v>
      </c>
      <c r="O530" s="353" t="s">
        <v>32</v>
      </c>
    </row>
    <row r="531" spans="1:15">
      <c r="A531" s="668">
        <v>470</v>
      </c>
      <c r="B531" s="346">
        <v>43916</v>
      </c>
      <c r="C531" s="347" t="s">
        <v>31</v>
      </c>
      <c r="D531" s="670" t="s">
        <v>15</v>
      </c>
      <c r="E531" s="348">
        <v>8</v>
      </c>
      <c r="F531" s="670" t="s">
        <v>4</v>
      </c>
      <c r="G531" s="671" t="s">
        <v>417</v>
      </c>
      <c r="H531" s="672">
        <v>1.2</v>
      </c>
      <c r="I531" s="672">
        <v>0.65</v>
      </c>
      <c r="J531" s="672">
        <v>0.6</v>
      </c>
      <c r="K531" s="673">
        <v>1</v>
      </c>
      <c r="L531" s="674">
        <f t="shared" si="32"/>
        <v>0.46799999999999997</v>
      </c>
      <c r="M531" s="351" t="s">
        <v>33</v>
      </c>
      <c r="N531" s="352">
        <v>43917</v>
      </c>
      <c r="O531" s="353" t="s">
        <v>32</v>
      </c>
    </row>
    <row r="532" spans="1:15">
      <c r="A532" s="668">
        <v>471</v>
      </c>
      <c r="B532" s="346">
        <v>43916</v>
      </c>
      <c r="C532" s="347" t="s">
        <v>31</v>
      </c>
      <c r="D532" s="670" t="s">
        <v>15</v>
      </c>
      <c r="E532" s="348">
        <v>8</v>
      </c>
      <c r="F532" s="670" t="s">
        <v>4</v>
      </c>
      <c r="G532" s="671" t="s">
        <v>199</v>
      </c>
      <c r="H532" s="672">
        <v>0.9</v>
      </c>
      <c r="I532" s="672">
        <v>0.9</v>
      </c>
      <c r="J532" s="672">
        <v>0.6</v>
      </c>
      <c r="K532" s="673">
        <v>1</v>
      </c>
      <c r="L532" s="674">
        <f t="shared" si="32"/>
        <v>0.48599999999999999</v>
      </c>
      <c r="M532" s="351" t="s">
        <v>33</v>
      </c>
      <c r="N532" s="352">
        <v>43918</v>
      </c>
      <c r="O532" s="353" t="s">
        <v>32</v>
      </c>
    </row>
    <row r="533" spans="1:15">
      <c r="A533" s="668">
        <v>472</v>
      </c>
      <c r="B533" s="346">
        <v>43916</v>
      </c>
      <c r="C533" s="347" t="s">
        <v>31</v>
      </c>
      <c r="D533" s="670" t="s">
        <v>15</v>
      </c>
      <c r="E533" s="348">
        <v>8</v>
      </c>
      <c r="F533" s="670" t="s">
        <v>4</v>
      </c>
      <c r="G533" s="671" t="s">
        <v>415</v>
      </c>
      <c r="H533" s="672">
        <v>1.2</v>
      </c>
      <c r="I533" s="672">
        <v>0.65</v>
      </c>
      <c r="J533" s="672">
        <v>0.6</v>
      </c>
      <c r="K533" s="673">
        <v>1</v>
      </c>
      <c r="L533" s="674">
        <f t="shared" si="32"/>
        <v>0.46799999999999997</v>
      </c>
      <c r="M533" s="351" t="s">
        <v>33</v>
      </c>
      <c r="N533" s="352">
        <v>43916</v>
      </c>
      <c r="O533" s="353" t="s">
        <v>32</v>
      </c>
    </row>
    <row r="534" spans="1:15">
      <c r="A534" s="668">
        <v>473</v>
      </c>
      <c r="B534" s="346">
        <v>43916</v>
      </c>
      <c r="C534" s="347" t="s">
        <v>31</v>
      </c>
      <c r="D534" s="670" t="s">
        <v>15</v>
      </c>
      <c r="E534" s="348">
        <v>8</v>
      </c>
      <c r="F534" s="670" t="s">
        <v>4</v>
      </c>
      <c r="G534" s="671" t="s">
        <v>416</v>
      </c>
      <c r="H534" s="672">
        <v>1.2</v>
      </c>
      <c r="I534" s="672">
        <v>0.95</v>
      </c>
      <c r="J534" s="672">
        <v>0.6</v>
      </c>
      <c r="K534" s="673">
        <v>1</v>
      </c>
      <c r="L534" s="674">
        <f t="shared" si="32"/>
        <v>0.68399999999999994</v>
      </c>
      <c r="M534" s="351" t="s">
        <v>33</v>
      </c>
      <c r="N534" s="352">
        <v>43916</v>
      </c>
      <c r="O534" s="353" t="s">
        <v>32</v>
      </c>
    </row>
    <row r="535" spans="1:15">
      <c r="A535" s="668">
        <v>474</v>
      </c>
      <c r="B535" s="346">
        <v>43916</v>
      </c>
      <c r="C535" s="347" t="s">
        <v>31</v>
      </c>
      <c r="D535" s="670" t="s">
        <v>15</v>
      </c>
      <c r="E535" s="348">
        <v>8</v>
      </c>
      <c r="F535" s="670" t="s">
        <v>4</v>
      </c>
      <c r="G535" s="671" t="s">
        <v>418</v>
      </c>
      <c r="H535" s="672">
        <v>1.2</v>
      </c>
      <c r="I535" s="672">
        <v>0.75</v>
      </c>
      <c r="J535" s="672">
        <v>0.6</v>
      </c>
      <c r="K535" s="673">
        <v>1</v>
      </c>
      <c r="L535" s="674">
        <f t="shared" si="32"/>
        <v>0.53999999999999992</v>
      </c>
      <c r="M535" s="351" t="s">
        <v>33</v>
      </c>
      <c r="N535" s="352">
        <v>43917</v>
      </c>
      <c r="O535" s="353" t="s">
        <v>32</v>
      </c>
    </row>
    <row r="536" spans="1:15">
      <c r="A536" s="668">
        <v>475</v>
      </c>
      <c r="B536" s="346">
        <v>43916</v>
      </c>
      <c r="C536" s="347" t="s">
        <v>31</v>
      </c>
      <c r="D536" s="670" t="s">
        <v>15</v>
      </c>
      <c r="E536" s="348">
        <v>8</v>
      </c>
      <c r="F536" s="670" t="s">
        <v>4</v>
      </c>
      <c r="G536" s="671" t="s">
        <v>419</v>
      </c>
      <c r="H536" s="672">
        <v>1.2</v>
      </c>
      <c r="I536" s="672">
        <v>0.65</v>
      </c>
      <c r="J536" s="672">
        <v>0.6</v>
      </c>
      <c r="K536" s="673">
        <v>1</v>
      </c>
      <c r="L536" s="674">
        <f t="shared" si="32"/>
        <v>0.46799999999999997</v>
      </c>
      <c r="M536" s="351" t="s">
        <v>33</v>
      </c>
      <c r="N536" s="352">
        <v>43917</v>
      </c>
      <c r="O536" s="353" t="s">
        <v>32</v>
      </c>
    </row>
    <row r="537" spans="1:15">
      <c r="A537" s="668">
        <v>476</v>
      </c>
      <c r="B537" s="346">
        <v>43916</v>
      </c>
      <c r="C537" s="347" t="s">
        <v>31</v>
      </c>
      <c r="D537" s="670" t="s">
        <v>15</v>
      </c>
      <c r="E537" s="348">
        <v>8</v>
      </c>
      <c r="F537" s="670" t="s">
        <v>4</v>
      </c>
      <c r="G537" s="671" t="s">
        <v>414</v>
      </c>
      <c r="H537" s="672">
        <v>1.1000000000000001</v>
      </c>
      <c r="I537" s="672">
        <v>0.85</v>
      </c>
      <c r="J537" s="672">
        <v>0.6</v>
      </c>
      <c r="K537" s="673">
        <v>1</v>
      </c>
      <c r="L537" s="674">
        <f t="shared" si="32"/>
        <v>0.56100000000000005</v>
      </c>
      <c r="M537" s="351" t="s">
        <v>33</v>
      </c>
      <c r="N537" s="352">
        <v>43917</v>
      </c>
      <c r="O537" s="353" t="s">
        <v>32</v>
      </c>
    </row>
    <row r="538" spans="1:15">
      <c r="A538" s="668">
        <v>477</v>
      </c>
      <c r="B538" s="346">
        <v>43916</v>
      </c>
      <c r="C538" s="347" t="s">
        <v>31</v>
      </c>
      <c r="D538" s="670" t="s">
        <v>15</v>
      </c>
      <c r="E538" s="348">
        <v>8</v>
      </c>
      <c r="F538" s="670" t="s">
        <v>4</v>
      </c>
      <c r="G538" s="671" t="s">
        <v>421</v>
      </c>
      <c r="H538" s="672">
        <v>1.5</v>
      </c>
      <c r="I538" s="672">
        <v>1.25</v>
      </c>
      <c r="J538" s="672">
        <v>0.6</v>
      </c>
      <c r="K538" s="673">
        <v>1</v>
      </c>
      <c r="L538" s="674">
        <f t="shared" si="32"/>
        <v>1.125</v>
      </c>
      <c r="M538" s="351" t="s">
        <v>33</v>
      </c>
      <c r="N538" s="352">
        <v>43916</v>
      </c>
      <c r="O538" s="353" t="s">
        <v>32</v>
      </c>
    </row>
    <row r="539" spans="1:15">
      <c r="A539" s="668">
        <v>478</v>
      </c>
      <c r="B539" s="346">
        <v>43916</v>
      </c>
      <c r="C539" s="347" t="s">
        <v>31</v>
      </c>
      <c r="D539" s="670" t="s">
        <v>13</v>
      </c>
      <c r="E539" s="348">
        <v>12</v>
      </c>
      <c r="F539" s="670" t="s">
        <v>4</v>
      </c>
      <c r="G539" s="671" t="s">
        <v>743</v>
      </c>
      <c r="H539" s="672">
        <v>1.2</v>
      </c>
      <c r="I539" s="672">
        <v>1.25</v>
      </c>
      <c r="J539" s="672">
        <v>0.6</v>
      </c>
      <c r="K539" s="673">
        <v>1</v>
      </c>
      <c r="L539" s="674">
        <f t="shared" si="32"/>
        <v>0.89999999999999991</v>
      </c>
      <c r="M539" s="351" t="s">
        <v>33</v>
      </c>
      <c r="N539" s="352">
        <v>43918</v>
      </c>
      <c r="O539" s="353" t="s">
        <v>32</v>
      </c>
    </row>
    <row r="540" spans="1:15">
      <c r="A540" s="668">
        <v>479</v>
      </c>
      <c r="B540" s="346">
        <v>43916</v>
      </c>
      <c r="C540" s="347" t="s">
        <v>31</v>
      </c>
      <c r="D540" s="670" t="s">
        <v>13</v>
      </c>
      <c r="E540" s="348">
        <v>12</v>
      </c>
      <c r="F540" s="670" t="s">
        <v>4</v>
      </c>
      <c r="G540" s="671" t="s">
        <v>744</v>
      </c>
      <c r="H540" s="672">
        <v>1.6</v>
      </c>
      <c r="I540" s="672">
        <v>1.1499999999999999</v>
      </c>
      <c r="J540" s="672">
        <v>0.6</v>
      </c>
      <c r="K540" s="673">
        <v>1</v>
      </c>
      <c r="L540" s="674">
        <f t="shared" si="32"/>
        <v>1.1039999999999999</v>
      </c>
      <c r="M540" s="351" t="s">
        <v>33</v>
      </c>
      <c r="N540" s="352">
        <v>43916</v>
      </c>
      <c r="O540" s="353" t="s">
        <v>32</v>
      </c>
    </row>
    <row r="541" spans="1:15">
      <c r="A541" s="668">
        <v>480</v>
      </c>
      <c r="B541" s="748">
        <v>43916</v>
      </c>
      <c r="C541" s="749" t="s">
        <v>31</v>
      </c>
      <c r="D541" s="750" t="s">
        <v>13</v>
      </c>
      <c r="E541" s="751">
        <v>12</v>
      </c>
      <c r="F541" s="750" t="s">
        <v>4</v>
      </c>
      <c r="G541" s="752" t="s">
        <v>745</v>
      </c>
      <c r="H541" s="753">
        <v>1.2</v>
      </c>
      <c r="I541" s="753">
        <v>1.1499999999999999</v>
      </c>
      <c r="J541" s="753">
        <v>0.6</v>
      </c>
      <c r="K541" s="754">
        <v>1</v>
      </c>
      <c r="L541" s="705">
        <f t="shared" si="32"/>
        <v>0.82799999999999996</v>
      </c>
      <c r="M541" s="755" t="s">
        <v>33</v>
      </c>
      <c r="N541" s="756">
        <v>43919</v>
      </c>
      <c r="O541" s="757" t="s">
        <v>32</v>
      </c>
    </row>
    <row r="542" spans="1:15">
      <c r="A542" s="668">
        <v>481</v>
      </c>
      <c r="B542" s="346">
        <v>43917</v>
      </c>
      <c r="C542" s="347" t="s">
        <v>31</v>
      </c>
      <c r="D542" s="670" t="s">
        <v>164</v>
      </c>
      <c r="E542" s="348">
        <v>8</v>
      </c>
      <c r="F542" s="670" t="s">
        <v>3</v>
      </c>
      <c r="G542" s="671" t="s">
        <v>364</v>
      </c>
      <c r="H542" s="672">
        <v>1.3</v>
      </c>
      <c r="I542" s="672">
        <v>1.25</v>
      </c>
      <c r="J542" s="672">
        <v>0.6</v>
      </c>
      <c r="K542" s="673">
        <v>1</v>
      </c>
      <c r="L542" s="674">
        <f t="shared" si="32"/>
        <v>0.97499999999999998</v>
      </c>
      <c r="M542" s="351" t="s">
        <v>33</v>
      </c>
      <c r="N542" s="352"/>
      <c r="O542" s="353"/>
    </row>
    <row r="543" spans="1:15">
      <c r="A543" s="668">
        <v>482</v>
      </c>
      <c r="B543" s="346">
        <v>43917</v>
      </c>
      <c r="C543" s="347" t="s">
        <v>31</v>
      </c>
      <c r="D543" s="670" t="s">
        <v>164</v>
      </c>
      <c r="E543" s="348">
        <v>8</v>
      </c>
      <c r="F543" s="670" t="s">
        <v>3</v>
      </c>
      <c r="G543" s="671" t="s">
        <v>365</v>
      </c>
      <c r="H543" s="672">
        <v>1.3</v>
      </c>
      <c r="I543" s="672">
        <v>0.95</v>
      </c>
      <c r="J543" s="672">
        <v>0.6</v>
      </c>
      <c r="K543" s="673">
        <v>1</v>
      </c>
      <c r="L543" s="674">
        <f t="shared" si="32"/>
        <v>0.74099999999999988</v>
      </c>
      <c r="M543" s="351" t="s">
        <v>33</v>
      </c>
      <c r="N543" s="352"/>
      <c r="O543" s="353"/>
    </row>
    <row r="544" spans="1:15">
      <c r="A544" s="668">
        <v>483</v>
      </c>
      <c r="B544" s="346">
        <v>43917</v>
      </c>
      <c r="C544" s="347" t="s">
        <v>31</v>
      </c>
      <c r="D544" s="670" t="s">
        <v>164</v>
      </c>
      <c r="E544" s="348">
        <v>8</v>
      </c>
      <c r="F544" s="670" t="s">
        <v>3</v>
      </c>
      <c r="G544" s="671" t="s">
        <v>366</v>
      </c>
      <c r="H544" s="672">
        <v>1.2</v>
      </c>
      <c r="I544" s="672">
        <v>1.1499999999999999</v>
      </c>
      <c r="J544" s="672">
        <v>0.6</v>
      </c>
      <c r="K544" s="673">
        <v>1</v>
      </c>
      <c r="L544" s="674">
        <f t="shared" si="32"/>
        <v>0.82799999999999996</v>
      </c>
      <c r="M544" s="351" t="s">
        <v>33</v>
      </c>
      <c r="N544" s="352">
        <v>43917</v>
      </c>
      <c r="O544" s="353" t="s">
        <v>32</v>
      </c>
    </row>
    <row r="545" spans="1:15">
      <c r="A545" s="668">
        <v>484</v>
      </c>
      <c r="B545" s="346">
        <v>43917</v>
      </c>
      <c r="C545" s="347" t="s">
        <v>31</v>
      </c>
      <c r="D545" s="670" t="s">
        <v>164</v>
      </c>
      <c r="E545" s="348">
        <v>8</v>
      </c>
      <c r="F545" s="670" t="s">
        <v>3</v>
      </c>
      <c r="G545" s="671" t="s">
        <v>368</v>
      </c>
      <c r="H545" s="672">
        <v>1.3</v>
      </c>
      <c r="I545" s="672">
        <v>0.95</v>
      </c>
      <c r="J545" s="672">
        <v>0.6</v>
      </c>
      <c r="K545" s="673">
        <v>1</v>
      </c>
      <c r="L545" s="674">
        <f t="shared" si="32"/>
        <v>0.74099999999999988</v>
      </c>
      <c r="M545" s="351" t="s">
        <v>33</v>
      </c>
      <c r="N545" s="352">
        <v>43917</v>
      </c>
      <c r="O545" s="353" t="s">
        <v>32</v>
      </c>
    </row>
    <row r="546" spans="1:15">
      <c r="A546" s="668">
        <v>485</v>
      </c>
      <c r="B546" s="346">
        <v>43917</v>
      </c>
      <c r="C546" s="347" t="s">
        <v>31</v>
      </c>
      <c r="D546" s="670" t="s">
        <v>164</v>
      </c>
      <c r="E546" s="348">
        <v>8</v>
      </c>
      <c r="F546" s="670" t="s">
        <v>3</v>
      </c>
      <c r="G546" s="671" t="s">
        <v>369</v>
      </c>
      <c r="H546" s="672">
        <v>1.3</v>
      </c>
      <c r="I546" s="672">
        <v>0.95</v>
      </c>
      <c r="J546" s="672">
        <v>0.6</v>
      </c>
      <c r="K546" s="673">
        <v>1</v>
      </c>
      <c r="L546" s="674">
        <f t="shared" si="32"/>
        <v>0.74099999999999988</v>
      </c>
      <c r="M546" s="351" t="s">
        <v>33</v>
      </c>
      <c r="N546" s="352"/>
      <c r="O546" s="353"/>
    </row>
    <row r="547" spans="1:15">
      <c r="A547" s="668">
        <v>486</v>
      </c>
      <c r="B547" s="346">
        <v>43917</v>
      </c>
      <c r="C547" s="347" t="s">
        <v>31</v>
      </c>
      <c r="D547" s="670" t="s">
        <v>164</v>
      </c>
      <c r="E547" s="348">
        <v>8</v>
      </c>
      <c r="F547" s="670" t="s">
        <v>3</v>
      </c>
      <c r="G547" s="671" t="s">
        <v>370</v>
      </c>
      <c r="H547" s="672">
        <v>1.7</v>
      </c>
      <c r="I547" s="672">
        <v>0.65</v>
      </c>
      <c r="J547" s="672">
        <v>0.6</v>
      </c>
      <c r="K547" s="673">
        <v>1</v>
      </c>
      <c r="L547" s="674">
        <f t="shared" si="32"/>
        <v>0.66299999999999992</v>
      </c>
      <c r="M547" s="351" t="s">
        <v>33</v>
      </c>
      <c r="N547" s="352">
        <v>43919</v>
      </c>
      <c r="O547" s="353" t="s">
        <v>32</v>
      </c>
    </row>
    <row r="548" spans="1:15">
      <c r="A548" s="668">
        <v>487</v>
      </c>
      <c r="B548" s="346">
        <v>43917</v>
      </c>
      <c r="C548" s="347" t="s">
        <v>31</v>
      </c>
      <c r="D548" s="670" t="s">
        <v>164</v>
      </c>
      <c r="E548" s="348">
        <v>8</v>
      </c>
      <c r="F548" s="670" t="s">
        <v>3</v>
      </c>
      <c r="G548" s="671" t="s">
        <v>371</v>
      </c>
      <c r="H548" s="672">
        <v>1.1000000000000001</v>
      </c>
      <c r="I548" s="672">
        <v>0.75</v>
      </c>
      <c r="J548" s="672">
        <v>0.6</v>
      </c>
      <c r="K548" s="673">
        <v>1</v>
      </c>
      <c r="L548" s="674">
        <f t="shared" si="32"/>
        <v>0.495</v>
      </c>
      <c r="M548" s="351" t="s">
        <v>33</v>
      </c>
      <c r="N548" s="352"/>
      <c r="O548" s="353"/>
    </row>
    <row r="549" spans="1:15">
      <c r="A549" s="668">
        <v>488</v>
      </c>
      <c r="B549" s="346">
        <v>43917</v>
      </c>
      <c r="C549" s="347" t="s">
        <v>31</v>
      </c>
      <c r="D549" s="670" t="s">
        <v>164</v>
      </c>
      <c r="E549" s="348">
        <v>8</v>
      </c>
      <c r="F549" s="670" t="s">
        <v>3</v>
      </c>
      <c r="G549" s="671" t="s">
        <v>385</v>
      </c>
      <c r="H549" s="672">
        <v>1.3</v>
      </c>
      <c r="I549" s="672">
        <v>0.95</v>
      </c>
      <c r="J549" s="672">
        <v>0.6</v>
      </c>
      <c r="K549" s="673">
        <v>1</v>
      </c>
      <c r="L549" s="674">
        <f t="shared" si="32"/>
        <v>0.74099999999999988</v>
      </c>
      <c r="M549" s="351" t="s">
        <v>33</v>
      </c>
      <c r="N549" s="352">
        <v>43919</v>
      </c>
      <c r="O549" s="353" t="s">
        <v>32</v>
      </c>
    </row>
    <row r="550" spans="1:15">
      <c r="A550" s="668">
        <v>489</v>
      </c>
      <c r="B550" s="346">
        <v>43917</v>
      </c>
      <c r="C550" s="347" t="s">
        <v>31</v>
      </c>
      <c r="D550" s="670" t="s">
        <v>164</v>
      </c>
      <c r="E550" s="348">
        <v>8</v>
      </c>
      <c r="F550" s="670" t="s">
        <v>3</v>
      </c>
      <c r="G550" s="671" t="s">
        <v>372</v>
      </c>
      <c r="H550" s="672">
        <v>1.1000000000000001</v>
      </c>
      <c r="I550" s="672">
        <v>0.65</v>
      </c>
      <c r="J550" s="672">
        <v>0.6</v>
      </c>
      <c r="K550" s="673">
        <v>1</v>
      </c>
      <c r="L550" s="674">
        <f t="shared" si="32"/>
        <v>0.42900000000000005</v>
      </c>
      <c r="M550" s="351" t="s">
        <v>33</v>
      </c>
      <c r="N550" s="352">
        <v>43917</v>
      </c>
      <c r="O550" s="353" t="s">
        <v>32</v>
      </c>
    </row>
    <row r="551" spans="1:15">
      <c r="A551" s="668">
        <v>490</v>
      </c>
      <c r="B551" s="346">
        <v>43917</v>
      </c>
      <c r="C551" s="347" t="s">
        <v>31</v>
      </c>
      <c r="D551" s="670" t="s">
        <v>164</v>
      </c>
      <c r="E551" s="348">
        <v>8</v>
      </c>
      <c r="F551" s="670" t="s">
        <v>3</v>
      </c>
      <c r="G551" s="671" t="s">
        <v>374</v>
      </c>
      <c r="H551" s="672">
        <v>1.2</v>
      </c>
      <c r="I551" s="672">
        <v>1.05</v>
      </c>
      <c r="J551" s="672">
        <v>0.6</v>
      </c>
      <c r="K551" s="673">
        <v>1</v>
      </c>
      <c r="L551" s="674">
        <f t="shared" si="32"/>
        <v>0.75600000000000001</v>
      </c>
      <c r="M551" s="351" t="s">
        <v>33</v>
      </c>
      <c r="N551" s="352">
        <v>43917</v>
      </c>
      <c r="O551" s="353" t="s">
        <v>32</v>
      </c>
    </row>
    <row r="552" spans="1:15">
      <c r="A552" s="668">
        <v>491</v>
      </c>
      <c r="B552" s="346">
        <v>43917</v>
      </c>
      <c r="C552" s="347" t="s">
        <v>31</v>
      </c>
      <c r="D552" s="670" t="s">
        <v>164</v>
      </c>
      <c r="E552" s="348">
        <v>8</v>
      </c>
      <c r="F552" s="670" t="s">
        <v>3</v>
      </c>
      <c r="G552" s="671" t="s">
        <v>375</v>
      </c>
      <c r="H552" s="672">
        <v>1.4</v>
      </c>
      <c r="I552" s="672">
        <v>1.1499999999999999</v>
      </c>
      <c r="J552" s="672">
        <v>0.6</v>
      </c>
      <c r="K552" s="673">
        <v>1</v>
      </c>
      <c r="L552" s="674">
        <f t="shared" si="32"/>
        <v>0.96599999999999986</v>
      </c>
      <c r="M552" s="351" t="s">
        <v>33</v>
      </c>
      <c r="N552" s="352">
        <v>43918</v>
      </c>
      <c r="O552" s="353" t="s">
        <v>32</v>
      </c>
    </row>
    <row r="553" spans="1:15">
      <c r="A553" s="668">
        <v>492</v>
      </c>
      <c r="B553" s="346">
        <v>43917</v>
      </c>
      <c r="C553" s="347" t="s">
        <v>31</v>
      </c>
      <c r="D553" s="670" t="s">
        <v>164</v>
      </c>
      <c r="E553" s="348">
        <v>8</v>
      </c>
      <c r="F553" s="670" t="s">
        <v>3</v>
      </c>
      <c r="G553" s="671" t="s">
        <v>377</v>
      </c>
      <c r="H553" s="672">
        <v>1.3</v>
      </c>
      <c r="I553" s="672">
        <v>0.95</v>
      </c>
      <c r="J553" s="672">
        <v>0.6</v>
      </c>
      <c r="K553" s="673">
        <v>1</v>
      </c>
      <c r="L553" s="674">
        <f t="shared" si="32"/>
        <v>0.74099999999999988</v>
      </c>
      <c r="M553" s="351" t="s">
        <v>33</v>
      </c>
      <c r="N553" s="352">
        <v>43918</v>
      </c>
      <c r="O553" s="353" t="s">
        <v>32</v>
      </c>
    </row>
    <row r="554" spans="1:15">
      <c r="A554" s="668">
        <v>493</v>
      </c>
      <c r="B554" s="346">
        <v>43917</v>
      </c>
      <c r="C554" s="347" t="s">
        <v>31</v>
      </c>
      <c r="D554" s="670" t="s">
        <v>164</v>
      </c>
      <c r="E554" s="348">
        <v>8</v>
      </c>
      <c r="F554" s="670" t="s">
        <v>3</v>
      </c>
      <c r="G554" s="671" t="s">
        <v>160</v>
      </c>
      <c r="H554" s="672">
        <v>1.2</v>
      </c>
      <c r="I554" s="672">
        <v>0.85</v>
      </c>
      <c r="J554" s="672">
        <v>0.6</v>
      </c>
      <c r="K554" s="673">
        <v>1</v>
      </c>
      <c r="L554" s="674">
        <f t="shared" si="32"/>
        <v>0.61199999999999999</v>
      </c>
      <c r="M554" s="351" t="s">
        <v>33</v>
      </c>
      <c r="N554" s="352">
        <v>43918</v>
      </c>
      <c r="O554" s="353" t="s">
        <v>32</v>
      </c>
    </row>
    <row r="555" spans="1:15">
      <c r="A555" s="668">
        <v>494</v>
      </c>
      <c r="B555" s="346">
        <v>43917</v>
      </c>
      <c r="C555" s="347" t="s">
        <v>31</v>
      </c>
      <c r="D555" s="670" t="s">
        <v>164</v>
      </c>
      <c r="E555" s="348">
        <v>8</v>
      </c>
      <c r="F555" s="670" t="s">
        <v>3</v>
      </c>
      <c r="G555" s="671" t="s">
        <v>381</v>
      </c>
      <c r="H555" s="672">
        <v>1.4</v>
      </c>
      <c r="I555" s="672">
        <v>0.65</v>
      </c>
      <c r="J555" s="672">
        <v>0.6</v>
      </c>
      <c r="K555" s="673">
        <v>1</v>
      </c>
      <c r="L555" s="674">
        <f t="shared" si="32"/>
        <v>0.54599999999999993</v>
      </c>
      <c r="M555" s="351" t="s">
        <v>33</v>
      </c>
      <c r="N555" s="352">
        <v>43917</v>
      </c>
      <c r="O555" s="353" t="s">
        <v>32</v>
      </c>
    </row>
    <row r="556" spans="1:15">
      <c r="A556" s="668">
        <v>495</v>
      </c>
      <c r="B556" s="346">
        <v>43917</v>
      </c>
      <c r="C556" s="347" t="s">
        <v>31</v>
      </c>
      <c r="D556" s="670" t="s">
        <v>164</v>
      </c>
      <c r="E556" s="348">
        <v>8</v>
      </c>
      <c r="F556" s="670" t="s">
        <v>3</v>
      </c>
      <c r="G556" s="671" t="s">
        <v>378</v>
      </c>
      <c r="H556" s="672">
        <v>1.3</v>
      </c>
      <c r="I556" s="672">
        <v>1.1499999999999999</v>
      </c>
      <c r="J556" s="672">
        <v>0.6</v>
      </c>
      <c r="K556" s="673">
        <v>1</v>
      </c>
      <c r="L556" s="674">
        <f t="shared" si="32"/>
        <v>0.89699999999999991</v>
      </c>
      <c r="M556" s="351" t="s">
        <v>33</v>
      </c>
      <c r="N556" s="352">
        <v>43917</v>
      </c>
      <c r="O556" s="353" t="s">
        <v>32</v>
      </c>
    </row>
    <row r="557" spans="1:15">
      <c r="A557" s="668">
        <v>496</v>
      </c>
      <c r="B557" s="346">
        <v>43917</v>
      </c>
      <c r="C557" s="347" t="s">
        <v>31</v>
      </c>
      <c r="D557" s="670" t="s">
        <v>164</v>
      </c>
      <c r="E557" s="348">
        <v>8</v>
      </c>
      <c r="F557" s="670" t="s">
        <v>4</v>
      </c>
      <c r="G557" s="671" t="s">
        <v>379</v>
      </c>
      <c r="H557" s="672">
        <v>2.4</v>
      </c>
      <c r="I557" s="672">
        <v>1.25</v>
      </c>
      <c r="J557" s="672">
        <v>0.6</v>
      </c>
      <c r="K557" s="673">
        <v>1</v>
      </c>
      <c r="L557" s="674">
        <f t="shared" si="32"/>
        <v>1.7999999999999998</v>
      </c>
      <c r="M557" s="351" t="s">
        <v>33</v>
      </c>
      <c r="N557" s="352">
        <v>43917</v>
      </c>
      <c r="O557" s="353" t="s">
        <v>32</v>
      </c>
    </row>
    <row r="558" spans="1:15">
      <c r="A558" s="668">
        <v>497</v>
      </c>
      <c r="B558" s="346">
        <v>43917</v>
      </c>
      <c r="C558" s="347" t="s">
        <v>31</v>
      </c>
      <c r="D558" s="670" t="s">
        <v>164</v>
      </c>
      <c r="E558" s="348">
        <v>8</v>
      </c>
      <c r="F558" s="670" t="s">
        <v>4</v>
      </c>
      <c r="G558" s="671" t="s">
        <v>407</v>
      </c>
      <c r="H558" s="672">
        <v>1.2</v>
      </c>
      <c r="I558" s="672">
        <v>0.65</v>
      </c>
      <c r="J558" s="672">
        <v>0.6</v>
      </c>
      <c r="K558" s="673">
        <v>1</v>
      </c>
      <c r="L558" s="674">
        <f t="shared" si="32"/>
        <v>0.46799999999999997</v>
      </c>
      <c r="M558" s="351" t="s">
        <v>33</v>
      </c>
      <c r="N558" s="352">
        <v>43918</v>
      </c>
      <c r="O558" s="353" t="s">
        <v>32</v>
      </c>
    </row>
    <row r="559" spans="1:15">
      <c r="A559" s="668">
        <v>498</v>
      </c>
      <c r="B559" s="346">
        <v>43917</v>
      </c>
      <c r="C559" s="347" t="s">
        <v>31</v>
      </c>
      <c r="D559" s="670" t="s">
        <v>164</v>
      </c>
      <c r="E559" s="348">
        <v>8</v>
      </c>
      <c r="F559" s="670" t="s">
        <v>4</v>
      </c>
      <c r="G559" s="671" t="s">
        <v>363</v>
      </c>
      <c r="H559" s="672">
        <v>1.4</v>
      </c>
      <c r="I559" s="672">
        <v>0.95</v>
      </c>
      <c r="J559" s="672">
        <v>0.6</v>
      </c>
      <c r="K559" s="673">
        <v>1</v>
      </c>
      <c r="L559" s="674">
        <f t="shared" si="32"/>
        <v>0.79799999999999993</v>
      </c>
      <c r="M559" s="351" t="s">
        <v>33</v>
      </c>
      <c r="N559" s="352">
        <v>43917</v>
      </c>
      <c r="O559" s="353" t="s">
        <v>32</v>
      </c>
    </row>
    <row r="560" spans="1:15">
      <c r="A560" s="668">
        <v>499</v>
      </c>
      <c r="B560" s="346">
        <v>43917</v>
      </c>
      <c r="C560" s="347" t="s">
        <v>31</v>
      </c>
      <c r="D560" s="670" t="s">
        <v>164</v>
      </c>
      <c r="E560" s="348">
        <v>8</v>
      </c>
      <c r="F560" s="670" t="s">
        <v>4</v>
      </c>
      <c r="G560" s="671" t="s">
        <v>367</v>
      </c>
      <c r="H560" s="672">
        <v>1.1000000000000001</v>
      </c>
      <c r="I560" s="672">
        <v>0.75</v>
      </c>
      <c r="J560" s="672">
        <v>0.6</v>
      </c>
      <c r="K560" s="673">
        <v>1</v>
      </c>
      <c r="L560" s="674">
        <f t="shared" si="32"/>
        <v>0.495</v>
      </c>
      <c r="M560" s="351" t="s">
        <v>33</v>
      </c>
      <c r="N560" s="352">
        <v>43917</v>
      </c>
      <c r="O560" s="353" t="s">
        <v>32</v>
      </c>
    </row>
    <row r="561" spans="1:15">
      <c r="A561" s="668">
        <v>500</v>
      </c>
      <c r="B561" s="346">
        <v>43917</v>
      </c>
      <c r="C561" s="347" t="s">
        <v>31</v>
      </c>
      <c r="D561" s="670" t="s">
        <v>164</v>
      </c>
      <c r="E561" s="348">
        <v>8</v>
      </c>
      <c r="F561" s="670" t="s">
        <v>4</v>
      </c>
      <c r="G561" s="671" t="s">
        <v>181</v>
      </c>
      <c r="H561" s="672">
        <v>1.3</v>
      </c>
      <c r="I561" s="672">
        <v>1.35</v>
      </c>
      <c r="J561" s="672">
        <v>0.6</v>
      </c>
      <c r="K561" s="673">
        <v>1</v>
      </c>
      <c r="L561" s="674">
        <f t="shared" si="32"/>
        <v>1.0529999999999999</v>
      </c>
      <c r="M561" s="351" t="s">
        <v>33</v>
      </c>
      <c r="N561" s="352">
        <v>43918</v>
      </c>
      <c r="O561" s="353" t="s">
        <v>32</v>
      </c>
    </row>
    <row r="562" spans="1:15">
      <c r="A562" s="668">
        <v>501</v>
      </c>
      <c r="B562" s="346">
        <v>43917</v>
      </c>
      <c r="C562" s="347" t="s">
        <v>31</v>
      </c>
      <c r="D562" s="670" t="s">
        <v>164</v>
      </c>
      <c r="E562" s="348">
        <v>8</v>
      </c>
      <c r="F562" s="670" t="s">
        <v>4</v>
      </c>
      <c r="G562" s="671" t="s">
        <v>383</v>
      </c>
      <c r="H562" s="672">
        <v>1.4</v>
      </c>
      <c r="I562" s="672">
        <v>0.65</v>
      </c>
      <c r="J562" s="672">
        <v>0.6</v>
      </c>
      <c r="K562" s="673">
        <v>1</v>
      </c>
      <c r="L562" s="674">
        <f t="shared" si="32"/>
        <v>0.54599999999999993</v>
      </c>
      <c r="M562" s="351" t="s">
        <v>33</v>
      </c>
      <c r="N562" s="352">
        <v>43918</v>
      </c>
      <c r="O562" s="353" t="s">
        <v>32</v>
      </c>
    </row>
    <row r="563" spans="1:15">
      <c r="A563" s="668">
        <v>502</v>
      </c>
      <c r="B563" s="346">
        <v>43917</v>
      </c>
      <c r="C563" s="347" t="s">
        <v>31</v>
      </c>
      <c r="D563" s="670" t="s">
        <v>164</v>
      </c>
      <c r="E563" s="348">
        <v>8</v>
      </c>
      <c r="F563" s="670" t="s">
        <v>4</v>
      </c>
      <c r="G563" s="671" t="s">
        <v>373</v>
      </c>
      <c r="H563" s="672">
        <v>1.3</v>
      </c>
      <c r="I563" s="672">
        <v>1.1499999999999999</v>
      </c>
      <c r="J563" s="672">
        <v>0.6</v>
      </c>
      <c r="K563" s="673">
        <v>1</v>
      </c>
      <c r="L563" s="674">
        <f t="shared" si="32"/>
        <v>0.89699999999999991</v>
      </c>
      <c r="M563" s="351" t="s">
        <v>33</v>
      </c>
      <c r="N563" s="352">
        <v>43917</v>
      </c>
      <c r="O563" s="353" t="s">
        <v>32</v>
      </c>
    </row>
    <row r="564" spans="1:15">
      <c r="A564" s="668">
        <v>503</v>
      </c>
      <c r="B564" s="346">
        <v>43917</v>
      </c>
      <c r="C564" s="347" t="s">
        <v>31</v>
      </c>
      <c r="D564" s="670" t="s">
        <v>164</v>
      </c>
      <c r="E564" s="348">
        <v>8</v>
      </c>
      <c r="F564" s="670" t="s">
        <v>4</v>
      </c>
      <c r="G564" s="671" t="s">
        <v>382</v>
      </c>
      <c r="H564" s="672">
        <v>2.2000000000000002</v>
      </c>
      <c r="I564" s="672">
        <v>1.25</v>
      </c>
      <c r="J564" s="672">
        <v>0.6</v>
      </c>
      <c r="K564" s="673">
        <v>1</v>
      </c>
      <c r="L564" s="674">
        <f t="shared" si="32"/>
        <v>1.65</v>
      </c>
      <c r="M564" s="351" t="s">
        <v>33</v>
      </c>
      <c r="N564" s="352">
        <v>43918</v>
      </c>
      <c r="O564" s="353" t="s">
        <v>32</v>
      </c>
    </row>
    <row r="565" spans="1:15">
      <c r="A565" s="668">
        <v>504</v>
      </c>
      <c r="B565" s="346">
        <v>43917</v>
      </c>
      <c r="C565" s="347" t="s">
        <v>31</v>
      </c>
      <c r="D565" s="670" t="s">
        <v>164</v>
      </c>
      <c r="E565" s="348">
        <v>8</v>
      </c>
      <c r="F565" s="670" t="s">
        <v>4</v>
      </c>
      <c r="G565" s="671" t="s">
        <v>376</v>
      </c>
      <c r="H565" s="672">
        <v>1.7</v>
      </c>
      <c r="I565" s="672">
        <v>1.35</v>
      </c>
      <c r="J565" s="672">
        <v>0.6</v>
      </c>
      <c r="K565" s="673">
        <v>1</v>
      </c>
      <c r="L565" s="674">
        <f t="shared" si="32"/>
        <v>1.377</v>
      </c>
      <c r="M565" s="351" t="s">
        <v>33</v>
      </c>
      <c r="N565" s="352">
        <v>43917</v>
      </c>
      <c r="O565" s="353" t="s">
        <v>32</v>
      </c>
    </row>
    <row r="566" spans="1:15">
      <c r="A566" s="668">
        <v>505</v>
      </c>
      <c r="B566" s="748">
        <v>43917</v>
      </c>
      <c r="C566" s="749" t="s">
        <v>31</v>
      </c>
      <c r="D566" s="750" t="s">
        <v>164</v>
      </c>
      <c r="E566" s="751">
        <v>8</v>
      </c>
      <c r="F566" s="750" t="s">
        <v>4</v>
      </c>
      <c r="G566" s="752" t="s">
        <v>380</v>
      </c>
      <c r="H566" s="753">
        <v>1.3</v>
      </c>
      <c r="I566" s="753">
        <v>0.65</v>
      </c>
      <c r="J566" s="753">
        <v>0.6</v>
      </c>
      <c r="K566" s="754">
        <v>1</v>
      </c>
      <c r="L566" s="705">
        <f t="shared" si="32"/>
        <v>0.50700000000000001</v>
      </c>
      <c r="M566" s="755" t="s">
        <v>33</v>
      </c>
      <c r="N566" s="756">
        <v>43919</v>
      </c>
      <c r="O566" s="757" t="s">
        <v>32</v>
      </c>
    </row>
    <row r="567" spans="1:15">
      <c r="A567" s="668">
        <v>506</v>
      </c>
      <c r="B567" s="346">
        <v>43918</v>
      </c>
      <c r="C567" s="347" t="s">
        <v>31</v>
      </c>
      <c r="D567" s="670" t="s">
        <v>164</v>
      </c>
      <c r="E567" s="348">
        <v>8</v>
      </c>
      <c r="F567" s="670" t="s">
        <v>4</v>
      </c>
      <c r="G567" s="671" t="s">
        <v>420</v>
      </c>
      <c r="H567" s="672">
        <v>1.3</v>
      </c>
      <c r="I567" s="672">
        <v>1.25</v>
      </c>
      <c r="J567" s="672">
        <v>0.6</v>
      </c>
      <c r="K567" s="673">
        <v>1</v>
      </c>
      <c r="L567" s="674">
        <f t="shared" si="32"/>
        <v>0.97499999999999998</v>
      </c>
      <c r="M567" s="351" t="s">
        <v>33</v>
      </c>
      <c r="N567" s="352">
        <v>43919</v>
      </c>
      <c r="O567" s="353" t="s">
        <v>32</v>
      </c>
    </row>
    <row r="568" spans="1:15">
      <c r="A568" s="668">
        <v>507</v>
      </c>
      <c r="B568" s="346">
        <v>43918</v>
      </c>
      <c r="C568" s="347" t="s">
        <v>31</v>
      </c>
      <c r="D568" s="670" t="s">
        <v>164</v>
      </c>
      <c r="E568" s="348">
        <v>8</v>
      </c>
      <c r="F568" s="670" t="s">
        <v>4</v>
      </c>
      <c r="G568" s="671" t="s">
        <v>419</v>
      </c>
      <c r="H568" s="672">
        <v>1.2</v>
      </c>
      <c r="I568" s="672">
        <v>0.95</v>
      </c>
      <c r="J568" s="672">
        <v>0.6</v>
      </c>
      <c r="K568" s="673">
        <v>1</v>
      </c>
      <c r="L568" s="674">
        <f t="shared" si="32"/>
        <v>0.68399999999999994</v>
      </c>
      <c r="M568" s="351" t="s">
        <v>33</v>
      </c>
      <c r="N568" s="352">
        <v>43918</v>
      </c>
      <c r="O568" s="353" t="s">
        <v>32</v>
      </c>
    </row>
    <row r="569" spans="1:15">
      <c r="A569" s="668">
        <v>508</v>
      </c>
      <c r="B569" s="346">
        <v>43918</v>
      </c>
      <c r="C569" s="347" t="s">
        <v>31</v>
      </c>
      <c r="D569" s="670" t="s">
        <v>164</v>
      </c>
      <c r="E569" s="348">
        <v>8</v>
      </c>
      <c r="F569" s="670" t="s">
        <v>4</v>
      </c>
      <c r="G569" s="671" t="s">
        <v>415</v>
      </c>
      <c r="H569" s="672">
        <v>2.5</v>
      </c>
      <c r="I569" s="672">
        <v>1.35</v>
      </c>
      <c r="J569" s="672">
        <v>0.6</v>
      </c>
      <c r="K569" s="673">
        <v>1</v>
      </c>
      <c r="L569" s="674">
        <f t="shared" si="32"/>
        <v>2.0249999999999999</v>
      </c>
      <c r="M569" s="351" t="s">
        <v>33</v>
      </c>
      <c r="N569" s="352"/>
      <c r="O569" s="353"/>
    </row>
    <row r="570" spans="1:15">
      <c r="A570" s="668">
        <v>509</v>
      </c>
      <c r="B570" s="346">
        <v>43918</v>
      </c>
      <c r="C570" s="347" t="s">
        <v>31</v>
      </c>
      <c r="D570" s="670" t="s">
        <v>164</v>
      </c>
      <c r="E570" s="348">
        <v>8</v>
      </c>
      <c r="F570" s="670" t="s">
        <v>4</v>
      </c>
      <c r="G570" s="671" t="s">
        <v>416</v>
      </c>
      <c r="H570" s="672">
        <v>1.2</v>
      </c>
      <c r="I570" s="672">
        <v>0.75</v>
      </c>
      <c r="J570" s="672">
        <v>0.6</v>
      </c>
      <c r="K570" s="673">
        <v>1</v>
      </c>
      <c r="L570" s="674">
        <f t="shared" si="32"/>
        <v>0.53999999999999992</v>
      </c>
      <c r="M570" s="351" t="s">
        <v>33</v>
      </c>
      <c r="N570" s="352">
        <v>43919</v>
      </c>
      <c r="O570" s="353" t="s">
        <v>32</v>
      </c>
    </row>
    <row r="571" spans="1:15">
      <c r="A571" s="668">
        <v>510</v>
      </c>
      <c r="B571" s="346">
        <v>43918</v>
      </c>
      <c r="C571" s="347" t="s">
        <v>31</v>
      </c>
      <c r="D571" s="670" t="s">
        <v>164</v>
      </c>
      <c r="E571" s="348">
        <v>8</v>
      </c>
      <c r="F571" s="670" t="s">
        <v>4</v>
      </c>
      <c r="G571" s="671" t="s">
        <v>413</v>
      </c>
      <c r="H571" s="672">
        <v>1.3</v>
      </c>
      <c r="I571" s="672">
        <v>1.1499999999999999</v>
      </c>
      <c r="J571" s="672">
        <v>0.6</v>
      </c>
      <c r="K571" s="673">
        <v>1</v>
      </c>
      <c r="L571" s="674">
        <f t="shared" si="32"/>
        <v>0.89699999999999991</v>
      </c>
      <c r="M571" s="351" t="s">
        <v>33</v>
      </c>
      <c r="N571" s="352"/>
      <c r="O571" s="353"/>
    </row>
    <row r="572" spans="1:15">
      <c r="A572" s="668">
        <v>511</v>
      </c>
      <c r="B572" s="346">
        <v>43918</v>
      </c>
      <c r="C572" s="347" t="s">
        <v>31</v>
      </c>
      <c r="D572" s="670" t="s">
        <v>164</v>
      </c>
      <c r="E572" s="348">
        <v>8</v>
      </c>
      <c r="F572" s="670" t="s">
        <v>4</v>
      </c>
      <c r="G572" s="671" t="s">
        <v>430</v>
      </c>
      <c r="H572" s="672">
        <v>1.3</v>
      </c>
      <c r="I572" s="672">
        <v>1.3</v>
      </c>
      <c r="J572" s="672">
        <v>0.6</v>
      </c>
      <c r="K572" s="673">
        <v>1</v>
      </c>
      <c r="L572" s="674">
        <f t="shared" si="32"/>
        <v>1.014</v>
      </c>
      <c r="M572" s="351" t="s">
        <v>33</v>
      </c>
      <c r="N572" s="352">
        <v>43918</v>
      </c>
      <c r="O572" s="353" t="s">
        <v>32</v>
      </c>
    </row>
    <row r="573" spans="1:15">
      <c r="A573" s="668">
        <v>512</v>
      </c>
      <c r="B573" s="346">
        <v>43918</v>
      </c>
      <c r="C573" s="347" t="s">
        <v>31</v>
      </c>
      <c r="D573" s="670" t="s">
        <v>164</v>
      </c>
      <c r="E573" s="348">
        <v>8</v>
      </c>
      <c r="F573" s="670" t="s">
        <v>4</v>
      </c>
      <c r="G573" s="671" t="s">
        <v>409</v>
      </c>
      <c r="H573" s="672">
        <v>1.3</v>
      </c>
      <c r="I573" s="672">
        <v>0.6</v>
      </c>
      <c r="J573" s="672">
        <v>0.6</v>
      </c>
      <c r="K573" s="673">
        <v>1</v>
      </c>
      <c r="L573" s="674">
        <f t="shared" si="32"/>
        <v>0.46799999999999997</v>
      </c>
      <c r="M573" s="351" t="s">
        <v>33</v>
      </c>
      <c r="N573" s="352">
        <v>43918</v>
      </c>
      <c r="O573" s="353" t="s">
        <v>32</v>
      </c>
    </row>
    <row r="574" spans="1:15">
      <c r="A574" s="668">
        <v>513</v>
      </c>
      <c r="B574" s="346">
        <v>43918</v>
      </c>
      <c r="C574" s="347" t="s">
        <v>31</v>
      </c>
      <c r="D574" s="670" t="s">
        <v>164</v>
      </c>
      <c r="E574" s="348">
        <v>8</v>
      </c>
      <c r="F574" s="670" t="s">
        <v>3</v>
      </c>
      <c r="G574" s="671" t="s">
        <v>418</v>
      </c>
      <c r="H574" s="672">
        <v>1.3</v>
      </c>
      <c r="I574" s="672">
        <v>1.1499999999999999</v>
      </c>
      <c r="J574" s="672">
        <v>0.6</v>
      </c>
      <c r="K574" s="673">
        <v>1</v>
      </c>
      <c r="L574" s="674">
        <f t="shared" si="32"/>
        <v>0.89699999999999991</v>
      </c>
      <c r="M574" s="351" t="s">
        <v>33</v>
      </c>
      <c r="N574" s="352">
        <v>43918</v>
      </c>
      <c r="O574" s="353" t="s">
        <v>32</v>
      </c>
    </row>
    <row r="575" spans="1:15">
      <c r="A575" s="668">
        <v>514</v>
      </c>
      <c r="B575" s="346">
        <v>43918</v>
      </c>
      <c r="C575" s="347" t="s">
        <v>31</v>
      </c>
      <c r="D575" s="670" t="s">
        <v>164</v>
      </c>
      <c r="E575" s="348">
        <v>8</v>
      </c>
      <c r="F575" s="670" t="s">
        <v>3</v>
      </c>
      <c r="G575" s="671" t="s">
        <v>417</v>
      </c>
      <c r="H575" s="672">
        <v>2.1</v>
      </c>
      <c r="I575" s="672">
        <v>1.75</v>
      </c>
      <c r="J575" s="672">
        <v>0.6</v>
      </c>
      <c r="K575" s="673">
        <v>1</v>
      </c>
      <c r="L575" s="674">
        <f t="shared" si="32"/>
        <v>2.2050000000000001</v>
      </c>
      <c r="M575" s="351" t="s">
        <v>33</v>
      </c>
      <c r="N575" s="352">
        <v>43919</v>
      </c>
      <c r="O575" s="353" t="s">
        <v>32</v>
      </c>
    </row>
    <row r="576" spans="1:15">
      <c r="A576" s="668">
        <v>515</v>
      </c>
      <c r="B576" s="346">
        <v>43918</v>
      </c>
      <c r="C576" s="347" t="s">
        <v>31</v>
      </c>
      <c r="D576" s="670" t="s">
        <v>164</v>
      </c>
      <c r="E576" s="348">
        <v>8</v>
      </c>
      <c r="F576" s="670" t="s">
        <v>3</v>
      </c>
      <c r="G576" s="671" t="s">
        <v>199</v>
      </c>
      <c r="H576" s="672">
        <v>1.3</v>
      </c>
      <c r="I576" s="672">
        <v>1.3</v>
      </c>
      <c r="J576" s="672">
        <v>0.6</v>
      </c>
      <c r="K576" s="673">
        <v>1</v>
      </c>
      <c r="L576" s="674">
        <f t="shared" si="32"/>
        <v>1.014</v>
      </c>
      <c r="M576" s="351" t="s">
        <v>33</v>
      </c>
      <c r="N576" s="352"/>
      <c r="O576" s="353"/>
    </row>
    <row r="577" spans="1:15">
      <c r="A577" s="668">
        <v>516</v>
      </c>
      <c r="B577" s="346">
        <v>43918</v>
      </c>
      <c r="C577" s="347" t="s">
        <v>31</v>
      </c>
      <c r="D577" s="670" t="s">
        <v>164</v>
      </c>
      <c r="E577" s="348">
        <v>8</v>
      </c>
      <c r="F577" s="670" t="s">
        <v>3</v>
      </c>
      <c r="G577" s="671" t="s">
        <v>414</v>
      </c>
      <c r="H577" s="672">
        <v>1.5</v>
      </c>
      <c r="I577" s="672">
        <v>1.25</v>
      </c>
      <c r="J577" s="672">
        <v>0.6</v>
      </c>
      <c r="K577" s="673">
        <v>1</v>
      </c>
      <c r="L577" s="674">
        <f t="shared" si="31"/>
        <v>1.125</v>
      </c>
      <c r="M577" s="351" t="s">
        <v>33</v>
      </c>
      <c r="N577" s="352"/>
      <c r="O577" s="353"/>
    </row>
    <row r="578" spans="1:15">
      <c r="A578" s="668">
        <v>517</v>
      </c>
      <c r="B578" s="346">
        <v>43918</v>
      </c>
      <c r="C578" s="347" t="s">
        <v>31</v>
      </c>
      <c r="D578" s="670" t="s">
        <v>164</v>
      </c>
      <c r="E578" s="348">
        <v>8</v>
      </c>
      <c r="F578" s="670" t="s">
        <v>3</v>
      </c>
      <c r="G578" s="671" t="s">
        <v>412</v>
      </c>
      <c r="H578" s="672">
        <v>1.3</v>
      </c>
      <c r="I578" s="672">
        <v>1.05</v>
      </c>
      <c r="J578" s="672">
        <v>0.6</v>
      </c>
      <c r="K578" s="673">
        <v>1</v>
      </c>
      <c r="L578" s="674">
        <f t="shared" si="31"/>
        <v>0.81900000000000006</v>
      </c>
      <c r="M578" s="351" t="s">
        <v>33</v>
      </c>
      <c r="N578" s="352">
        <v>43918</v>
      </c>
      <c r="O578" s="353" t="s">
        <v>32</v>
      </c>
    </row>
    <row r="579" spans="1:15">
      <c r="A579" s="668">
        <v>518</v>
      </c>
      <c r="B579" s="346">
        <v>43918</v>
      </c>
      <c r="C579" s="347" t="s">
        <v>31</v>
      </c>
      <c r="D579" s="670" t="s">
        <v>164</v>
      </c>
      <c r="E579" s="348">
        <v>8</v>
      </c>
      <c r="F579" s="670" t="s">
        <v>3</v>
      </c>
      <c r="G579" s="671" t="s">
        <v>411</v>
      </c>
      <c r="H579" s="672">
        <v>1.1000000000000001</v>
      </c>
      <c r="I579" s="672">
        <v>1.05</v>
      </c>
      <c r="J579" s="672">
        <v>0.6</v>
      </c>
      <c r="K579" s="673">
        <v>1</v>
      </c>
      <c r="L579" s="674">
        <f t="shared" si="31"/>
        <v>0.69300000000000017</v>
      </c>
      <c r="M579" s="351" t="s">
        <v>33</v>
      </c>
      <c r="N579" s="352">
        <v>43918</v>
      </c>
      <c r="O579" s="353" t="s">
        <v>32</v>
      </c>
    </row>
    <row r="580" spans="1:15">
      <c r="A580" s="668">
        <v>519</v>
      </c>
      <c r="B580" s="346">
        <v>43918</v>
      </c>
      <c r="C580" s="347" t="s">
        <v>31</v>
      </c>
      <c r="D580" s="670" t="s">
        <v>164</v>
      </c>
      <c r="E580" s="348">
        <v>8</v>
      </c>
      <c r="F580" s="670" t="s">
        <v>3</v>
      </c>
      <c r="G580" s="671" t="s">
        <v>410</v>
      </c>
      <c r="H580" s="672">
        <v>1.3</v>
      </c>
      <c r="I580" s="672">
        <v>0.95</v>
      </c>
      <c r="J580" s="672">
        <v>0.6</v>
      </c>
      <c r="K580" s="673">
        <v>1</v>
      </c>
      <c r="L580" s="674">
        <f t="shared" si="31"/>
        <v>0.74099999999999988</v>
      </c>
      <c r="M580" s="351" t="s">
        <v>33</v>
      </c>
      <c r="N580" s="352">
        <v>43918</v>
      </c>
      <c r="O580" s="353" t="s">
        <v>32</v>
      </c>
    </row>
    <row r="581" spans="1:15">
      <c r="A581" s="668">
        <v>520</v>
      </c>
      <c r="B581" s="748">
        <v>43918</v>
      </c>
      <c r="C581" s="749" t="s">
        <v>31</v>
      </c>
      <c r="D581" s="750" t="s">
        <v>164</v>
      </c>
      <c r="E581" s="751">
        <v>8</v>
      </c>
      <c r="F581" s="750" t="s">
        <v>3</v>
      </c>
      <c r="G581" s="752" t="s">
        <v>408</v>
      </c>
      <c r="H581" s="753">
        <v>2.4</v>
      </c>
      <c r="I581" s="753">
        <v>1.35</v>
      </c>
      <c r="J581" s="753">
        <v>0.6</v>
      </c>
      <c r="K581" s="754">
        <v>1</v>
      </c>
      <c r="L581" s="705">
        <f t="shared" si="31"/>
        <v>1.944</v>
      </c>
      <c r="M581" s="755" t="s">
        <v>33</v>
      </c>
      <c r="N581" s="756">
        <v>43918</v>
      </c>
      <c r="O581" s="757" t="s">
        <v>32</v>
      </c>
    </row>
    <row r="582" spans="1:15">
      <c r="A582" s="668">
        <v>521</v>
      </c>
      <c r="B582" s="346">
        <v>43919</v>
      </c>
      <c r="C582" s="347" t="s">
        <v>31</v>
      </c>
      <c r="D582" s="670" t="s">
        <v>164</v>
      </c>
      <c r="E582" s="348">
        <v>8</v>
      </c>
      <c r="F582" s="670" t="s">
        <v>3</v>
      </c>
      <c r="G582" s="671" t="s">
        <v>422</v>
      </c>
      <c r="H582" s="672">
        <v>2.1</v>
      </c>
      <c r="I582" s="672">
        <v>0.65</v>
      </c>
      <c r="J582" s="672">
        <v>0.6</v>
      </c>
      <c r="K582" s="673">
        <v>1</v>
      </c>
      <c r="L582" s="674">
        <f t="shared" si="31"/>
        <v>0.81900000000000006</v>
      </c>
      <c r="M582" s="351" t="s">
        <v>33</v>
      </c>
      <c r="N582" s="352"/>
      <c r="O582" s="353"/>
    </row>
    <row r="583" spans="1:15">
      <c r="A583" s="668">
        <v>522</v>
      </c>
      <c r="B583" s="346">
        <v>43919</v>
      </c>
      <c r="C583" s="347" t="s">
        <v>31</v>
      </c>
      <c r="D583" s="670" t="s">
        <v>164</v>
      </c>
      <c r="E583" s="348">
        <v>8</v>
      </c>
      <c r="F583" s="670" t="s">
        <v>3</v>
      </c>
      <c r="G583" s="671" t="s">
        <v>183</v>
      </c>
      <c r="H583" s="672">
        <v>2.9</v>
      </c>
      <c r="I583" s="672">
        <v>1.25</v>
      </c>
      <c r="J583" s="672">
        <v>0.6</v>
      </c>
      <c r="K583" s="673">
        <v>1</v>
      </c>
      <c r="L583" s="674">
        <f t="shared" si="31"/>
        <v>2.1749999999999998</v>
      </c>
      <c r="M583" s="351" t="s">
        <v>33</v>
      </c>
      <c r="N583" s="352">
        <v>43919</v>
      </c>
      <c r="O583" s="353" t="s">
        <v>32</v>
      </c>
    </row>
    <row r="584" spans="1:15">
      <c r="A584" s="668">
        <v>523</v>
      </c>
      <c r="B584" s="346">
        <v>43919</v>
      </c>
      <c r="C584" s="347" t="s">
        <v>31</v>
      </c>
      <c r="D584" s="670" t="s">
        <v>164</v>
      </c>
      <c r="E584" s="348">
        <v>8</v>
      </c>
      <c r="F584" s="670" t="s">
        <v>3</v>
      </c>
      <c r="G584" s="671" t="s">
        <v>184</v>
      </c>
      <c r="H584" s="672">
        <v>2.2000000000000002</v>
      </c>
      <c r="I584" s="672">
        <v>1.25</v>
      </c>
      <c r="J584" s="672">
        <v>0.6</v>
      </c>
      <c r="K584" s="673">
        <v>1</v>
      </c>
      <c r="L584" s="674">
        <f t="shared" si="31"/>
        <v>1.65</v>
      </c>
      <c r="M584" s="351" t="s">
        <v>33</v>
      </c>
      <c r="N584" s="352"/>
      <c r="O584" s="353"/>
    </row>
    <row r="585" spans="1:15">
      <c r="A585" s="668">
        <v>524</v>
      </c>
      <c r="B585" s="346">
        <v>43919</v>
      </c>
      <c r="C585" s="347" t="s">
        <v>31</v>
      </c>
      <c r="D585" s="670" t="s">
        <v>164</v>
      </c>
      <c r="E585" s="348">
        <v>8</v>
      </c>
      <c r="F585" s="670" t="s">
        <v>3</v>
      </c>
      <c r="G585" s="671" t="s">
        <v>423</v>
      </c>
      <c r="H585" s="672">
        <v>1.3</v>
      </c>
      <c r="I585" s="672">
        <v>1.05</v>
      </c>
      <c r="J585" s="672">
        <v>0.6</v>
      </c>
      <c r="K585" s="673">
        <v>1</v>
      </c>
      <c r="L585" s="674">
        <f t="shared" si="31"/>
        <v>0.81900000000000006</v>
      </c>
      <c r="M585" s="351" t="s">
        <v>33</v>
      </c>
      <c r="N585" s="352">
        <v>43919</v>
      </c>
      <c r="O585" s="353" t="s">
        <v>32</v>
      </c>
    </row>
    <row r="586" spans="1:15">
      <c r="A586" s="668">
        <v>525</v>
      </c>
      <c r="B586" s="346">
        <v>43919</v>
      </c>
      <c r="C586" s="347" t="s">
        <v>31</v>
      </c>
      <c r="D586" s="670" t="s">
        <v>164</v>
      </c>
      <c r="E586" s="348">
        <v>8</v>
      </c>
      <c r="F586" s="670" t="s">
        <v>3</v>
      </c>
      <c r="G586" s="671" t="s">
        <v>431</v>
      </c>
      <c r="H586" s="672">
        <v>1.5</v>
      </c>
      <c r="I586" s="672">
        <v>1.05</v>
      </c>
      <c r="J586" s="672">
        <v>0.6</v>
      </c>
      <c r="K586" s="673">
        <v>1</v>
      </c>
      <c r="L586" s="674">
        <f t="shared" si="31"/>
        <v>0.94500000000000006</v>
      </c>
      <c r="M586" s="351" t="s">
        <v>33</v>
      </c>
      <c r="N586" s="352">
        <v>43919</v>
      </c>
      <c r="O586" s="353" t="s">
        <v>32</v>
      </c>
    </row>
    <row r="587" spans="1:15">
      <c r="A587" s="668">
        <v>526</v>
      </c>
      <c r="B587" s="346">
        <v>43919</v>
      </c>
      <c r="C587" s="347" t="s">
        <v>31</v>
      </c>
      <c r="D587" s="670" t="s">
        <v>164</v>
      </c>
      <c r="E587" s="348">
        <v>8</v>
      </c>
      <c r="F587" s="670" t="s">
        <v>3</v>
      </c>
      <c r="G587" s="671" t="s">
        <v>425</v>
      </c>
      <c r="H587" s="672">
        <v>1.9</v>
      </c>
      <c r="I587" s="672">
        <v>1.1499999999999999</v>
      </c>
      <c r="J587" s="672">
        <v>0.6</v>
      </c>
      <c r="K587" s="673">
        <v>1</v>
      </c>
      <c r="L587" s="674">
        <f t="shared" si="31"/>
        <v>1.3109999999999997</v>
      </c>
      <c r="M587" s="351" t="s">
        <v>33</v>
      </c>
      <c r="N587" s="352"/>
      <c r="O587" s="353"/>
    </row>
    <row r="588" spans="1:15">
      <c r="A588" s="668">
        <v>527</v>
      </c>
      <c r="B588" s="346">
        <v>43919</v>
      </c>
      <c r="C588" s="347" t="s">
        <v>31</v>
      </c>
      <c r="D588" s="670" t="s">
        <v>164</v>
      </c>
      <c r="E588" s="348">
        <v>8</v>
      </c>
      <c r="F588" s="670" t="s">
        <v>3</v>
      </c>
      <c r="G588" s="671" t="s">
        <v>189</v>
      </c>
      <c r="H588" s="672">
        <v>1.3</v>
      </c>
      <c r="I588" s="672">
        <v>0.85</v>
      </c>
      <c r="J588" s="672">
        <v>0.6</v>
      </c>
      <c r="K588" s="673">
        <v>1</v>
      </c>
      <c r="L588" s="674">
        <f t="shared" si="31"/>
        <v>0.66299999999999992</v>
      </c>
      <c r="M588" s="351" t="s">
        <v>33</v>
      </c>
      <c r="N588" s="352">
        <v>43919</v>
      </c>
      <c r="O588" s="353" t="s">
        <v>32</v>
      </c>
    </row>
    <row r="589" spans="1:15">
      <c r="A589" s="668">
        <v>528</v>
      </c>
      <c r="B589" s="346">
        <v>43919</v>
      </c>
      <c r="C589" s="347" t="s">
        <v>31</v>
      </c>
      <c r="D589" s="670" t="s">
        <v>164</v>
      </c>
      <c r="E589" s="348">
        <v>8</v>
      </c>
      <c r="F589" s="670" t="s">
        <v>3</v>
      </c>
      <c r="G589" s="671" t="s">
        <v>432</v>
      </c>
      <c r="H589" s="672">
        <v>1.3</v>
      </c>
      <c r="I589" s="672">
        <v>0.85</v>
      </c>
      <c r="J589" s="672">
        <v>0.6</v>
      </c>
      <c r="K589" s="673">
        <v>1</v>
      </c>
      <c r="L589" s="674">
        <f t="shared" si="31"/>
        <v>0.66299999999999992</v>
      </c>
      <c r="M589" s="351" t="s">
        <v>33</v>
      </c>
      <c r="N589" s="352">
        <v>43919</v>
      </c>
      <c r="O589" s="353" t="s">
        <v>32</v>
      </c>
    </row>
    <row r="590" spans="1:15">
      <c r="A590" s="668">
        <v>529</v>
      </c>
      <c r="B590" s="346">
        <v>43919</v>
      </c>
      <c r="C590" s="347" t="s">
        <v>31</v>
      </c>
      <c r="D590" s="670" t="s">
        <v>164</v>
      </c>
      <c r="E590" s="348">
        <v>8</v>
      </c>
      <c r="F590" s="670" t="s">
        <v>3</v>
      </c>
      <c r="G590" s="671" t="s">
        <v>426</v>
      </c>
      <c r="H590" s="672">
        <v>1.3</v>
      </c>
      <c r="I590" s="672">
        <v>0.95</v>
      </c>
      <c r="J590" s="672">
        <v>0.6</v>
      </c>
      <c r="K590" s="673">
        <v>1</v>
      </c>
      <c r="L590" s="674">
        <f t="shared" si="31"/>
        <v>0.74099999999999988</v>
      </c>
      <c r="M590" s="351" t="s">
        <v>33</v>
      </c>
      <c r="N590" s="352">
        <v>43919</v>
      </c>
      <c r="O590" s="353" t="s">
        <v>32</v>
      </c>
    </row>
    <row r="591" spans="1:15">
      <c r="A591" s="668">
        <v>530</v>
      </c>
      <c r="B591" s="346">
        <v>43919</v>
      </c>
      <c r="C591" s="347" t="s">
        <v>31</v>
      </c>
      <c r="D591" s="670" t="s">
        <v>164</v>
      </c>
      <c r="E591" s="348">
        <v>8</v>
      </c>
      <c r="F591" s="670" t="s">
        <v>3</v>
      </c>
      <c r="G591" s="671" t="s">
        <v>186</v>
      </c>
      <c r="H591" s="672">
        <v>1.8</v>
      </c>
      <c r="I591" s="672">
        <v>1.7</v>
      </c>
      <c r="J591" s="672">
        <v>0.6</v>
      </c>
      <c r="K591" s="673">
        <v>1</v>
      </c>
      <c r="L591" s="674">
        <f t="shared" si="31"/>
        <v>1.8359999999999999</v>
      </c>
      <c r="M591" s="351" t="s">
        <v>33</v>
      </c>
      <c r="N591" s="352"/>
      <c r="O591" s="353"/>
    </row>
    <row r="592" spans="1:15">
      <c r="A592" s="668">
        <v>531</v>
      </c>
      <c r="B592" s="346">
        <v>43919</v>
      </c>
      <c r="C592" s="347" t="s">
        <v>31</v>
      </c>
      <c r="D592" s="670" t="s">
        <v>164</v>
      </c>
      <c r="E592" s="348">
        <v>8</v>
      </c>
      <c r="F592" s="670" t="s">
        <v>3</v>
      </c>
      <c r="G592" s="671" t="s">
        <v>187</v>
      </c>
      <c r="H592" s="672">
        <v>1.5</v>
      </c>
      <c r="I592" s="672">
        <v>1.45</v>
      </c>
      <c r="J592" s="672">
        <v>0.6</v>
      </c>
      <c r="K592" s="673">
        <v>1</v>
      </c>
      <c r="L592" s="674">
        <f t="shared" si="31"/>
        <v>1.3049999999999999</v>
      </c>
      <c r="M592" s="351" t="s">
        <v>33</v>
      </c>
      <c r="N592" s="352">
        <v>43919</v>
      </c>
      <c r="O592" s="353" t="s">
        <v>32</v>
      </c>
    </row>
    <row r="593" spans="1:15">
      <c r="A593" s="668">
        <v>532</v>
      </c>
      <c r="B593" s="346">
        <v>43919</v>
      </c>
      <c r="C593" s="347" t="s">
        <v>31</v>
      </c>
      <c r="D593" s="670" t="s">
        <v>164</v>
      </c>
      <c r="E593" s="348">
        <v>8</v>
      </c>
      <c r="F593" s="670" t="s">
        <v>3</v>
      </c>
      <c r="G593" s="671" t="s">
        <v>479</v>
      </c>
      <c r="H593" s="672">
        <v>1.4</v>
      </c>
      <c r="I593" s="672">
        <v>1.45</v>
      </c>
      <c r="J593" s="672">
        <v>0.6</v>
      </c>
      <c r="K593" s="673">
        <v>1</v>
      </c>
      <c r="L593" s="674">
        <f t="shared" si="31"/>
        <v>1.2179999999999997</v>
      </c>
      <c r="M593" s="351" t="s">
        <v>33</v>
      </c>
      <c r="N593" s="352">
        <v>43919</v>
      </c>
      <c r="O593" s="353" t="s">
        <v>32</v>
      </c>
    </row>
    <row r="594" spans="1:15">
      <c r="A594" s="668">
        <v>533</v>
      </c>
      <c r="B594" s="346">
        <v>43919</v>
      </c>
      <c r="C594" s="347" t="s">
        <v>31</v>
      </c>
      <c r="D594" s="670" t="s">
        <v>164</v>
      </c>
      <c r="E594" s="348">
        <v>8</v>
      </c>
      <c r="F594" s="670" t="s">
        <v>3</v>
      </c>
      <c r="G594" s="671" t="s">
        <v>473</v>
      </c>
      <c r="H594" s="672">
        <v>1.3</v>
      </c>
      <c r="I594" s="672">
        <v>1.25</v>
      </c>
      <c r="J594" s="672">
        <v>0.6</v>
      </c>
      <c r="K594" s="673">
        <v>1</v>
      </c>
      <c r="L594" s="674">
        <f t="shared" si="31"/>
        <v>0.97499999999999998</v>
      </c>
      <c r="M594" s="351" t="s">
        <v>33</v>
      </c>
      <c r="N594" s="352">
        <v>43919</v>
      </c>
      <c r="O594" s="353" t="s">
        <v>32</v>
      </c>
    </row>
    <row r="595" spans="1:15">
      <c r="A595" s="668">
        <v>534</v>
      </c>
      <c r="B595" s="346">
        <v>43919</v>
      </c>
      <c r="C595" s="347" t="s">
        <v>31</v>
      </c>
      <c r="D595" s="670" t="s">
        <v>164</v>
      </c>
      <c r="E595" s="348">
        <v>8</v>
      </c>
      <c r="F595" s="670" t="s">
        <v>3</v>
      </c>
      <c r="G595" s="671" t="s">
        <v>475</v>
      </c>
      <c r="H595" s="672">
        <v>1.1000000000000001</v>
      </c>
      <c r="I595" s="672">
        <v>0.85</v>
      </c>
      <c r="J595" s="672">
        <v>0.6</v>
      </c>
      <c r="K595" s="673">
        <v>1</v>
      </c>
      <c r="L595" s="674">
        <f t="shared" si="31"/>
        <v>0.56100000000000005</v>
      </c>
      <c r="M595" s="351" t="s">
        <v>33</v>
      </c>
      <c r="N595" s="352">
        <v>43919</v>
      </c>
      <c r="O595" s="353" t="s">
        <v>32</v>
      </c>
    </row>
    <row r="596" spans="1:15">
      <c r="A596" s="668">
        <v>535</v>
      </c>
      <c r="B596" s="346">
        <v>43919</v>
      </c>
      <c r="C596" s="347" t="s">
        <v>31</v>
      </c>
      <c r="D596" s="670" t="s">
        <v>164</v>
      </c>
      <c r="E596" s="348">
        <v>8</v>
      </c>
      <c r="F596" s="670" t="s">
        <v>3</v>
      </c>
      <c r="G596" s="671" t="s">
        <v>185</v>
      </c>
      <c r="H596" s="672">
        <v>1.3</v>
      </c>
      <c r="I596" s="672">
        <v>1.05</v>
      </c>
      <c r="J596" s="672">
        <v>0.6</v>
      </c>
      <c r="K596" s="673">
        <v>1</v>
      </c>
      <c r="L596" s="674">
        <f t="shared" si="31"/>
        <v>0.81900000000000006</v>
      </c>
      <c r="M596" s="351" t="s">
        <v>33</v>
      </c>
      <c r="N596" s="352">
        <v>43919</v>
      </c>
      <c r="O596" s="353" t="s">
        <v>32</v>
      </c>
    </row>
    <row r="597" spans="1:15">
      <c r="A597" s="668">
        <v>536</v>
      </c>
      <c r="B597" s="346">
        <v>43919</v>
      </c>
      <c r="C597" s="347" t="s">
        <v>31</v>
      </c>
      <c r="D597" s="670" t="s">
        <v>164</v>
      </c>
      <c r="E597" s="348">
        <v>8</v>
      </c>
      <c r="F597" s="670" t="s">
        <v>3</v>
      </c>
      <c r="G597" s="671" t="s">
        <v>476</v>
      </c>
      <c r="H597" s="672">
        <v>1.1000000000000001</v>
      </c>
      <c r="I597" s="672">
        <v>0.65</v>
      </c>
      <c r="J597" s="672">
        <v>0.6</v>
      </c>
      <c r="K597" s="673">
        <v>1</v>
      </c>
      <c r="L597" s="674">
        <f t="shared" si="30"/>
        <v>0.42900000000000005</v>
      </c>
      <c r="M597" s="351" t="s">
        <v>33</v>
      </c>
      <c r="N597" s="352"/>
      <c r="O597" s="353"/>
    </row>
    <row r="598" spans="1:15">
      <c r="A598" s="668">
        <v>537</v>
      </c>
      <c r="B598" s="346">
        <v>43919</v>
      </c>
      <c r="C598" s="347" t="s">
        <v>31</v>
      </c>
      <c r="D598" s="670" t="s">
        <v>164</v>
      </c>
      <c r="E598" s="348">
        <v>8</v>
      </c>
      <c r="F598" s="670" t="s">
        <v>3</v>
      </c>
      <c r="G598" s="671" t="s">
        <v>190</v>
      </c>
      <c r="H598" s="672">
        <v>1.6</v>
      </c>
      <c r="I598" s="672">
        <v>1.35</v>
      </c>
      <c r="J598" s="672">
        <v>0.6</v>
      </c>
      <c r="K598" s="673">
        <v>1</v>
      </c>
      <c r="L598" s="674">
        <f t="shared" si="30"/>
        <v>1.296</v>
      </c>
      <c r="M598" s="351" t="s">
        <v>33</v>
      </c>
      <c r="N598" s="352">
        <v>43919</v>
      </c>
      <c r="O598" s="353" t="s">
        <v>32</v>
      </c>
    </row>
    <row r="599" spans="1:15">
      <c r="A599" s="668">
        <v>538</v>
      </c>
      <c r="B599" s="346">
        <v>43919</v>
      </c>
      <c r="C599" s="347" t="s">
        <v>31</v>
      </c>
      <c r="D599" s="670" t="s">
        <v>164</v>
      </c>
      <c r="E599" s="348">
        <v>8</v>
      </c>
      <c r="F599" s="670" t="s">
        <v>4</v>
      </c>
      <c r="G599" s="671" t="s">
        <v>421</v>
      </c>
      <c r="H599" s="672">
        <v>2</v>
      </c>
      <c r="I599" s="672">
        <v>0.65</v>
      </c>
      <c r="J599" s="672">
        <v>0.6</v>
      </c>
      <c r="K599" s="673">
        <v>1</v>
      </c>
      <c r="L599" s="674">
        <f t="shared" si="30"/>
        <v>0.78</v>
      </c>
      <c r="M599" s="351" t="s">
        <v>33</v>
      </c>
      <c r="N599" s="352"/>
      <c r="O599" s="353"/>
    </row>
    <row r="600" spans="1:15">
      <c r="A600" s="668">
        <v>539</v>
      </c>
      <c r="B600" s="346">
        <v>43919</v>
      </c>
      <c r="C600" s="347" t="s">
        <v>31</v>
      </c>
      <c r="D600" s="670" t="s">
        <v>164</v>
      </c>
      <c r="E600" s="348">
        <v>8</v>
      </c>
      <c r="F600" s="670" t="s">
        <v>4</v>
      </c>
      <c r="G600" s="671" t="s">
        <v>424</v>
      </c>
      <c r="H600" s="672">
        <v>1.2</v>
      </c>
      <c r="I600" s="672">
        <v>1.05</v>
      </c>
      <c r="J600" s="672">
        <v>0.6</v>
      </c>
      <c r="K600" s="673">
        <v>1</v>
      </c>
      <c r="L600" s="674">
        <f t="shared" si="30"/>
        <v>0.75600000000000001</v>
      </c>
      <c r="M600" s="351" t="s">
        <v>33</v>
      </c>
      <c r="N600" s="352">
        <v>43919</v>
      </c>
      <c r="O600" s="353" t="s">
        <v>32</v>
      </c>
    </row>
    <row r="601" spans="1:15">
      <c r="A601" s="668">
        <v>540</v>
      </c>
      <c r="B601" s="346">
        <v>43919</v>
      </c>
      <c r="C601" s="347" t="s">
        <v>31</v>
      </c>
      <c r="D601" s="670" t="s">
        <v>164</v>
      </c>
      <c r="E601" s="348">
        <v>8</v>
      </c>
      <c r="F601" s="670" t="s">
        <v>4</v>
      </c>
      <c r="G601" s="671" t="s">
        <v>405</v>
      </c>
      <c r="H601" s="672">
        <v>1.2</v>
      </c>
      <c r="I601" s="672">
        <v>1.25</v>
      </c>
      <c r="J601" s="672">
        <v>0.6</v>
      </c>
      <c r="K601" s="673">
        <v>1</v>
      </c>
      <c r="L601" s="674">
        <f t="shared" si="30"/>
        <v>0.89999999999999991</v>
      </c>
      <c r="M601" s="351" t="s">
        <v>33</v>
      </c>
      <c r="N601" s="352"/>
      <c r="O601" s="353"/>
    </row>
    <row r="602" spans="1:15">
      <c r="A602" s="668">
        <v>541</v>
      </c>
      <c r="B602" s="346">
        <v>43919</v>
      </c>
      <c r="C602" s="347" t="s">
        <v>31</v>
      </c>
      <c r="D602" s="670" t="s">
        <v>164</v>
      </c>
      <c r="E602" s="348">
        <v>8</v>
      </c>
      <c r="F602" s="670" t="s">
        <v>4</v>
      </c>
      <c r="G602" s="671" t="s">
        <v>427</v>
      </c>
      <c r="H602" s="672">
        <v>1.5</v>
      </c>
      <c r="I602" s="672">
        <v>1.25</v>
      </c>
      <c r="J602" s="672">
        <v>0.6</v>
      </c>
      <c r="K602" s="673">
        <v>1</v>
      </c>
      <c r="L602" s="674">
        <f t="shared" si="30"/>
        <v>1.125</v>
      </c>
      <c r="M602" s="351" t="s">
        <v>33</v>
      </c>
      <c r="N602" s="352">
        <v>43919</v>
      </c>
      <c r="O602" s="353" t="s">
        <v>32</v>
      </c>
    </row>
    <row r="603" spans="1:15">
      <c r="A603" s="668">
        <v>542</v>
      </c>
      <c r="B603" s="346">
        <v>43919</v>
      </c>
      <c r="C603" s="347" t="s">
        <v>31</v>
      </c>
      <c r="D603" s="670" t="s">
        <v>164</v>
      </c>
      <c r="E603" s="348">
        <v>8</v>
      </c>
      <c r="F603" s="670" t="s">
        <v>4</v>
      </c>
      <c r="G603" s="671" t="s">
        <v>428</v>
      </c>
      <c r="H603" s="672">
        <v>1.7</v>
      </c>
      <c r="I603" s="672">
        <v>0.95</v>
      </c>
      <c r="J603" s="672">
        <v>0.6</v>
      </c>
      <c r="K603" s="673">
        <v>1</v>
      </c>
      <c r="L603" s="674">
        <f t="shared" si="30"/>
        <v>0.96899999999999997</v>
      </c>
      <c r="M603" s="351" t="s">
        <v>33</v>
      </c>
      <c r="N603" s="352"/>
      <c r="O603" s="353"/>
    </row>
    <row r="604" spans="1:15">
      <c r="A604" s="668">
        <v>543</v>
      </c>
      <c r="B604" s="346">
        <v>43919</v>
      </c>
      <c r="C604" s="347" t="s">
        <v>31</v>
      </c>
      <c r="D604" s="670" t="s">
        <v>164</v>
      </c>
      <c r="E604" s="348">
        <v>8</v>
      </c>
      <c r="F604" s="670" t="s">
        <v>4</v>
      </c>
      <c r="G604" s="671" t="s">
        <v>480</v>
      </c>
      <c r="H604" s="672">
        <v>1.4</v>
      </c>
      <c r="I604" s="672">
        <v>0.75</v>
      </c>
      <c r="J604" s="672">
        <v>0.6</v>
      </c>
      <c r="K604" s="673">
        <v>1</v>
      </c>
      <c r="L604" s="674">
        <f t="shared" si="30"/>
        <v>0.62999999999999989</v>
      </c>
      <c r="M604" s="351" t="s">
        <v>33</v>
      </c>
      <c r="N604" s="352"/>
      <c r="O604" s="353"/>
    </row>
    <row r="605" spans="1:15">
      <c r="A605" s="668">
        <v>544</v>
      </c>
      <c r="B605" s="346">
        <v>43919</v>
      </c>
      <c r="C605" s="347" t="s">
        <v>31</v>
      </c>
      <c r="D605" s="670" t="s">
        <v>164</v>
      </c>
      <c r="E605" s="348">
        <v>8</v>
      </c>
      <c r="F605" s="670" t="s">
        <v>4</v>
      </c>
      <c r="G605" s="671" t="s">
        <v>188</v>
      </c>
      <c r="H605" s="672">
        <v>1.5</v>
      </c>
      <c r="I605" s="672">
        <v>0.65</v>
      </c>
      <c r="J605" s="672">
        <v>0.6</v>
      </c>
      <c r="K605" s="673">
        <v>1</v>
      </c>
      <c r="L605" s="674">
        <f t="shared" si="30"/>
        <v>0.58500000000000008</v>
      </c>
      <c r="M605" s="351" t="s">
        <v>33</v>
      </c>
      <c r="N605" s="352"/>
      <c r="O605" s="353"/>
    </row>
    <row r="606" spans="1:15">
      <c r="A606" s="668">
        <v>545</v>
      </c>
      <c r="B606" s="346">
        <v>43919</v>
      </c>
      <c r="C606" s="347" t="s">
        <v>31</v>
      </c>
      <c r="D606" s="670" t="s">
        <v>164</v>
      </c>
      <c r="E606" s="348">
        <v>8</v>
      </c>
      <c r="F606" s="670" t="s">
        <v>4</v>
      </c>
      <c r="G606" s="671" t="s">
        <v>481</v>
      </c>
      <c r="H606" s="672">
        <v>2.1</v>
      </c>
      <c r="I606" s="672">
        <v>0.65</v>
      </c>
      <c r="J606" s="672">
        <v>0.6</v>
      </c>
      <c r="K606" s="673">
        <v>1</v>
      </c>
      <c r="L606" s="674">
        <f t="shared" si="30"/>
        <v>0.81900000000000006</v>
      </c>
      <c r="M606" s="351" t="s">
        <v>33</v>
      </c>
      <c r="N606" s="352"/>
      <c r="O606" s="353"/>
    </row>
    <row r="607" spans="1:15">
      <c r="A607" s="668">
        <v>546</v>
      </c>
      <c r="B607" s="748">
        <v>43919</v>
      </c>
      <c r="C607" s="749" t="s">
        <v>31</v>
      </c>
      <c r="D607" s="750" t="s">
        <v>164</v>
      </c>
      <c r="E607" s="751">
        <v>8</v>
      </c>
      <c r="F607" s="750" t="s">
        <v>4</v>
      </c>
      <c r="G607" s="752" t="s">
        <v>474</v>
      </c>
      <c r="H607" s="753">
        <v>2.4</v>
      </c>
      <c r="I607" s="753">
        <v>0.65</v>
      </c>
      <c r="J607" s="753">
        <v>0.6</v>
      </c>
      <c r="K607" s="754">
        <v>1</v>
      </c>
      <c r="L607" s="705">
        <f t="shared" si="30"/>
        <v>0.93599999999999994</v>
      </c>
      <c r="M607" s="755" t="s">
        <v>33</v>
      </c>
      <c r="N607" s="756"/>
      <c r="O607" s="757"/>
    </row>
    <row r="608" spans="1:15">
      <c r="A608" s="668">
        <v>547</v>
      </c>
      <c r="B608" s="346"/>
      <c r="C608" s="347" t="s">
        <v>31</v>
      </c>
      <c r="D608" s="670"/>
      <c r="E608" s="348"/>
      <c r="F608" s="670"/>
      <c r="G608" s="671"/>
      <c r="H608" s="672"/>
      <c r="I608" s="672"/>
      <c r="J608" s="672">
        <v>0.6</v>
      </c>
      <c r="K608" s="673">
        <v>1</v>
      </c>
      <c r="L608" s="674">
        <f t="shared" si="30"/>
        <v>0</v>
      </c>
      <c r="M608" s="351" t="s">
        <v>33</v>
      </c>
      <c r="N608" s="352"/>
      <c r="O608" s="353"/>
    </row>
    <row r="609" spans="1:15">
      <c r="A609" s="668">
        <v>548</v>
      </c>
      <c r="B609" s="346"/>
      <c r="C609" s="347" t="s">
        <v>31</v>
      </c>
      <c r="D609" s="670"/>
      <c r="E609" s="348"/>
      <c r="F609" s="670"/>
      <c r="G609" s="671"/>
      <c r="H609" s="672"/>
      <c r="I609" s="672"/>
      <c r="J609" s="672">
        <v>0.6</v>
      </c>
      <c r="K609" s="673">
        <v>1</v>
      </c>
      <c r="L609" s="674">
        <f t="shared" ref="L609:L620" si="33">H609*I609*J609</f>
        <v>0</v>
      </c>
      <c r="M609" s="351" t="s">
        <v>33</v>
      </c>
      <c r="N609" s="352"/>
      <c r="O609" s="353"/>
    </row>
    <row r="610" spans="1:15">
      <c r="A610" s="668">
        <v>549</v>
      </c>
      <c r="B610" s="346"/>
      <c r="C610" s="347" t="s">
        <v>31</v>
      </c>
      <c r="D610" s="670"/>
      <c r="E610" s="348"/>
      <c r="F610" s="670"/>
      <c r="G610" s="671"/>
      <c r="H610" s="672"/>
      <c r="I610" s="672"/>
      <c r="J610" s="672">
        <v>0.6</v>
      </c>
      <c r="K610" s="673">
        <v>1</v>
      </c>
      <c r="L610" s="674">
        <f t="shared" si="33"/>
        <v>0</v>
      </c>
      <c r="M610" s="351" t="s">
        <v>33</v>
      </c>
      <c r="N610" s="352"/>
      <c r="O610" s="353"/>
    </row>
    <row r="611" spans="1:15">
      <c r="A611" s="668">
        <v>550</v>
      </c>
      <c r="B611" s="346"/>
      <c r="C611" s="347" t="s">
        <v>31</v>
      </c>
      <c r="D611" s="670"/>
      <c r="E611" s="348"/>
      <c r="F611" s="670"/>
      <c r="G611" s="671"/>
      <c r="H611" s="672"/>
      <c r="I611" s="672"/>
      <c r="J611" s="672">
        <v>0.6</v>
      </c>
      <c r="K611" s="673">
        <v>1</v>
      </c>
      <c r="L611" s="674">
        <f t="shared" si="33"/>
        <v>0</v>
      </c>
      <c r="M611" s="351" t="s">
        <v>33</v>
      </c>
      <c r="N611" s="352"/>
      <c r="O611" s="353"/>
    </row>
    <row r="612" spans="1:15">
      <c r="A612" s="668">
        <v>551</v>
      </c>
      <c r="B612" s="346"/>
      <c r="C612" s="347" t="s">
        <v>31</v>
      </c>
      <c r="D612" s="670"/>
      <c r="E612" s="348"/>
      <c r="F612" s="670"/>
      <c r="G612" s="671"/>
      <c r="H612" s="672"/>
      <c r="I612" s="672"/>
      <c r="J612" s="672">
        <v>0.6</v>
      </c>
      <c r="K612" s="673">
        <v>1</v>
      </c>
      <c r="L612" s="674">
        <f t="shared" si="33"/>
        <v>0</v>
      </c>
      <c r="M612" s="351" t="s">
        <v>33</v>
      </c>
      <c r="N612" s="352"/>
      <c r="O612" s="353"/>
    </row>
    <row r="613" spans="1:15">
      <c r="A613" s="668">
        <v>552</v>
      </c>
      <c r="B613" s="346"/>
      <c r="C613" s="347" t="s">
        <v>31</v>
      </c>
      <c r="D613" s="670"/>
      <c r="E613" s="348"/>
      <c r="F613" s="670"/>
      <c r="G613" s="671"/>
      <c r="H613" s="672"/>
      <c r="I613" s="672"/>
      <c r="J613" s="672">
        <v>0.6</v>
      </c>
      <c r="K613" s="673">
        <v>1</v>
      </c>
      <c r="L613" s="674">
        <f t="shared" si="33"/>
        <v>0</v>
      </c>
      <c r="M613" s="351" t="s">
        <v>33</v>
      </c>
      <c r="N613" s="352"/>
      <c r="O613" s="353"/>
    </row>
    <row r="614" spans="1:15">
      <c r="A614" s="668">
        <v>553</v>
      </c>
      <c r="B614" s="346"/>
      <c r="C614" s="347" t="s">
        <v>31</v>
      </c>
      <c r="D614" s="670"/>
      <c r="E614" s="348"/>
      <c r="F614" s="670"/>
      <c r="G614" s="671"/>
      <c r="H614" s="672"/>
      <c r="I614" s="672"/>
      <c r="J614" s="672">
        <v>0.6</v>
      </c>
      <c r="K614" s="673">
        <v>1</v>
      </c>
      <c r="L614" s="674">
        <f t="shared" si="33"/>
        <v>0</v>
      </c>
      <c r="M614" s="351" t="s">
        <v>33</v>
      </c>
      <c r="N614" s="352"/>
      <c r="O614" s="353"/>
    </row>
    <row r="615" spans="1:15">
      <c r="A615" s="668">
        <v>554</v>
      </c>
      <c r="B615" s="346"/>
      <c r="C615" s="347" t="s">
        <v>31</v>
      </c>
      <c r="D615" s="670"/>
      <c r="E615" s="348"/>
      <c r="F615" s="670"/>
      <c r="G615" s="671"/>
      <c r="H615" s="672"/>
      <c r="I615" s="672"/>
      <c r="J615" s="672">
        <v>0.6</v>
      </c>
      <c r="K615" s="673">
        <v>1</v>
      </c>
      <c r="L615" s="674">
        <f t="shared" si="33"/>
        <v>0</v>
      </c>
      <c r="M615" s="351" t="s">
        <v>33</v>
      </c>
      <c r="N615" s="352"/>
      <c r="O615" s="353"/>
    </row>
    <row r="616" spans="1:15">
      <c r="A616" s="668">
        <v>555</v>
      </c>
      <c r="B616" s="346"/>
      <c r="C616" s="347" t="s">
        <v>31</v>
      </c>
      <c r="D616" s="670"/>
      <c r="E616" s="348"/>
      <c r="F616" s="670"/>
      <c r="G616" s="671"/>
      <c r="H616" s="672"/>
      <c r="I616" s="672"/>
      <c r="J616" s="672">
        <v>0.6</v>
      </c>
      <c r="K616" s="673">
        <v>1</v>
      </c>
      <c r="L616" s="674">
        <f t="shared" si="33"/>
        <v>0</v>
      </c>
      <c r="M616" s="351" t="s">
        <v>33</v>
      </c>
      <c r="N616" s="352"/>
      <c r="O616" s="353"/>
    </row>
    <row r="617" spans="1:15">
      <c r="A617" s="668">
        <v>556</v>
      </c>
      <c r="B617" s="346"/>
      <c r="C617" s="347" t="s">
        <v>31</v>
      </c>
      <c r="D617" s="670"/>
      <c r="E617" s="348"/>
      <c r="F617" s="670"/>
      <c r="G617" s="671"/>
      <c r="H617" s="672"/>
      <c r="I617" s="672"/>
      <c r="J617" s="672">
        <v>0.6</v>
      </c>
      <c r="K617" s="673">
        <v>1</v>
      </c>
      <c r="L617" s="674">
        <f t="shared" si="33"/>
        <v>0</v>
      </c>
      <c r="M617" s="351" t="s">
        <v>33</v>
      </c>
      <c r="N617" s="352"/>
      <c r="O617" s="353"/>
    </row>
    <row r="618" spans="1:15">
      <c r="A618" s="668">
        <v>557</v>
      </c>
      <c r="B618" s="346"/>
      <c r="C618" s="347" t="s">
        <v>31</v>
      </c>
      <c r="D618" s="670"/>
      <c r="E618" s="348"/>
      <c r="F618" s="670"/>
      <c r="G618" s="671"/>
      <c r="H618" s="672"/>
      <c r="I618" s="672"/>
      <c r="J618" s="672">
        <v>0.6</v>
      </c>
      <c r="K618" s="673">
        <v>1</v>
      </c>
      <c r="L618" s="674">
        <f t="shared" si="33"/>
        <v>0</v>
      </c>
      <c r="M618" s="351" t="s">
        <v>33</v>
      </c>
      <c r="N618" s="352"/>
      <c r="O618" s="353"/>
    </row>
    <row r="619" spans="1:15">
      <c r="A619" s="668">
        <v>558</v>
      </c>
      <c r="B619" s="346"/>
      <c r="C619" s="347" t="s">
        <v>31</v>
      </c>
      <c r="D619" s="670"/>
      <c r="E619" s="348"/>
      <c r="F619" s="670"/>
      <c r="G619" s="671"/>
      <c r="H619" s="672"/>
      <c r="I619" s="672"/>
      <c r="J619" s="672">
        <v>0.6</v>
      </c>
      <c r="K619" s="673">
        <v>1</v>
      </c>
      <c r="L619" s="674">
        <f t="shared" si="33"/>
        <v>0</v>
      </c>
      <c r="M619" s="351" t="s">
        <v>33</v>
      </c>
      <c r="N619" s="352"/>
      <c r="O619" s="353"/>
    </row>
    <row r="620" spans="1:15">
      <c r="A620" s="668">
        <v>559</v>
      </c>
      <c r="B620" s="346"/>
      <c r="C620" s="347" t="s">
        <v>31</v>
      </c>
      <c r="D620" s="670"/>
      <c r="E620" s="348"/>
      <c r="F620" s="670"/>
      <c r="G620" s="671"/>
      <c r="H620" s="672"/>
      <c r="I620" s="672"/>
      <c r="J620" s="672">
        <v>0.6</v>
      </c>
      <c r="K620" s="673">
        <v>1</v>
      </c>
      <c r="L620" s="674">
        <f t="shared" si="33"/>
        <v>0</v>
      </c>
      <c r="M620" s="351" t="s">
        <v>33</v>
      </c>
      <c r="N620" s="352"/>
      <c r="O620" s="353"/>
    </row>
    <row r="621" spans="1:15">
      <c r="A621" s="668">
        <v>560</v>
      </c>
      <c r="B621" s="346"/>
      <c r="C621" s="347" t="s">
        <v>31</v>
      </c>
      <c r="D621" s="670"/>
      <c r="E621" s="348"/>
      <c r="F621" s="670"/>
      <c r="G621" s="671"/>
      <c r="H621" s="672"/>
      <c r="I621" s="672"/>
      <c r="J621" s="672">
        <v>0.6</v>
      </c>
      <c r="K621" s="673">
        <v>1</v>
      </c>
      <c r="L621" s="674">
        <f t="shared" ref="L621:L632" si="34">H621*I621*J621</f>
        <v>0</v>
      </c>
      <c r="M621" s="351" t="s">
        <v>33</v>
      </c>
      <c r="N621" s="352"/>
      <c r="O621" s="353"/>
    </row>
    <row r="622" spans="1:15">
      <c r="A622" s="668">
        <v>561</v>
      </c>
      <c r="B622" s="346"/>
      <c r="C622" s="347" t="s">
        <v>31</v>
      </c>
      <c r="D622" s="670"/>
      <c r="E622" s="348"/>
      <c r="F622" s="670"/>
      <c r="G622" s="671"/>
      <c r="H622" s="672"/>
      <c r="I622" s="672"/>
      <c r="J622" s="672">
        <v>0.6</v>
      </c>
      <c r="K622" s="673">
        <v>1</v>
      </c>
      <c r="L622" s="674">
        <f t="shared" si="34"/>
        <v>0</v>
      </c>
      <c r="M622" s="351" t="s">
        <v>33</v>
      </c>
      <c r="N622" s="352"/>
      <c r="O622" s="353"/>
    </row>
    <row r="623" spans="1:15">
      <c r="A623" s="668">
        <v>562</v>
      </c>
      <c r="B623" s="346"/>
      <c r="C623" s="347" t="s">
        <v>31</v>
      </c>
      <c r="D623" s="670"/>
      <c r="E623" s="348"/>
      <c r="F623" s="670"/>
      <c r="G623" s="671"/>
      <c r="H623" s="672"/>
      <c r="I623" s="672"/>
      <c r="J623" s="672">
        <v>0.6</v>
      </c>
      <c r="K623" s="673">
        <v>1</v>
      </c>
      <c r="L623" s="674">
        <f t="shared" si="34"/>
        <v>0</v>
      </c>
      <c r="M623" s="351" t="s">
        <v>33</v>
      </c>
      <c r="N623" s="352"/>
      <c r="O623" s="353"/>
    </row>
    <row r="624" spans="1:15">
      <c r="A624" s="668">
        <v>563</v>
      </c>
      <c r="B624" s="346"/>
      <c r="C624" s="347" t="s">
        <v>31</v>
      </c>
      <c r="D624" s="670"/>
      <c r="E624" s="348"/>
      <c r="F624" s="670"/>
      <c r="G624" s="671"/>
      <c r="H624" s="672"/>
      <c r="I624" s="672"/>
      <c r="J624" s="672">
        <v>0.6</v>
      </c>
      <c r="K624" s="673">
        <v>1</v>
      </c>
      <c r="L624" s="674">
        <f t="shared" si="34"/>
        <v>0</v>
      </c>
      <c r="M624" s="351" t="s">
        <v>33</v>
      </c>
      <c r="N624" s="352"/>
      <c r="O624" s="353"/>
    </row>
    <row r="625" spans="1:15">
      <c r="A625" s="668">
        <v>564</v>
      </c>
      <c r="B625" s="346"/>
      <c r="C625" s="347" t="s">
        <v>31</v>
      </c>
      <c r="D625" s="670"/>
      <c r="E625" s="348"/>
      <c r="F625" s="670"/>
      <c r="G625" s="671"/>
      <c r="H625" s="672"/>
      <c r="I625" s="672"/>
      <c r="J625" s="672">
        <v>0.6</v>
      </c>
      <c r="K625" s="673">
        <v>1</v>
      </c>
      <c r="L625" s="674">
        <f t="shared" si="34"/>
        <v>0</v>
      </c>
      <c r="M625" s="351" t="s">
        <v>33</v>
      </c>
      <c r="N625" s="352"/>
      <c r="O625" s="353"/>
    </row>
    <row r="626" spans="1:15">
      <c r="A626" s="668">
        <v>565</v>
      </c>
      <c r="B626" s="346"/>
      <c r="C626" s="347" t="s">
        <v>31</v>
      </c>
      <c r="D626" s="670"/>
      <c r="E626" s="348"/>
      <c r="F626" s="670"/>
      <c r="G626" s="671"/>
      <c r="H626" s="672"/>
      <c r="I626" s="672"/>
      <c r="J626" s="672">
        <v>0.6</v>
      </c>
      <c r="K626" s="673">
        <v>1</v>
      </c>
      <c r="L626" s="674">
        <f t="shared" si="34"/>
        <v>0</v>
      </c>
      <c r="M626" s="351" t="s">
        <v>33</v>
      </c>
      <c r="N626" s="352"/>
      <c r="O626" s="353"/>
    </row>
    <row r="627" spans="1:15">
      <c r="A627" s="668">
        <v>566</v>
      </c>
      <c r="B627" s="346"/>
      <c r="C627" s="347" t="s">
        <v>31</v>
      </c>
      <c r="D627" s="670"/>
      <c r="E627" s="348"/>
      <c r="F627" s="670"/>
      <c r="G627" s="671"/>
      <c r="H627" s="672"/>
      <c r="I627" s="672"/>
      <c r="J627" s="672">
        <v>0.6</v>
      </c>
      <c r="K627" s="673">
        <v>1</v>
      </c>
      <c r="L627" s="674">
        <f t="shared" si="34"/>
        <v>0</v>
      </c>
      <c r="M627" s="351" t="s">
        <v>33</v>
      </c>
      <c r="N627" s="352"/>
      <c r="O627" s="353"/>
    </row>
    <row r="628" spans="1:15">
      <c r="A628" s="668">
        <v>567</v>
      </c>
      <c r="B628" s="346"/>
      <c r="C628" s="347" t="s">
        <v>31</v>
      </c>
      <c r="D628" s="670"/>
      <c r="E628" s="348"/>
      <c r="F628" s="670"/>
      <c r="G628" s="671"/>
      <c r="H628" s="672"/>
      <c r="I628" s="672"/>
      <c r="J628" s="672">
        <v>0.6</v>
      </c>
      <c r="K628" s="673">
        <v>1</v>
      </c>
      <c r="L628" s="674">
        <f t="shared" si="34"/>
        <v>0</v>
      </c>
      <c r="M628" s="351" t="s">
        <v>33</v>
      </c>
      <c r="N628" s="352"/>
      <c r="O628" s="353"/>
    </row>
    <row r="629" spans="1:15">
      <c r="A629" s="668">
        <v>568</v>
      </c>
      <c r="B629" s="346"/>
      <c r="C629" s="347" t="s">
        <v>31</v>
      </c>
      <c r="D629" s="670"/>
      <c r="E629" s="348"/>
      <c r="F629" s="670"/>
      <c r="G629" s="671"/>
      <c r="H629" s="672"/>
      <c r="I629" s="672"/>
      <c r="J629" s="672">
        <v>0.6</v>
      </c>
      <c r="K629" s="673">
        <v>1</v>
      </c>
      <c r="L629" s="674">
        <f t="shared" si="34"/>
        <v>0</v>
      </c>
      <c r="M629" s="351" t="s">
        <v>33</v>
      </c>
      <c r="N629" s="352"/>
      <c r="O629" s="353"/>
    </row>
    <row r="630" spans="1:15">
      <c r="A630" s="668">
        <v>569</v>
      </c>
      <c r="B630" s="346"/>
      <c r="C630" s="347" t="s">
        <v>31</v>
      </c>
      <c r="D630" s="670"/>
      <c r="E630" s="348"/>
      <c r="F630" s="670"/>
      <c r="G630" s="671"/>
      <c r="H630" s="672"/>
      <c r="I630" s="672"/>
      <c r="J630" s="672">
        <v>0.6</v>
      </c>
      <c r="K630" s="673">
        <v>1</v>
      </c>
      <c r="L630" s="674">
        <f t="shared" si="34"/>
        <v>0</v>
      </c>
      <c r="M630" s="351" t="s">
        <v>33</v>
      </c>
      <c r="N630" s="352"/>
      <c r="O630" s="353"/>
    </row>
    <row r="631" spans="1:15">
      <c r="A631" s="668">
        <v>570</v>
      </c>
      <c r="B631" s="346"/>
      <c r="C631" s="347" t="s">
        <v>31</v>
      </c>
      <c r="D631" s="670"/>
      <c r="E631" s="348"/>
      <c r="F631" s="670"/>
      <c r="G631" s="671"/>
      <c r="H631" s="672"/>
      <c r="I631" s="672"/>
      <c r="J631" s="672">
        <v>0.6</v>
      </c>
      <c r="K631" s="673">
        <v>1</v>
      </c>
      <c r="L631" s="674">
        <f t="shared" si="34"/>
        <v>0</v>
      </c>
      <c r="M631" s="351" t="s">
        <v>33</v>
      </c>
      <c r="N631" s="352"/>
      <c r="O631" s="353"/>
    </row>
    <row r="632" spans="1:15">
      <c r="A632" s="668">
        <v>571</v>
      </c>
      <c r="B632" s="346"/>
      <c r="C632" s="347" t="s">
        <v>31</v>
      </c>
      <c r="D632" s="670"/>
      <c r="E632" s="348"/>
      <c r="F632" s="670"/>
      <c r="G632" s="671"/>
      <c r="H632" s="672"/>
      <c r="I632" s="672"/>
      <c r="J632" s="672">
        <v>0.6</v>
      </c>
      <c r="K632" s="673">
        <v>1</v>
      </c>
      <c r="L632" s="674">
        <f t="shared" si="34"/>
        <v>0</v>
      </c>
      <c r="M632" s="351" t="s">
        <v>33</v>
      </c>
      <c r="N632" s="352"/>
      <c r="O632" s="353"/>
    </row>
    <row r="633" spans="1:15">
      <c r="A633" s="668">
        <v>572</v>
      </c>
      <c r="B633" s="346"/>
      <c r="C633" s="347" t="s">
        <v>31</v>
      </c>
      <c r="D633" s="670"/>
      <c r="E633" s="348"/>
      <c r="F633" s="670"/>
      <c r="G633" s="671"/>
      <c r="H633" s="672"/>
      <c r="I633" s="672"/>
      <c r="J633" s="672">
        <v>0.6</v>
      </c>
      <c r="K633" s="673">
        <v>1</v>
      </c>
      <c r="L633" s="674">
        <f t="shared" si="30"/>
        <v>0</v>
      </c>
      <c r="M633" s="351" t="s">
        <v>33</v>
      </c>
      <c r="N633" s="352"/>
      <c r="O633" s="353"/>
    </row>
    <row r="634" spans="1:15">
      <c r="A634" s="668">
        <v>573</v>
      </c>
      <c r="B634" s="346"/>
      <c r="C634" s="347" t="s">
        <v>31</v>
      </c>
      <c r="D634" s="670"/>
      <c r="E634" s="348"/>
      <c r="F634" s="670"/>
      <c r="G634" s="671"/>
      <c r="H634" s="672"/>
      <c r="I634" s="672"/>
      <c r="J634" s="672">
        <v>0.6</v>
      </c>
      <c r="K634" s="673">
        <v>1</v>
      </c>
      <c r="L634" s="674">
        <f t="shared" si="30"/>
        <v>0</v>
      </c>
      <c r="M634" s="351" t="s">
        <v>33</v>
      </c>
      <c r="N634" s="352"/>
      <c r="O634" s="353"/>
    </row>
    <row r="635" spans="1:15">
      <c r="A635" s="668">
        <v>574</v>
      </c>
      <c r="B635" s="346"/>
      <c r="C635" s="347" t="s">
        <v>31</v>
      </c>
      <c r="D635" s="670"/>
      <c r="E635" s="348"/>
      <c r="F635" s="670"/>
      <c r="G635" s="671"/>
      <c r="H635" s="672"/>
      <c r="I635" s="672"/>
      <c r="J635" s="672">
        <v>0.6</v>
      </c>
      <c r="K635" s="673">
        <v>1</v>
      </c>
      <c r="L635" s="674">
        <f t="shared" si="30"/>
        <v>0</v>
      </c>
      <c r="M635" s="351" t="s">
        <v>33</v>
      </c>
      <c r="N635" s="352"/>
      <c r="O635" s="353"/>
    </row>
    <row r="636" spans="1:15">
      <c r="A636" s="668">
        <v>575</v>
      </c>
      <c r="B636" s="346"/>
      <c r="C636" s="347" t="s">
        <v>31</v>
      </c>
      <c r="D636" s="670"/>
      <c r="E636" s="348"/>
      <c r="F636" s="670"/>
      <c r="G636" s="671"/>
      <c r="H636" s="672"/>
      <c r="I636" s="672"/>
      <c r="J636" s="672">
        <v>0.6</v>
      </c>
      <c r="K636" s="673">
        <v>1</v>
      </c>
      <c r="L636" s="674">
        <f t="shared" ref="L636:L638" si="35">H636*I636*J636</f>
        <v>0</v>
      </c>
      <c r="M636" s="351" t="s">
        <v>33</v>
      </c>
      <c r="N636" s="352"/>
      <c r="O636" s="353"/>
    </row>
    <row r="637" spans="1:15">
      <c r="A637" s="668">
        <v>576</v>
      </c>
      <c r="B637" s="346"/>
      <c r="C637" s="347" t="s">
        <v>31</v>
      </c>
      <c r="D637" s="670"/>
      <c r="E637" s="348"/>
      <c r="F637" s="670"/>
      <c r="G637" s="671"/>
      <c r="H637" s="672"/>
      <c r="I637" s="672"/>
      <c r="J637" s="672">
        <v>0.6</v>
      </c>
      <c r="K637" s="673">
        <v>1</v>
      </c>
      <c r="L637" s="674">
        <f t="shared" si="35"/>
        <v>0</v>
      </c>
      <c r="M637" s="351" t="s">
        <v>33</v>
      </c>
      <c r="N637" s="352"/>
      <c r="O637" s="353"/>
    </row>
    <row r="638" spans="1:15">
      <c r="A638" s="668">
        <v>577</v>
      </c>
      <c r="B638" s="346"/>
      <c r="C638" s="347" t="s">
        <v>31</v>
      </c>
      <c r="D638" s="670"/>
      <c r="E638" s="348"/>
      <c r="F638" s="670"/>
      <c r="G638" s="671"/>
      <c r="H638" s="672"/>
      <c r="I638" s="672"/>
      <c r="J638" s="672">
        <v>0.6</v>
      </c>
      <c r="K638" s="673">
        <v>1</v>
      </c>
      <c r="L638" s="674">
        <f t="shared" si="35"/>
        <v>0</v>
      </c>
      <c r="M638" s="351" t="s">
        <v>33</v>
      </c>
      <c r="N638" s="352"/>
      <c r="O638" s="353"/>
    </row>
    <row r="639" spans="1:15">
      <c r="A639" s="668">
        <v>578</v>
      </c>
      <c r="B639" s="346"/>
      <c r="C639" s="347" t="s">
        <v>31</v>
      </c>
      <c r="D639" s="670"/>
      <c r="E639" s="348"/>
      <c r="F639" s="670"/>
      <c r="G639" s="671"/>
      <c r="H639" s="672"/>
      <c r="I639" s="672"/>
      <c r="J639" s="672">
        <v>0.6</v>
      </c>
      <c r="K639" s="673">
        <v>1</v>
      </c>
      <c r="L639" s="674">
        <f t="shared" ref="L639:L641" si="36">H639*I639*J639</f>
        <v>0</v>
      </c>
      <c r="M639" s="351" t="s">
        <v>33</v>
      </c>
      <c r="N639" s="352"/>
      <c r="O639" s="353"/>
    </row>
    <row r="640" spans="1:15">
      <c r="A640" s="668">
        <v>579</v>
      </c>
      <c r="B640" s="346"/>
      <c r="C640" s="347" t="s">
        <v>31</v>
      </c>
      <c r="D640" s="670"/>
      <c r="E640" s="348"/>
      <c r="F640" s="670"/>
      <c r="G640" s="671"/>
      <c r="H640" s="672"/>
      <c r="I640" s="672"/>
      <c r="J640" s="672">
        <v>0.6</v>
      </c>
      <c r="K640" s="673">
        <v>1</v>
      </c>
      <c r="L640" s="674">
        <f t="shared" si="36"/>
        <v>0</v>
      </c>
      <c r="M640" s="351" t="s">
        <v>33</v>
      </c>
      <c r="N640" s="352"/>
      <c r="O640" s="353"/>
    </row>
    <row r="641" spans="1:15">
      <c r="A641" s="668">
        <v>580</v>
      </c>
      <c r="B641" s="346"/>
      <c r="C641" s="347" t="s">
        <v>31</v>
      </c>
      <c r="D641" s="670"/>
      <c r="E641" s="348"/>
      <c r="F641" s="670"/>
      <c r="G641" s="671"/>
      <c r="H641" s="672"/>
      <c r="I641" s="672"/>
      <c r="J641" s="672">
        <v>0.6</v>
      </c>
      <c r="K641" s="673">
        <v>1</v>
      </c>
      <c r="L641" s="674">
        <f t="shared" si="36"/>
        <v>0</v>
      </c>
      <c r="M641" s="351" t="s">
        <v>33</v>
      </c>
      <c r="N641" s="352"/>
      <c r="O641" s="353"/>
    </row>
    <row r="642" spans="1:15">
      <c r="A642" s="668">
        <v>581</v>
      </c>
      <c r="B642" s="346"/>
      <c r="C642" s="347" t="s">
        <v>31</v>
      </c>
      <c r="D642" s="341"/>
      <c r="E642" s="348"/>
      <c r="F642" s="341"/>
      <c r="G642" s="342"/>
      <c r="H642" s="343"/>
      <c r="I642" s="343"/>
      <c r="J642" s="343">
        <v>0.6</v>
      </c>
      <c r="K642" s="349">
        <v>1</v>
      </c>
      <c r="L642" s="350">
        <f t="shared" si="30"/>
        <v>0</v>
      </c>
      <c r="M642" s="351" t="s">
        <v>33</v>
      </c>
      <c r="N642" s="352"/>
      <c r="O642" s="353"/>
    </row>
    <row r="643" spans="1:15">
      <c r="A643" s="668">
        <v>582</v>
      </c>
      <c r="B643" s="346"/>
      <c r="C643" s="347" t="s">
        <v>31</v>
      </c>
      <c r="D643" s="341"/>
      <c r="E643" s="348"/>
      <c r="F643" s="341"/>
      <c r="G643" s="342"/>
      <c r="H643" s="343"/>
      <c r="I643" s="343"/>
      <c r="J643" s="343">
        <v>0.6</v>
      </c>
      <c r="K643" s="349">
        <v>1</v>
      </c>
      <c r="L643" s="350">
        <f t="shared" si="30"/>
        <v>0</v>
      </c>
      <c r="M643" s="351" t="s">
        <v>33</v>
      </c>
      <c r="N643" s="352"/>
      <c r="O643" s="353"/>
    </row>
    <row r="644" spans="1:15">
      <c r="A644" s="668">
        <v>583</v>
      </c>
      <c r="B644" s="346"/>
      <c r="C644" s="347" t="s">
        <v>31</v>
      </c>
      <c r="D644" s="341"/>
      <c r="E644" s="348"/>
      <c r="F644" s="341"/>
      <c r="G644" s="342"/>
      <c r="H644" s="343"/>
      <c r="I644" s="343"/>
      <c r="J644" s="343">
        <v>0.6</v>
      </c>
      <c r="K644" s="349">
        <v>1</v>
      </c>
      <c r="L644" s="350">
        <f t="shared" si="30"/>
        <v>0</v>
      </c>
      <c r="M644" s="351" t="s">
        <v>33</v>
      </c>
      <c r="N644" s="352"/>
      <c r="O644" s="353"/>
    </row>
    <row r="645" spans="1:15">
      <c r="A645" s="44"/>
      <c r="B645" s="45"/>
      <c r="C645" s="46"/>
      <c r="D645" s="47"/>
      <c r="E645" s="48"/>
      <c r="F645" s="47"/>
      <c r="G645" s="49"/>
      <c r="H645" s="50"/>
      <c r="I645" s="50"/>
      <c r="J645" s="51"/>
      <c r="K645" s="52"/>
      <c r="L645" s="53"/>
      <c r="M645" s="54"/>
      <c r="N645" s="54" t="s">
        <v>32</v>
      </c>
      <c r="O645" s="55"/>
    </row>
    <row r="646" spans="1:15">
      <c r="B646" s="56"/>
    </row>
    <row r="647" spans="1:15">
      <c r="B647" s="56"/>
    </row>
    <row r="648" spans="1:15">
      <c r="B648" s="56"/>
    </row>
    <row r="649" spans="1:15">
      <c r="B649" s="56"/>
    </row>
    <row r="650" spans="1:15">
      <c r="B650" s="56"/>
    </row>
    <row r="651" spans="1:15">
      <c r="B651" s="56"/>
    </row>
    <row r="652" spans="1:15">
      <c r="B652" s="56"/>
    </row>
  </sheetData>
  <autoFilter ref="A37:T645" xr:uid="{00000000-0009-0000-0000-000000000000}"/>
  <mergeCells count="21">
    <mergeCell ref="C16:E16"/>
    <mergeCell ref="M16:O16"/>
    <mergeCell ref="A1:O1"/>
    <mergeCell ref="M2:O4"/>
    <mergeCell ref="K3:K4"/>
    <mergeCell ref="M5:O9"/>
    <mergeCell ref="K6:K7"/>
    <mergeCell ref="M10:O11"/>
    <mergeCell ref="M12:O13"/>
    <mergeCell ref="C14:E14"/>
    <mergeCell ref="M14:O14"/>
    <mergeCell ref="C15:E15"/>
    <mergeCell ref="M15:O15"/>
    <mergeCell ref="M26:O29"/>
    <mergeCell ref="M18:O20"/>
    <mergeCell ref="K19:K20"/>
    <mergeCell ref="M21:M22"/>
    <mergeCell ref="N21:O22"/>
    <mergeCell ref="K22:K23"/>
    <mergeCell ref="M24:M25"/>
    <mergeCell ref="N24:O25"/>
  </mergeCells>
  <phoneticPr fontId="4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T625"/>
  <sheetViews>
    <sheetView topLeftCell="A586" zoomScale="120" zoomScaleNormal="120" workbookViewId="0">
      <selection activeCell="O596" sqref="O596"/>
    </sheetView>
  </sheetViews>
  <sheetFormatPr defaultRowHeight="15"/>
  <cols>
    <col min="1" max="1" width="9.5703125" customWidth="1"/>
    <col min="2" max="2" width="11.28515625" customWidth="1"/>
    <col min="11" max="11" width="8.5703125" customWidth="1"/>
    <col min="12" max="12" width="7.85546875" style="611" customWidth="1"/>
    <col min="13" max="13" width="9.140625" style="579"/>
    <col min="15" max="15" width="12.7109375" customWidth="1"/>
  </cols>
  <sheetData>
    <row r="1" spans="1:14" ht="25.5">
      <c r="A1" s="1072" t="s">
        <v>203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1053"/>
    </row>
    <row r="2" spans="1:14" ht="15.75" hidden="1" customHeight="1">
      <c r="A2" s="3" t="s">
        <v>34</v>
      </c>
      <c r="B2" s="4">
        <v>1</v>
      </c>
      <c r="C2" s="5">
        <v>2</v>
      </c>
      <c r="D2" s="4">
        <v>3</v>
      </c>
      <c r="E2" s="5">
        <v>4</v>
      </c>
      <c r="F2" s="6">
        <v>5</v>
      </c>
      <c r="G2" s="5">
        <v>6</v>
      </c>
      <c r="H2" s="4">
        <v>7</v>
      </c>
      <c r="I2" s="5">
        <v>8</v>
      </c>
      <c r="J2" s="25"/>
      <c r="K2" s="8" t="s">
        <v>1</v>
      </c>
      <c r="L2" s="602"/>
    </row>
    <row r="3" spans="1:14" ht="18.75" hidden="1">
      <c r="A3" s="60" t="s">
        <v>35</v>
      </c>
      <c r="B3" s="10">
        <f t="shared" ref="B3:I3" si="0">SUMIFS($J$53:$J$1283,$M$53:$M$1283,"MC1",$B$53:$B$1283,B2&amp;"-08-2019")</f>
        <v>0</v>
      </c>
      <c r="C3" s="10">
        <f t="shared" si="0"/>
        <v>0</v>
      </c>
      <c r="D3" s="10">
        <f t="shared" si="0"/>
        <v>0</v>
      </c>
      <c r="E3" s="10">
        <f t="shared" si="0"/>
        <v>0</v>
      </c>
      <c r="F3" s="10">
        <f t="shared" si="0"/>
        <v>0</v>
      </c>
      <c r="G3" s="10">
        <f t="shared" si="0"/>
        <v>0</v>
      </c>
      <c r="H3" s="10">
        <f t="shared" si="0"/>
        <v>0</v>
      </c>
      <c r="I3" s="10">
        <f t="shared" si="0"/>
        <v>0</v>
      </c>
      <c r="J3" s="1046"/>
      <c r="K3" s="61">
        <f>SUM(B3:I3)</f>
        <v>0</v>
      </c>
      <c r="L3" s="1073">
        <f>SUM(K3:K6)</f>
        <v>0</v>
      </c>
    </row>
    <row r="4" spans="1:14" ht="18.75" hidden="1">
      <c r="A4" s="60" t="s">
        <v>36</v>
      </c>
      <c r="B4" s="10">
        <f t="shared" ref="B4:I4" si="1">SUMIFS($J$53:$J$1283,$M$53:$M$1283,"MC2",$B$53:$B$1283,B2&amp;"-08-2019")</f>
        <v>0</v>
      </c>
      <c r="C4" s="10">
        <f t="shared" si="1"/>
        <v>0</v>
      </c>
      <c r="D4" s="10">
        <f t="shared" si="1"/>
        <v>0</v>
      </c>
      <c r="E4" s="10">
        <f t="shared" si="1"/>
        <v>0</v>
      </c>
      <c r="F4" s="10">
        <f t="shared" si="1"/>
        <v>0</v>
      </c>
      <c r="G4" s="10">
        <f t="shared" si="1"/>
        <v>0</v>
      </c>
      <c r="H4" s="10">
        <f t="shared" si="1"/>
        <v>0</v>
      </c>
      <c r="I4" s="10">
        <f t="shared" si="1"/>
        <v>0</v>
      </c>
      <c r="J4" s="1046"/>
      <c r="K4" s="61">
        <f>SUM(B4:I4)</f>
        <v>0</v>
      </c>
      <c r="L4" s="1074"/>
    </row>
    <row r="5" spans="1:14" ht="18.75" hidden="1">
      <c r="A5" s="60" t="s">
        <v>37</v>
      </c>
      <c r="B5" s="10">
        <f t="shared" ref="B5:I5" si="2">SUMIFS($J$53:$J$1283,$M$53:$M$1283,"MC3",$B$53:$B$1283,B2&amp;"-08-2019")</f>
        <v>0</v>
      </c>
      <c r="C5" s="10">
        <f t="shared" si="2"/>
        <v>0</v>
      </c>
      <c r="D5" s="10">
        <f t="shared" si="2"/>
        <v>0</v>
      </c>
      <c r="E5" s="10">
        <f t="shared" si="2"/>
        <v>0</v>
      </c>
      <c r="F5" s="10">
        <f t="shared" si="2"/>
        <v>0</v>
      </c>
      <c r="G5" s="10">
        <f t="shared" si="2"/>
        <v>0</v>
      </c>
      <c r="H5" s="10">
        <f t="shared" si="2"/>
        <v>0</v>
      </c>
      <c r="I5" s="10">
        <f t="shared" si="2"/>
        <v>0</v>
      </c>
      <c r="J5" s="1046"/>
      <c r="K5" s="61">
        <f>SUM(B5:I5)</f>
        <v>0</v>
      </c>
      <c r="L5" s="1074"/>
    </row>
    <row r="6" spans="1:14" ht="18.75" hidden="1">
      <c r="A6" s="60" t="s">
        <v>38</v>
      </c>
      <c r="B6" s="10">
        <f t="shared" ref="B6:I6" si="3">SUMIFS($J$53:$J$1283,$M$53:$M$1283,"MC4",$B$53:$B$1283,B2&amp;"-08-2019")</f>
        <v>0</v>
      </c>
      <c r="C6" s="10">
        <f t="shared" si="3"/>
        <v>0</v>
      </c>
      <c r="D6" s="10">
        <f t="shared" si="3"/>
        <v>0</v>
      </c>
      <c r="E6" s="10">
        <f t="shared" si="3"/>
        <v>0</v>
      </c>
      <c r="F6" s="10">
        <f t="shared" si="3"/>
        <v>0</v>
      </c>
      <c r="G6" s="10">
        <f t="shared" si="3"/>
        <v>0</v>
      </c>
      <c r="H6" s="10">
        <f t="shared" si="3"/>
        <v>0</v>
      </c>
      <c r="I6" s="10">
        <f t="shared" si="3"/>
        <v>0</v>
      </c>
      <c r="J6" s="1046"/>
      <c r="K6" s="61">
        <f>SUM(B6:I6)</f>
        <v>0</v>
      </c>
      <c r="L6" s="1075"/>
    </row>
    <row r="7" spans="1:14" ht="15.75" hidden="1" customHeight="1">
      <c r="A7" s="3" t="s">
        <v>34</v>
      </c>
      <c r="B7" s="4">
        <v>9</v>
      </c>
      <c r="C7" s="4">
        <v>10</v>
      </c>
      <c r="D7" s="4">
        <v>11</v>
      </c>
      <c r="E7" s="4">
        <v>12</v>
      </c>
      <c r="F7" s="4">
        <v>13</v>
      </c>
      <c r="G7" s="4">
        <v>14</v>
      </c>
      <c r="H7" s="4">
        <v>15</v>
      </c>
      <c r="I7" s="4">
        <v>16</v>
      </c>
      <c r="J7" s="12"/>
      <c r="K7" s="13" t="s">
        <v>5</v>
      </c>
      <c r="L7" s="603"/>
    </row>
    <row r="8" spans="1:14" ht="18.75" hidden="1" customHeight="1">
      <c r="A8" s="60" t="s">
        <v>35</v>
      </c>
      <c r="B8" s="10">
        <f t="shared" ref="B8:I8" si="4">SUMIFS($J$53:$J$1283,$M$53:$M$1283,"MC1",$B$53:$B$1283,B7&amp;"-08-2019")</f>
        <v>0</v>
      </c>
      <c r="C8" s="10">
        <f t="shared" si="4"/>
        <v>0</v>
      </c>
      <c r="D8" s="10">
        <f t="shared" si="4"/>
        <v>0</v>
      </c>
      <c r="E8" s="10">
        <f t="shared" si="4"/>
        <v>0</v>
      </c>
      <c r="F8" s="10">
        <f t="shared" si="4"/>
        <v>0</v>
      </c>
      <c r="G8" s="10">
        <f t="shared" si="4"/>
        <v>0</v>
      </c>
      <c r="H8" s="10">
        <f t="shared" si="4"/>
        <v>0</v>
      </c>
      <c r="I8" s="10">
        <f t="shared" si="4"/>
        <v>0</v>
      </c>
      <c r="J8" s="1050"/>
      <c r="K8" s="63">
        <f>SUM(B8:I8)</f>
        <v>0</v>
      </c>
      <c r="L8" s="1073">
        <f>SUM(K8:K11)</f>
        <v>0</v>
      </c>
    </row>
    <row r="9" spans="1:14" ht="18.75" hidden="1" customHeight="1">
      <c r="A9" s="60" t="s">
        <v>36</v>
      </c>
      <c r="B9" s="10">
        <f t="shared" ref="B9:I9" si="5">SUMIFS($J$53:$J$1283,$M$53:$M$1283,"MC2",$B$53:$B$1283,B7&amp;"-08-2019")</f>
        <v>0</v>
      </c>
      <c r="C9" s="10">
        <f t="shared" si="5"/>
        <v>0</v>
      </c>
      <c r="D9" s="10">
        <f t="shared" si="5"/>
        <v>0</v>
      </c>
      <c r="E9" s="10">
        <f t="shared" si="5"/>
        <v>0</v>
      </c>
      <c r="F9" s="10">
        <f t="shared" si="5"/>
        <v>0</v>
      </c>
      <c r="G9" s="10">
        <f t="shared" si="5"/>
        <v>0</v>
      </c>
      <c r="H9" s="10">
        <f t="shared" si="5"/>
        <v>0</v>
      </c>
      <c r="I9" s="10">
        <f t="shared" si="5"/>
        <v>0</v>
      </c>
      <c r="J9" s="1050"/>
      <c r="K9" s="63">
        <f>SUM(B9:I9)</f>
        <v>0</v>
      </c>
      <c r="L9" s="1074"/>
    </row>
    <row r="10" spans="1:14" ht="18.75" hidden="1" customHeight="1">
      <c r="A10" s="60" t="s">
        <v>37</v>
      </c>
      <c r="B10" s="10">
        <f t="shared" ref="B10:I10" si="6">SUMIFS($J$53:$J$1283,$M$53:$M$1283,"MC3",$B$53:$B$1283,B7&amp;"-08-2019")</f>
        <v>0</v>
      </c>
      <c r="C10" s="10">
        <f t="shared" si="6"/>
        <v>0</v>
      </c>
      <c r="D10" s="10">
        <f t="shared" si="6"/>
        <v>0</v>
      </c>
      <c r="E10" s="10">
        <f t="shared" si="6"/>
        <v>0</v>
      </c>
      <c r="F10" s="10">
        <f t="shared" si="6"/>
        <v>0</v>
      </c>
      <c r="G10" s="10">
        <f t="shared" si="6"/>
        <v>0</v>
      </c>
      <c r="H10" s="10">
        <f t="shared" si="6"/>
        <v>0</v>
      </c>
      <c r="I10" s="10">
        <f t="shared" si="6"/>
        <v>0</v>
      </c>
      <c r="J10" s="1050"/>
      <c r="K10" s="63">
        <f>SUM(B10:I10)</f>
        <v>0</v>
      </c>
      <c r="L10" s="1074"/>
    </row>
    <row r="11" spans="1:14" ht="18.75" hidden="1" customHeight="1">
      <c r="A11" s="60" t="s">
        <v>38</v>
      </c>
      <c r="B11" s="10">
        <f t="shared" ref="B11:I11" si="7">SUMIFS($J$53:$J$1283,$M$53:$M$1283,"MC4",$B$53:$B$1283,B7&amp;"-08-2019")</f>
        <v>0</v>
      </c>
      <c r="C11" s="10">
        <f t="shared" si="7"/>
        <v>0</v>
      </c>
      <c r="D11" s="10">
        <f t="shared" si="7"/>
        <v>0</v>
      </c>
      <c r="E11" s="10">
        <f t="shared" si="7"/>
        <v>0</v>
      </c>
      <c r="F11" s="10">
        <f t="shared" si="7"/>
        <v>0</v>
      </c>
      <c r="G11" s="10">
        <f t="shared" si="7"/>
        <v>0</v>
      </c>
      <c r="H11" s="10">
        <f t="shared" si="7"/>
        <v>0</v>
      </c>
      <c r="I11" s="10">
        <f t="shared" si="7"/>
        <v>0</v>
      </c>
      <c r="J11" s="1050"/>
      <c r="K11" s="63">
        <f>SUM(B11:I11)</f>
        <v>0</v>
      </c>
      <c r="L11" s="1075"/>
    </row>
    <row r="12" spans="1:14" ht="15.75" hidden="1" customHeight="1">
      <c r="A12" s="3" t="s">
        <v>34</v>
      </c>
      <c r="B12" s="4">
        <v>17</v>
      </c>
      <c r="C12" s="4">
        <v>18</v>
      </c>
      <c r="D12" s="4">
        <v>19</v>
      </c>
      <c r="E12" s="4">
        <v>20</v>
      </c>
      <c r="F12" s="4">
        <v>21</v>
      </c>
      <c r="G12" s="4">
        <v>22</v>
      </c>
      <c r="H12" s="4">
        <v>23</v>
      </c>
      <c r="I12" s="4">
        <v>24</v>
      </c>
      <c r="J12" s="15"/>
      <c r="K12" s="16" t="s">
        <v>6</v>
      </c>
      <c r="L12" s="603"/>
    </row>
    <row r="13" spans="1:14" ht="18.75" hidden="1" customHeight="1">
      <c r="A13" s="60" t="s">
        <v>35</v>
      </c>
      <c r="B13" s="10">
        <f t="shared" ref="B13:I13" si="8">SUMIFS($J$53:$J$1283,$M$53:$M$1283,"MC1",$B$53:$B$1283,B12&amp;"-08-2019")</f>
        <v>0</v>
      </c>
      <c r="C13" s="10">
        <f t="shared" si="8"/>
        <v>0</v>
      </c>
      <c r="D13" s="10">
        <f t="shared" si="8"/>
        <v>0</v>
      </c>
      <c r="E13" s="10">
        <f t="shared" si="8"/>
        <v>0</v>
      </c>
      <c r="F13" s="10">
        <f t="shared" si="8"/>
        <v>0</v>
      </c>
      <c r="G13" s="10">
        <f t="shared" si="8"/>
        <v>0</v>
      </c>
      <c r="H13" s="10">
        <f t="shared" si="8"/>
        <v>0</v>
      </c>
      <c r="I13" s="10">
        <f t="shared" si="8"/>
        <v>0</v>
      </c>
      <c r="J13" s="15"/>
      <c r="K13" s="64">
        <f>SUM(B13:J13)</f>
        <v>0</v>
      </c>
      <c r="L13" s="1073">
        <f>SUM(K13:K16)</f>
        <v>0</v>
      </c>
    </row>
    <row r="14" spans="1:14" ht="18.75" hidden="1" customHeight="1">
      <c r="A14" s="60" t="s">
        <v>36</v>
      </c>
      <c r="B14" s="10">
        <f t="shared" ref="B14:I14" si="9">SUMIFS($J$53:$J$1283,$M$53:$M$1283,"MC2",$B$53:$B$1283,B12&amp;"-08-2019")</f>
        <v>0</v>
      </c>
      <c r="C14" s="10">
        <f t="shared" si="9"/>
        <v>0</v>
      </c>
      <c r="D14" s="10">
        <f t="shared" si="9"/>
        <v>0</v>
      </c>
      <c r="E14" s="10">
        <f t="shared" si="9"/>
        <v>0</v>
      </c>
      <c r="F14" s="10">
        <f t="shared" si="9"/>
        <v>0</v>
      </c>
      <c r="G14" s="10">
        <f t="shared" si="9"/>
        <v>0</v>
      </c>
      <c r="H14" s="10">
        <f t="shared" si="9"/>
        <v>0</v>
      </c>
      <c r="I14" s="10">
        <f t="shared" si="9"/>
        <v>0</v>
      </c>
      <c r="J14" s="15"/>
      <c r="K14" s="64">
        <f>SUM(B14:J14)</f>
        <v>0</v>
      </c>
      <c r="L14" s="1074"/>
    </row>
    <row r="15" spans="1:14" ht="18.75" hidden="1" customHeight="1">
      <c r="A15" s="60" t="s">
        <v>37</v>
      </c>
      <c r="B15" s="10">
        <f t="shared" ref="B15:I15" si="10">SUMIFS($J$53:$J$1283,$M$53:$M$1283,"MC3",$B$53:$B$1283,B12&amp;"-08-2019")</f>
        <v>0</v>
      </c>
      <c r="C15" s="10">
        <f t="shared" si="10"/>
        <v>0</v>
      </c>
      <c r="D15" s="10">
        <f t="shared" si="10"/>
        <v>0</v>
      </c>
      <c r="E15" s="10">
        <f t="shared" si="10"/>
        <v>0</v>
      </c>
      <c r="F15" s="10">
        <f t="shared" si="10"/>
        <v>0</v>
      </c>
      <c r="G15" s="10">
        <f t="shared" si="10"/>
        <v>0</v>
      </c>
      <c r="H15" s="10">
        <f t="shared" si="10"/>
        <v>0</v>
      </c>
      <c r="I15" s="10">
        <f t="shared" si="10"/>
        <v>0</v>
      </c>
      <c r="J15" s="15"/>
      <c r="K15" s="64">
        <f>SUM(B15:J15)</f>
        <v>0</v>
      </c>
      <c r="L15" s="1074"/>
    </row>
    <row r="16" spans="1:14" ht="18.75" hidden="1" customHeight="1">
      <c r="A16" s="60" t="s">
        <v>38</v>
      </c>
      <c r="B16" s="10">
        <f t="shared" ref="B16:I16" si="11">SUMIFS($J$53:$J$1283,$M$53:$M$1283,"MC4",$B$53:$B$1283,B12&amp;"-08-2019")</f>
        <v>0</v>
      </c>
      <c r="C16" s="10">
        <f t="shared" si="11"/>
        <v>0</v>
      </c>
      <c r="D16" s="10">
        <f t="shared" si="11"/>
        <v>0</v>
      </c>
      <c r="E16" s="10">
        <f t="shared" si="11"/>
        <v>0</v>
      </c>
      <c r="F16" s="10">
        <f t="shared" si="11"/>
        <v>0</v>
      </c>
      <c r="G16" s="10">
        <f t="shared" si="11"/>
        <v>0</v>
      </c>
      <c r="H16" s="10">
        <f t="shared" si="11"/>
        <v>0</v>
      </c>
      <c r="I16" s="10">
        <f t="shared" si="11"/>
        <v>0</v>
      </c>
      <c r="J16" s="15"/>
      <c r="K16" s="64">
        <f>SUM(B16:J16)</f>
        <v>0</v>
      </c>
      <c r="L16" s="1075"/>
    </row>
    <row r="17" spans="1:20" ht="15.75" hidden="1" customHeight="1">
      <c r="A17" s="3" t="s">
        <v>34</v>
      </c>
      <c r="B17" s="4">
        <v>25</v>
      </c>
      <c r="C17" s="4">
        <v>26</v>
      </c>
      <c r="D17" s="4">
        <v>27</v>
      </c>
      <c r="E17" s="4">
        <v>28</v>
      </c>
      <c r="F17" s="4">
        <v>29</v>
      </c>
      <c r="G17" s="4">
        <v>30</v>
      </c>
      <c r="H17" s="65"/>
      <c r="I17" s="66"/>
      <c r="J17" s="15"/>
      <c r="K17" s="7" t="s">
        <v>8</v>
      </c>
      <c r="L17" s="602"/>
    </row>
    <row r="18" spans="1:20" ht="18.75" hidden="1" customHeight="1">
      <c r="A18" s="60" t="s">
        <v>35</v>
      </c>
      <c r="B18" s="10">
        <f t="shared" ref="B18:G18" si="12">SUMIFS($J$53:$J$1283,$M$53:$M$1283,"MC1",$B$53:$B$1283,B17&amp;"-08-2019")</f>
        <v>0</v>
      </c>
      <c r="C18" s="10">
        <f t="shared" si="12"/>
        <v>0</v>
      </c>
      <c r="D18" s="10">
        <f t="shared" si="12"/>
        <v>0</v>
      </c>
      <c r="E18" s="10">
        <f t="shared" si="12"/>
        <v>0</v>
      </c>
      <c r="F18" s="10">
        <f t="shared" si="12"/>
        <v>0</v>
      </c>
      <c r="G18" s="10">
        <f t="shared" si="12"/>
        <v>0</v>
      </c>
      <c r="H18" s="28"/>
      <c r="I18" s="28"/>
      <c r="J18" s="15"/>
      <c r="K18" s="64">
        <f>SUM(B18:J18)</f>
        <v>0</v>
      </c>
      <c r="L18" s="1073">
        <f>SUM(K18:K21)</f>
        <v>0</v>
      </c>
    </row>
    <row r="19" spans="1:20" ht="18.75" hidden="1" customHeight="1">
      <c r="A19" s="60" t="s">
        <v>36</v>
      </c>
      <c r="B19" s="10">
        <f t="shared" ref="B19:G19" si="13">SUMIFS($J$53:$J$1283,$M$53:$M$1283,"MC2",$B$53:$B$1283,B17&amp;"-08-2019")</f>
        <v>0</v>
      </c>
      <c r="C19" s="10">
        <f t="shared" si="13"/>
        <v>0</v>
      </c>
      <c r="D19" s="10">
        <f t="shared" si="13"/>
        <v>0</v>
      </c>
      <c r="E19" s="10">
        <f t="shared" si="13"/>
        <v>0</v>
      </c>
      <c r="F19" s="10">
        <f t="shared" si="13"/>
        <v>0</v>
      </c>
      <c r="G19" s="10">
        <f t="shared" si="13"/>
        <v>0</v>
      </c>
      <c r="H19" s="28"/>
      <c r="I19" s="28"/>
      <c r="J19" s="17"/>
      <c r="K19" s="64">
        <f>SUM(B19:J19)</f>
        <v>0</v>
      </c>
      <c r="L19" s="1074"/>
    </row>
    <row r="20" spans="1:20" ht="18.75" hidden="1" customHeight="1">
      <c r="A20" s="60" t="s">
        <v>37</v>
      </c>
      <c r="B20" s="10">
        <f t="shared" ref="B20:G20" si="14">SUMIFS($J$53:$J$1283,$M$53:$M$1283,"MC3",$B$53:$B$1283,B17&amp;"-08-2019")</f>
        <v>0</v>
      </c>
      <c r="C20" s="10">
        <f t="shared" si="14"/>
        <v>0</v>
      </c>
      <c r="D20" s="10">
        <f t="shared" si="14"/>
        <v>0</v>
      </c>
      <c r="E20" s="10">
        <f t="shared" si="14"/>
        <v>0</v>
      </c>
      <c r="F20" s="10">
        <f t="shared" si="14"/>
        <v>0</v>
      </c>
      <c r="G20" s="10">
        <f t="shared" si="14"/>
        <v>0</v>
      </c>
      <c r="H20" s="28"/>
      <c r="I20" s="28"/>
      <c r="J20" s="15"/>
      <c r="K20" s="64">
        <f>SUM(B20:J20)</f>
        <v>0</v>
      </c>
      <c r="L20" s="1074"/>
    </row>
    <row r="21" spans="1:20" ht="18.75" hidden="1" customHeight="1">
      <c r="A21" s="60" t="s">
        <v>38</v>
      </c>
      <c r="B21" s="10">
        <f t="shared" ref="B21:G21" si="15">SUMIFS($J$53:$J$1283,$M$53:$M$1283,"MC4",$B$53:$B$1283,B17&amp;"-08-2019")</f>
        <v>0</v>
      </c>
      <c r="C21" s="10">
        <f t="shared" si="15"/>
        <v>0</v>
      </c>
      <c r="D21" s="10">
        <f t="shared" si="15"/>
        <v>0</v>
      </c>
      <c r="E21" s="10">
        <f t="shared" si="15"/>
        <v>0</v>
      </c>
      <c r="F21" s="10">
        <f t="shared" si="15"/>
        <v>0</v>
      </c>
      <c r="G21" s="10">
        <f t="shared" si="15"/>
        <v>0</v>
      </c>
      <c r="H21" s="28"/>
      <c r="I21" s="28"/>
      <c r="J21" s="17"/>
      <c r="K21" s="64">
        <f>SUM(B21:J21)</f>
        <v>0</v>
      </c>
      <c r="L21" s="1075"/>
    </row>
    <row r="22" spans="1:20" ht="18.75" customHeight="1">
      <c r="A22" s="67"/>
      <c r="B22" s="68"/>
      <c r="C22" s="68"/>
      <c r="D22" s="68"/>
      <c r="E22" s="68"/>
      <c r="F22" s="68"/>
      <c r="G22" s="68"/>
      <c r="H22" s="69"/>
      <c r="I22" s="69"/>
      <c r="J22" s="20"/>
      <c r="K22" s="70"/>
      <c r="L22" s="604"/>
      <c r="O22" s="1058" t="s">
        <v>151</v>
      </c>
      <c r="P22" s="1058"/>
    </row>
    <row r="23" spans="1:20" s="2" customFormat="1" ht="15.75" customHeight="1">
      <c r="A23" s="234" t="s">
        <v>0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1062" t="s">
        <v>39</v>
      </c>
      <c r="M23" s="1063"/>
      <c r="N23" s="1064"/>
      <c r="O23" s="204" t="s">
        <v>150</v>
      </c>
      <c r="P23" s="96" t="s">
        <v>58</v>
      </c>
    </row>
    <row r="24" spans="1:20" s="2" customFormat="1" ht="15.75">
      <c r="A24" s="9" t="s">
        <v>3</v>
      </c>
      <c r="B24" s="10">
        <f t="shared" ref="B24:H24" si="16">SUMIFS($J$57:$J$5212,$B$57:$B$5212,B23&amp;"-03-2020",$D$57:$D$5212,$A$24,$K$57:$K$5212,"I")</f>
        <v>8.3849999999999998</v>
      </c>
      <c r="C24" s="669">
        <f t="shared" si="16"/>
        <v>8.673</v>
      </c>
      <c r="D24" s="669">
        <f t="shared" si="16"/>
        <v>5.109</v>
      </c>
      <c r="E24" s="669">
        <f t="shared" si="16"/>
        <v>20.436</v>
      </c>
      <c r="F24" s="669">
        <f t="shared" si="16"/>
        <v>12.707999999999998</v>
      </c>
      <c r="G24" s="669">
        <f t="shared" si="16"/>
        <v>19.256999999999998</v>
      </c>
      <c r="H24" s="669">
        <f t="shared" si="16"/>
        <v>20.651999999999997</v>
      </c>
      <c r="I24" s="10">
        <f>SUMIFS($J$57:$J$5212,$B$57:$B$5212,I23&amp;"-02-2020",$D$57:$D$5212,$A$24,$K$57:$K$5212,"I")</f>
        <v>0</v>
      </c>
      <c r="J24" s="1046"/>
      <c r="K24" s="11">
        <f>SUM(B24:I24)</f>
        <v>95.22</v>
      </c>
      <c r="L24" s="1065"/>
      <c r="M24" s="1066"/>
      <c r="N24" s="1067"/>
      <c r="O24" s="42">
        <f>K24+K27+K30+K33</f>
        <v>320.0915</v>
      </c>
      <c r="P24" s="96" t="s">
        <v>3</v>
      </c>
    </row>
    <row r="25" spans="1:20" s="2" customFormat="1" ht="15.75">
      <c r="A25" s="9" t="s">
        <v>4</v>
      </c>
      <c r="B25" s="10">
        <f t="shared" ref="B25:H25" si="17">SUMIFS($J$57:$J$5212,$B$57:$B$5212,B23&amp;"-03-2020",$D$57:$D$5212,$A$25,$K$57:$K$5212,"I")</f>
        <v>7.9409999999999998</v>
      </c>
      <c r="C25" s="669">
        <f t="shared" si="17"/>
        <v>6.7770000000000001</v>
      </c>
      <c r="D25" s="669">
        <f t="shared" si="17"/>
        <v>1.7969999999999999</v>
      </c>
      <c r="E25" s="669">
        <f t="shared" si="17"/>
        <v>2.3249999999999997</v>
      </c>
      <c r="F25" s="669">
        <f t="shared" si="17"/>
        <v>1.4489999999999998</v>
      </c>
      <c r="G25" s="669">
        <f t="shared" si="17"/>
        <v>7.7495999999999992</v>
      </c>
      <c r="H25" s="669">
        <f t="shared" si="17"/>
        <v>3.9390000000000001</v>
      </c>
      <c r="I25" s="10">
        <f>SUMIFS($J$57:$J$5212,$B$57:$B$5212,I23&amp;"-02-2020",$D$57:$D$5212,$A$25,$K$57:$K$5212,"I")</f>
        <v>0</v>
      </c>
      <c r="J25" s="1046"/>
      <c r="K25" s="11">
        <f>SUM(B25:I25)</f>
        <v>31.977600000000002</v>
      </c>
      <c r="L25" s="1068"/>
      <c r="M25" s="1069"/>
      <c r="N25" s="1070"/>
      <c r="O25" s="42">
        <f>K25+K28+K31+K34</f>
        <v>169.84559999999999</v>
      </c>
      <c r="P25" s="96" t="s">
        <v>4</v>
      </c>
    </row>
    <row r="26" spans="1:20" s="2" customFormat="1" ht="15.75" customHeight="1">
      <c r="A26" s="234" t="s">
        <v>0</v>
      </c>
      <c r="B26" s="235">
        <v>8</v>
      </c>
      <c r="C26" s="237">
        <v>9</v>
      </c>
      <c r="D26" s="235">
        <v>10</v>
      </c>
      <c r="E26" s="237">
        <v>11</v>
      </c>
      <c r="F26" s="235">
        <v>12</v>
      </c>
      <c r="G26" s="237">
        <v>13</v>
      </c>
      <c r="H26" s="235">
        <v>14</v>
      </c>
      <c r="I26" s="237">
        <v>15</v>
      </c>
      <c r="J26" s="241"/>
      <c r="K26" s="242" t="s">
        <v>5</v>
      </c>
      <c r="L26" s="1071" t="s">
        <v>3</v>
      </c>
      <c r="M26" s="1028">
        <f>K24+K27+K30+K33</f>
        <v>320.0915</v>
      </c>
      <c r="N26" s="1030"/>
      <c r="O26" s="231">
        <f>SUM(O24:O25)</f>
        <v>489.93709999999999</v>
      </c>
      <c r="P26" s="96"/>
    </row>
    <row r="27" spans="1:20" s="2" customFormat="1" ht="19.5" customHeight="1">
      <c r="A27" s="9" t="s">
        <v>3</v>
      </c>
      <c r="B27" s="10">
        <f t="shared" ref="B27:I27" si="18">SUMIFS($J$57:$J$5212,$B$57:$B$5212,B26&amp;"-03-2020",$D$57:$D$5212,$A$27,$K$57:$K$5212,"I")</f>
        <v>16.085999999999999</v>
      </c>
      <c r="C27" s="669">
        <f t="shared" si="18"/>
        <v>13.840999999999998</v>
      </c>
      <c r="D27" s="669">
        <f t="shared" si="18"/>
        <v>12.545999999999999</v>
      </c>
      <c r="E27" s="669">
        <f t="shared" si="18"/>
        <v>16.119</v>
      </c>
      <c r="F27" s="669">
        <f t="shared" si="18"/>
        <v>7.8900000000000006</v>
      </c>
      <c r="G27" s="669">
        <f t="shared" si="18"/>
        <v>0</v>
      </c>
      <c r="H27" s="669">
        <f t="shared" si="18"/>
        <v>13.715999999999999</v>
      </c>
      <c r="I27" s="669">
        <f t="shared" si="18"/>
        <v>6.0359999999999996</v>
      </c>
      <c r="J27" s="1050"/>
      <c r="K27" s="11">
        <f>SUM(B27:I27)</f>
        <v>86.233999999999995</v>
      </c>
      <c r="L27" s="1071"/>
      <c r="M27" s="1034"/>
      <c r="N27" s="1036"/>
      <c r="O27" s="1059" t="s">
        <v>152</v>
      </c>
      <c r="P27" s="1059"/>
    </row>
    <row r="28" spans="1:20" s="2" customFormat="1" ht="18.75" customHeight="1">
      <c r="A28" s="9" t="s">
        <v>4</v>
      </c>
      <c r="B28" s="10">
        <f t="shared" ref="B28:I28" si="19">SUMIFS($J$57:$J$5212,$B$57:$B$5212,B26&amp;"-03-2020",$D$57:$D$5212,$A$28,$K$57:$K$5212,"I")</f>
        <v>1.6379999999999999</v>
      </c>
      <c r="C28" s="669">
        <f t="shared" si="19"/>
        <v>1.6379999999999999</v>
      </c>
      <c r="D28" s="669">
        <f t="shared" si="19"/>
        <v>4.4580000000000002</v>
      </c>
      <c r="E28" s="669">
        <f t="shared" si="19"/>
        <v>0.74099999999999988</v>
      </c>
      <c r="F28" s="669">
        <f t="shared" si="19"/>
        <v>9.4649999999999999</v>
      </c>
      <c r="G28" s="669">
        <f t="shared" si="19"/>
        <v>0</v>
      </c>
      <c r="H28" s="669">
        <f t="shared" si="19"/>
        <v>4.665</v>
      </c>
      <c r="I28" s="669">
        <f t="shared" si="19"/>
        <v>6.1559999999999997</v>
      </c>
      <c r="J28" s="1050"/>
      <c r="K28" s="11">
        <f>SUM(B28:I28)</f>
        <v>28.760999999999996</v>
      </c>
      <c r="L28" s="1071" t="s">
        <v>4</v>
      </c>
      <c r="M28" s="1052">
        <f>K25+K28+K31+K34</f>
        <v>169.84559999999999</v>
      </c>
      <c r="N28" s="1052"/>
      <c r="O28" s="42">
        <f>SUM(K40,K43,K46,K49)</f>
        <v>320.0915</v>
      </c>
      <c r="P28" s="96" t="s">
        <v>3</v>
      </c>
    </row>
    <row r="29" spans="1:20" s="2" customFormat="1" ht="15.75" customHeight="1">
      <c r="A29" s="234" t="s">
        <v>0</v>
      </c>
      <c r="B29" s="235">
        <v>16</v>
      </c>
      <c r="C29" s="235">
        <v>17</v>
      </c>
      <c r="D29" s="235">
        <v>18</v>
      </c>
      <c r="E29" s="235">
        <v>19</v>
      </c>
      <c r="F29" s="235">
        <v>20</v>
      </c>
      <c r="G29" s="235">
        <v>21</v>
      </c>
      <c r="H29" s="235">
        <v>22</v>
      </c>
      <c r="I29" s="235">
        <v>23</v>
      </c>
      <c r="J29" s="243"/>
      <c r="K29" s="155" t="s">
        <v>6</v>
      </c>
      <c r="L29" s="1071"/>
      <c r="M29" s="1052"/>
      <c r="N29" s="1052"/>
      <c r="O29" s="42">
        <f>SUM(K41,K44,K47,K50)</f>
        <v>169.84559999999999</v>
      </c>
      <c r="P29" s="96" t="s">
        <v>4</v>
      </c>
    </row>
    <row r="30" spans="1:20" s="2" customFormat="1" ht="18.75" customHeight="1">
      <c r="A30" s="9" t="s">
        <v>3</v>
      </c>
      <c r="B30" s="10">
        <f t="shared" ref="B30:I30" si="20">SUMIFS($J$57:$J$5212,$B$57:$B$5212,B29&amp;"-03-2020",$D$57:$D$5212,$A$30,$K$57:$K$5212,"I")</f>
        <v>10.272</v>
      </c>
      <c r="C30" s="669">
        <f t="shared" si="20"/>
        <v>16.903499999999998</v>
      </c>
      <c r="D30" s="669">
        <f t="shared" si="20"/>
        <v>9.1949999999999985</v>
      </c>
      <c r="E30" s="669">
        <f t="shared" si="20"/>
        <v>9.2249999999999996</v>
      </c>
      <c r="F30" s="669">
        <f t="shared" si="20"/>
        <v>10.005000000000001</v>
      </c>
      <c r="G30" s="669">
        <f t="shared" si="20"/>
        <v>8.6940000000000008</v>
      </c>
      <c r="H30" s="669">
        <f t="shared" si="20"/>
        <v>8.5499999999999989</v>
      </c>
      <c r="I30" s="669">
        <f t="shared" si="20"/>
        <v>4.7519999999999998</v>
      </c>
      <c r="J30" s="15"/>
      <c r="K30" s="11">
        <f>SUM(B30:I30)</f>
        <v>77.596499999999992</v>
      </c>
      <c r="L30" s="1060" t="s">
        <v>40</v>
      </c>
      <c r="M30" s="1061"/>
      <c r="N30" s="1061"/>
      <c r="O30" s="231">
        <f>SUM(O28:O29)</f>
        <v>489.93709999999999</v>
      </c>
      <c r="P30" s="96" t="s">
        <v>150</v>
      </c>
    </row>
    <row r="31" spans="1:20" s="2" customFormat="1" ht="18.75" customHeight="1">
      <c r="A31" s="9" t="s">
        <v>4</v>
      </c>
      <c r="B31" s="10">
        <f t="shared" ref="B31:I31" si="21">SUMIFS($J$57:$J$5212,$B$57:$B$5212,B29&amp;"-03-2020",$D$57:$D$5212,$A$31,$K$57:$K$5212,"I")</f>
        <v>11.427</v>
      </c>
      <c r="C31" s="669">
        <f t="shared" si="21"/>
        <v>3.7530000000000001</v>
      </c>
      <c r="D31" s="669">
        <f t="shared" si="21"/>
        <v>7.2809999999999988</v>
      </c>
      <c r="E31" s="669">
        <f t="shared" si="21"/>
        <v>12.102</v>
      </c>
      <c r="F31" s="669">
        <f t="shared" si="21"/>
        <v>9.0689999999999991</v>
      </c>
      <c r="G31" s="669">
        <f t="shared" si="21"/>
        <v>7.6065000000000005</v>
      </c>
      <c r="H31" s="669">
        <f t="shared" si="21"/>
        <v>12.894</v>
      </c>
      <c r="I31" s="669">
        <f t="shared" si="21"/>
        <v>5.8529999999999998</v>
      </c>
      <c r="J31" s="15"/>
      <c r="K31" s="11">
        <f>SUM(B31:I31)</f>
        <v>69.985500000000002</v>
      </c>
      <c r="L31" s="1052">
        <f>M26+M28</f>
        <v>489.93709999999999</v>
      </c>
      <c r="M31" s="1052"/>
      <c r="N31" s="1052"/>
      <c r="T31" s="2" t="s">
        <v>7</v>
      </c>
    </row>
    <row r="32" spans="1:20" s="2" customFormat="1" ht="15.75" customHeight="1">
      <c r="A32" s="234" t="s">
        <v>0</v>
      </c>
      <c r="B32" s="235">
        <v>24</v>
      </c>
      <c r="C32" s="235">
        <v>25</v>
      </c>
      <c r="D32" s="235">
        <v>26</v>
      </c>
      <c r="E32" s="235">
        <v>27</v>
      </c>
      <c r="F32" s="235">
        <v>28</v>
      </c>
      <c r="G32" s="235">
        <v>29</v>
      </c>
      <c r="H32" s="235">
        <v>30</v>
      </c>
      <c r="I32" s="152">
        <v>31</v>
      </c>
      <c r="J32" s="243"/>
      <c r="K32" s="238" t="s">
        <v>8</v>
      </c>
      <c r="L32" s="1052"/>
      <c r="M32" s="1052"/>
      <c r="N32" s="1052"/>
    </row>
    <row r="33" spans="1:16" s="2" customFormat="1" ht="18.75" customHeight="1">
      <c r="A33" s="9" t="s">
        <v>3</v>
      </c>
      <c r="B33" s="10">
        <f t="shared" ref="B33:I33" si="22">SUMIFS($J$57:$J$5212,$B$57:$B$5212,B32&amp;"-03-2020",$D$57:$D$5212,$A$33,$K$57:$K$5212,"I")</f>
        <v>11.637</v>
      </c>
      <c r="C33" s="669">
        <f t="shared" si="22"/>
        <v>7.262999999999999</v>
      </c>
      <c r="D33" s="669">
        <f t="shared" si="22"/>
        <v>9.8369999999999997</v>
      </c>
      <c r="E33" s="669">
        <f t="shared" si="22"/>
        <v>8.4390000000000001</v>
      </c>
      <c r="F33" s="669">
        <f t="shared" si="22"/>
        <v>8.0759999999999987</v>
      </c>
      <c r="G33" s="669">
        <f t="shared" si="22"/>
        <v>15.789</v>
      </c>
      <c r="H33" s="669">
        <f t="shared" si="22"/>
        <v>0</v>
      </c>
      <c r="I33" s="669">
        <f t="shared" si="22"/>
        <v>0</v>
      </c>
      <c r="J33" s="15"/>
      <c r="K33" s="11">
        <f>SUM(B33:I33)</f>
        <v>61.041000000000004</v>
      </c>
      <c r="L33" s="605"/>
      <c r="M33" s="582"/>
      <c r="N33" s="73"/>
    </row>
    <row r="34" spans="1:16" s="2" customFormat="1" ht="18.75" customHeight="1">
      <c r="A34" s="9" t="s">
        <v>4</v>
      </c>
      <c r="B34" s="10">
        <f t="shared" ref="B34:I34" si="23">SUMIFS($J$57:$J$5212,$B$57:$B$5212,B32&amp;"-03-2020",$D$57:$D$5212,$A$34,$K$57:$K$5212,"I")</f>
        <v>7.8375000000000004</v>
      </c>
      <c r="C34" s="669">
        <f t="shared" si="23"/>
        <v>4.7460000000000004</v>
      </c>
      <c r="D34" s="669">
        <f t="shared" si="23"/>
        <v>6.165</v>
      </c>
      <c r="E34" s="669">
        <f t="shared" si="23"/>
        <v>7.4039999999999999</v>
      </c>
      <c r="F34" s="669">
        <f t="shared" si="23"/>
        <v>8.2379999999999995</v>
      </c>
      <c r="G34" s="669">
        <f t="shared" si="23"/>
        <v>4.7309999999999999</v>
      </c>
      <c r="H34" s="669">
        <f t="shared" si="23"/>
        <v>0</v>
      </c>
      <c r="I34" s="669">
        <f t="shared" si="23"/>
        <v>0</v>
      </c>
      <c r="J34" s="17"/>
      <c r="K34" s="11">
        <f>SUM(B34:I34)</f>
        <v>39.121500000000005</v>
      </c>
      <c r="L34" s="606"/>
      <c r="M34" s="583"/>
      <c r="N34" s="76"/>
    </row>
    <row r="35" spans="1:16" s="2" customFormat="1" ht="18.75" customHeight="1">
      <c r="A35" s="18"/>
      <c r="B35" s="1054" t="s">
        <v>9</v>
      </c>
      <c r="C35" s="1054"/>
      <c r="D35" s="1054"/>
      <c r="E35" s="19"/>
      <c r="F35" s="19"/>
      <c r="G35" s="19"/>
      <c r="H35" s="19"/>
      <c r="I35" s="19"/>
      <c r="J35" s="20"/>
      <c r="K35" s="18"/>
      <c r="L35" s="1054" t="s">
        <v>159</v>
      </c>
      <c r="M35" s="1054"/>
      <c r="N35" s="1054"/>
    </row>
    <row r="36" spans="1:16" s="2" customFormat="1" ht="18.75" customHeight="1">
      <c r="A36" s="18" t="s">
        <v>3</v>
      </c>
      <c r="B36" s="1052">
        <v>11.93</v>
      </c>
      <c r="C36" s="1052"/>
      <c r="D36" s="1052"/>
      <c r="E36" s="19"/>
      <c r="F36" s="19"/>
      <c r="G36" s="19"/>
      <c r="H36" s="19"/>
      <c r="I36" s="19"/>
      <c r="J36" s="20"/>
      <c r="K36" s="18" t="s">
        <v>3</v>
      </c>
      <c r="L36" s="1055">
        <f>B36+M26-M42</f>
        <v>0</v>
      </c>
      <c r="M36" s="1056"/>
      <c r="N36" s="1057"/>
    </row>
    <row r="37" spans="1:16" s="2" customFormat="1" ht="18.75" customHeight="1">
      <c r="A37" s="18" t="s">
        <v>4</v>
      </c>
      <c r="B37" s="1052">
        <v>3.28</v>
      </c>
      <c r="C37" s="1052"/>
      <c r="D37" s="1052"/>
      <c r="E37" s="19"/>
      <c r="F37" s="19"/>
      <c r="G37" s="19"/>
      <c r="H37" s="19"/>
      <c r="I37" s="19"/>
      <c r="J37" s="20"/>
      <c r="K37" s="18" t="s">
        <v>4</v>
      </c>
      <c r="L37" s="1052">
        <f>B37+M28-M44</f>
        <v>0</v>
      </c>
      <c r="M37" s="1052"/>
      <c r="N37" s="1052"/>
    </row>
    <row r="38" spans="1:16" s="2" customFormat="1" ht="18.75" customHeight="1">
      <c r="A38" s="21"/>
      <c r="B38" s="19"/>
      <c r="C38" s="19"/>
      <c r="D38" s="19"/>
      <c r="E38" s="19"/>
      <c r="F38" s="19"/>
      <c r="G38" s="19"/>
      <c r="H38" s="19"/>
      <c r="I38" s="19"/>
      <c r="J38" s="22"/>
      <c r="K38" s="23"/>
      <c r="L38" s="607"/>
      <c r="M38" s="584"/>
      <c r="N38" s="24"/>
    </row>
    <row r="39" spans="1:16" s="2" customFormat="1" ht="15.75" customHeight="1">
      <c r="A39" s="234" t="s">
        <v>10</v>
      </c>
      <c r="B39" s="235">
        <v>1</v>
      </c>
      <c r="C39" s="236">
        <v>2</v>
      </c>
      <c r="D39" s="235">
        <v>3</v>
      </c>
      <c r="E39" s="236">
        <v>4</v>
      </c>
      <c r="F39" s="237">
        <v>5</v>
      </c>
      <c r="G39" s="236">
        <v>6</v>
      </c>
      <c r="H39" s="235">
        <v>7</v>
      </c>
      <c r="I39" s="238"/>
      <c r="J39" s="244"/>
      <c r="K39" s="240" t="s">
        <v>1</v>
      </c>
      <c r="L39" s="1062" t="s">
        <v>41</v>
      </c>
      <c r="M39" s="1063"/>
      <c r="N39" s="1064"/>
    </row>
    <row r="40" spans="1:16" s="2" customFormat="1" ht="18.75">
      <c r="A40" s="9" t="s">
        <v>3</v>
      </c>
      <c r="B40" s="10">
        <f t="shared" ref="B40:I40" si="24">SUMIFS($J$57:$J$5212,$B$57:$B$5212,B39&amp;"-03-2020",$D$57:$D$5212,$A$40,$L$57:$L$5212,"O")</f>
        <v>8.3849999999999998</v>
      </c>
      <c r="C40" s="669">
        <f t="shared" si="24"/>
        <v>8.673</v>
      </c>
      <c r="D40" s="669">
        <f t="shared" si="24"/>
        <v>5.109</v>
      </c>
      <c r="E40" s="669">
        <f t="shared" si="24"/>
        <v>20.436</v>
      </c>
      <c r="F40" s="669">
        <f t="shared" si="24"/>
        <v>12.707999999999998</v>
      </c>
      <c r="G40" s="669">
        <f t="shared" si="24"/>
        <v>19.256999999999998</v>
      </c>
      <c r="H40" s="669">
        <f t="shared" si="24"/>
        <v>20.651999999999997</v>
      </c>
      <c r="I40" s="669">
        <f t="shared" si="24"/>
        <v>0</v>
      </c>
      <c r="J40" s="1046"/>
      <c r="K40" s="61">
        <f>SUM(B40:I40)</f>
        <v>95.22</v>
      </c>
      <c r="L40" s="1065"/>
      <c r="M40" s="1066"/>
      <c r="N40" s="1067"/>
    </row>
    <row r="41" spans="1:16" s="2" customFormat="1" ht="18.75">
      <c r="A41" s="9" t="s">
        <v>4</v>
      </c>
      <c r="B41" s="10">
        <f t="shared" ref="B41:I41" si="25">SUMIFS($J$57:$J$5212,$B$57:$B$5212,B39&amp;"-03-2020",$D$57:$D$5212,$A$41,$L$57:$L$5212,"O")</f>
        <v>7.9409999999999998</v>
      </c>
      <c r="C41" s="669">
        <f t="shared" si="25"/>
        <v>6.7770000000000001</v>
      </c>
      <c r="D41" s="669">
        <f t="shared" si="25"/>
        <v>1.7969999999999999</v>
      </c>
      <c r="E41" s="669">
        <f t="shared" si="25"/>
        <v>2.3249999999999997</v>
      </c>
      <c r="F41" s="669">
        <f t="shared" si="25"/>
        <v>1.4489999999999998</v>
      </c>
      <c r="G41" s="669">
        <f t="shared" si="25"/>
        <v>7.7495999999999992</v>
      </c>
      <c r="H41" s="669">
        <f t="shared" si="25"/>
        <v>3.9390000000000001</v>
      </c>
      <c r="I41" s="669">
        <f t="shared" si="25"/>
        <v>0</v>
      </c>
      <c r="J41" s="1046"/>
      <c r="K41" s="61">
        <f>SUM(B41:I41)</f>
        <v>31.977600000000002</v>
      </c>
      <c r="L41" s="1068"/>
      <c r="M41" s="1069"/>
      <c r="N41" s="1070"/>
    </row>
    <row r="42" spans="1:16" s="2" customFormat="1" ht="15.75" customHeight="1">
      <c r="A42" s="234" t="s">
        <v>10</v>
      </c>
      <c r="B42" s="235">
        <v>8</v>
      </c>
      <c r="C42" s="237">
        <v>9</v>
      </c>
      <c r="D42" s="235">
        <v>10</v>
      </c>
      <c r="E42" s="237">
        <v>11</v>
      </c>
      <c r="F42" s="235">
        <v>12</v>
      </c>
      <c r="G42" s="237">
        <v>13</v>
      </c>
      <c r="H42" s="235">
        <v>14</v>
      </c>
      <c r="I42" s="245">
        <v>15</v>
      </c>
      <c r="J42" s="241"/>
      <c r="K42" s="246" t="s">
        <v>5</v>
      </c>
      <c r="L42" s="1071" t="s">
        <v>3</v>
      </c>
      <c r="M42" s="1028">
        <f>K40+K43+K46+K49+O43</f>
        <v>332.0215</v>
      </c>
      <c r="N42" s="1030"/>
    </row>
    <row r="43" spans="1:16" s="2" customFormat="1" ht="19.5" customHeight="1">
      <c r="A43" s="9" t="s">
        <v>3</v>
      </c>
      <c r="B43" s="10">
        <f t="shared" ref="B43:I43" si="26">SUMIFS($J$57:$J$5212,$B$57:$B$5212,B42&amp;"-03-2020",$D$57:$D$5212,$A$43,$L$57:$L$5212,"O")</f>
        <v>16.085999999999999</v>
      </c>
      <c r="C43" s="669">
        <f t="shared" si="26"/>
        <v>13.840999999999998</v>
      </c>
      <c r="D43" s="669">
        <f t="shared" si="26"/>
        <v>12.545999999999999</v>
      </c>
      <c r="E43" s="669">
        <f t="shared" si="26"/>
        <v>16.119</v>
      </c>
      <c r="F43" s="669">
        <f t="shared" si="26"/>
        <v>7.8900000000000006</v>
      </c>
      <c r="G43" s="669">
        <f t="shared" si="26"/>
        <v>0</v>
      </c>
      <c r="H43" s="669">
        <f t="shared" si="26"/>
        <v>13.715999999999999</v>
      </c>
      <c r="I43" s="669">
        <f t="shared" si="26"/>
        <v>6.0359999999999996</v>
      </c>
      <c r="J43" s="1050"/>
      <c r="K43" s="63">
        <f>SUM(B43:I43)</f>
        <v>86.233999999999995</v>
      </c>
      <c r="L43" s="1071"/>
      <c r="M43" s="1034"/>
      <c r="N43" s="1036"/>
      <c r="O43" s="508">
        <v>11.93</v>
      </c>
    </row>
    <row r="44" spans="1:16" s="2" customFormat="1" ht="18.75" customHeight="1">
      <c r="A44" s="9" t="s">
        <v>4</v>
      </c>
      <c r="B44" s="10">
        <f t="shared" ref="B44:I44" si="27">SUMIFS($J$57:$J$5212,$B$57:$B$5212,B42&amp;"-03-2020",$D$57:$D$5212,$A$44,$L$57:$L$5212,"O")</f>
        <v>1.6379999999999999</v>
      </c>
      <c r="C44" s="669">
        <f t="shared" si="27"/>
        <v>1.6379999999999999</v>
      </c>
      <c r="D44" s="669">
        <f t="shared" si="27"/>
        <v>4.4580000000000002</v>
      </c>
      <c r="E44" s="669">
        <f t="shared" si="27"/>
        <v>0.74099999999999988</v>
      </c>
      <c r="F44" s="669">
        <f t="shared" si="27"/>
        <v>9.4649999999999999</v>
      </c>
      <c r="G44" s="669">
        <f t="shared" si="27"/>
        <v>0</v>
      </c>
      <c r="H44" s="669">
        <f t="shared" si="27"/>
        <v>4.665</v>
      </c>
      <c r="I44" s="669">
        <f t="shared" si="27"/>
        <v>6.1559999999999997</v>
      </c>
      <c r="J44" s="1050"/>
      <c r="K44" s="63">
        <f>SUM(B44:I44)</f>
        <v>28.760999999999996</v>
      </c>
      <c r="L44" s="1071" t="s">
        <v>4</v>
      </c>
      <c r="M44" s="1028">
        <f>K41+K44+K47+K50+O44</f>
        <v>173.12559999999999</v>
      </c>
      <c r="N44" s="1030"/>
      <c r="O44" s="508">
        <v>3.28</v>
      </c>
      <c r="P44" s="14"/>
    </row>
    <row r="45" spans="1:16" s="2" customFormat="1" ht="15.75" customHeight="1">
      <c r="A45" s="234" t="s">
        <v>10</v>
      </c>
      <c r="B45" s="235">
        <v>16</v>
      </c>
      <c r="C45" s="235">
        <v>17</v>
      </c>
      <c r="D45" s="235">
        <v>18</v>
      </c>
      <c r="E45" s="235">
        <v>19</v>
      </c>
      <c r="F45" s="235">
        <v>20</v>
      </c>
      <c r="G45" s="235">
        <v>21</v>
      </c>
      <c r="H45" s="235">
        <v>22</v>
      </c>
      <c r="I45" s="235">
        <v>23</v>
      </c>
      <c r="J45" s="243"/>
      <c r="K45" s="247" t="s">
        <v>6</v>
      </c>
      <c r="L45" s="1071"/>
      <c r="M45" s="1034"/>
      <c r="N45" s="1036"/>
    </row>
    <row r="46" spans="1:16" s="2" customFormat="1" ht="18.75" customHeight="1">
      <c r="A46" s="9" t="s">
        <v>3</v>
      </c>
      <c r="B46" s="10">
        <f t="shared" ref="B46:I46" si="28">SUMIFS($J$57:$J$5212,$B$57:$B$5212,B45&amp;"-03-2020",$D$57:$D$5212,$A$46,$L$57:$L$5212,"O")</f>
        <v>10.272</v>
      </c>
      <c r="C46" s="669">
        <f t="shared" si="28"/>
        <v>16.903499999999998</v>
      </c>
      <c r="D46" s="669">
        <f t="shared" si="28"/>
        <v>9.1949999999999985</v>
      </c>
      <c r="E46" s="669">
        <f t="shared" si="28"/>
        <v>9.2249999999999996</v>
      </c>
      <c r="F46" s="669">
        <f t="shared" si="28"/>
        <v>10.005000000000001</v>
      </c>
      <c r="G46" s="669">
        <f t="shared" si="28"/>
        <v>8.6940000000000008</v>
      </c>
      <c r="H46" s="669">
        <f t="shared" si="28"/>
        <v>8.5499999999999989</v>
      </c>
      <c r="I46" s="669">
        <f t="shared" si="28"/>
        <v>4.7519999999999998</v>
      </c>
      <c r="J46" s="26"/>
      <c r="K46" s="10">
        <f>SUM(B46:I46)</f>
        <v>77.596499999999992</v>
      </c>
      <c r="L46" s="1060" t="s">
        <v>158</v>
      </c>
      <c r="M46" s="1061"/>
      <c r="N46" s="1061"/>
    </row>
    <row r="47" spans="1:16" s="2" customFormat="1" ht="18.75" customHeight="1">
      <c r="A47" s="9" t="s">
        <v>4</v>
      </c>
      <c r="B47" s="10">
        <f t="shared" ref="B47:I47" si="29">SUMIFS($J$57:$J$5212,$B$57:$B$5212,B45&amp;"-03-2020",$D$57:$D$5212,$A$47,$L$57:$L$5212,"O")</f>
        <v>11.427</v>
      </c>
      <c r="C47" s="669">
        <f t="shared" si="29"/>
        <v>3.7530000000000001</v>
      </c>
      <c r="D47" s="669">
        <f t="shared" si="29"/>
        <v>7.2809999999999988</v>
      </c>
      <c r="E47" s="669">
        <f t="shared" si="29"/>
        <v>12.102</v>
      </c>
      <c r="F47" s="669">
        <f t="shared" si="29"/>
        <v>9.0689999999999991</v>
      </c>
      <c r="G47" s="669">
        <f t="shared" si="29"/>
        <v>7.6065000000000005</v>
      </c>
      <c r="H47" s="669">
        <f t="shared" si="29"/>
        <v>12.894</v>
      </c>
      <c r="I47" s="669">
        <f t="shared" si="29"/>
        <v>5.8529999999999998</v>
      </c>
      <c r="J47" s="26"/>
      <c r="K47" s="10">
        <f>SUM(B47:I47)</f>
        <v>69.985500000000002</v>
      </c>
      <c r="L47" s="1052">
        <f>M42+M44</f>
        <v>505.14710000000002</v>
      </c>
      <c r="M47" s="1052"/>
      <c r="N47" s="1052"/>
    </row>
    <row r="48" spans="1:16" s="2" customFormat="1" ht="15.75" customHeight="1">
      <c r="A48" s="234" t="s">
        <v>10</v>
      </c>
      <c r="B48" s="235">
        <v>24</v>
      </c>
      <c r="C48" s="235">
        <v>25</v>
      </c>
      <c r="D48" s="235">
        <v>26</v>
      </c>
      <c r="E48" s="235">
        <v>27</v>
      </c>
      <c r="F48" s="235">
        <v>28</v>
      </c>
      <c r="G48" s="235">
        <v>29</v>
      </c>
      <c r="H48" s="235">
        <v>30</v>
      </c>
      <c r="I48" s="235">
        <v>31</v>
      </c>
      <c r="J48" s="243"/>
      <c r="K48" s="248" t="s">
        <v>8</v>
      </c>
      <c r="L48" s="1052"/>
      <c r="M48" s="1052"/>
      <c r="N48" s="1052"/>
    </row>
    <row r="49" spans="1:14" s="2" customFormat="1" ht="18.75" customHeight="1">
      <c r="A49" s="9" t="s">
        <v>3</v>
      </c>
      <c r="B49" s="10">
        <f t="shared" ref="B49:I49" si="30">SUMIFS($J$57:$J$5212,$B$57:$B$5212,B48&amp;"-03-2020",$D$57:$D$5212,$A$49,$L$57:$L$5212,"O")</f>
        <v>11.637</v>
      </c>
      <c r="C49" s="669">
        <f t="shared" si="30"/>
        <v>7.262999999999999</v>
      </c>
      <c r="D49" s="669">
        <f t="shared" si="30"/>
        <v>9.8369999999999997</v>
      </c>
      <c r="E49" s="669">
        <f t="shared" si="30"/>
        <v>8.4390000000000001</v>
      </c>
      <c r="F49" s="669">
        <f t="shared" si="30"/>
        <v>8.0759999999999987</v>
      </c>
      <c r="G49" s="669">
        <f t="shared" si="30"/>
        <v>15.789</v>
      </c>
      <c r="H49" s="669">
        <f t="shared" si="30"/>
        <v>0</v>
      </c>
      <c r="I49" s="669">
        <f t="shared" si="30"/>
        <v>0</v>
      </c>
      <c r="J49" s="15"/>
      <c r="K49" s="64">
        <f>SUM(B49:J49)</f>
        <v>61.041000000000004</v>
      </c>
      <c r="L49" s="605"/>
      <c r="M49" s="582"/>
      <c r="N49" s="73"/>
    </row>
    <row r="50" spans="1:14" s="2" customFormat="1" ht="18.75" customHeight="1">
      <c r="A50" s="9" t="s">
        <v>4</v>
      </c>
      <c r="B50" s="10">
        <f t="shared" ref="B50:I50" si="31">SUMIFS($J$57:$J$5212,$B$57:$B$5212,B48&amp;"-03-2020",$D$57:$D$5212,$A$50,$L$57:$L$5212,"O")</f>
        <v>7.8375000000000004</v>
      </c>
      <c r="C50" s="669">
        <f t="shared" si="31"/>
        <v>4.7460000000000004</v>
      </c>
      <c r="D50" s="669">
        <f t="shared" si="31"/>
        <v>6.165</v>
      </c>
      <c r="E50" s="669">
        <f t="shared" si="31"/>
        <v>7.4039999999999999</v>
      </c>
      <c r="F50" s="669">
        <f t="shared" si="31"/>
        <v>8.2379999999999995</v>
      </c>
      <c r="G50" s="669">
        <f t="shared" si="31"/>
        <v>4.7309999999999999</v>
      </c>
      <c r="H50" s="669">
        <f t="shared" si="31"/>
        <v>0</v>
      </c>
      <c r="I50" s="669">
        <f t="shared" si="31"/>
        <v>0</v>
      </c>
      <c r="J50" s="17"/>
      <c r="K50" s="64">
        <f>SUM(B50:J50)</f>
        <v>39.121500000000005</v>
      </c>
      <c r="L50" s="606"/>
      <c r="M50" s="583"/>
      <c r="N50" s="76"/>
    </row>
    <row r="51" spans="1:14" s="2" customFormat="1" ht="18.75" customHeight="1">
      <c r="A51" s="77"/>
      <c r="B51" s="78"/>
      <c r="C51" s="78"/>
      <c r="D51" s="78"/>
      <c r="E51" s="78"/>
      <c r="F51" s="78"/>
      <c r="G51" s="78"/>
      <c r="H51" s="78"/>
      <c r="I51" s="78"/>
      <c r="J51" s="22"/>
      <c r="K51" s="79"/>
      <c r="L51" s="608"/>
      <c r="M51" s="583"/>
      <c r="N51" s="72"/>
    </row>
    <row r="52" spans="1:14" ht="39.75">
      <c r="A52" s="38" t="s">
        <v>17</v>
      </c>
      <c r="B52" s="80" t="s">
        <v>18</v>
      </c>
      <c r="C52" s="40" t="s">
        <v>19</v>
      </c>
      <c r="D52" s="40" t="s">
        <v>22</v>
      </c>
      <c r="E52" s="38" t="s">
        <v>23</v>
      </c>
      <c r="F52" s="38" t="s">
        <v>24</v>
      </c>
      <c r="G52" s="38" t="s">
        <v>25</v>
      </c>
      <c r="H52" s="81" t="s">
        <v>26</v>
      </c>
      <c r="I52" s="38" t="s">
        <v>27</v>
      </c>
      <c r="J52" s="82" t="s">
        <v>42</v>
      </c>
      <c r="K52" s="83" t="s">
        <v>43</v>
      </c>
      <c r="L52" s="609" t="s">
        <v>44</v>
      </c>
      <c r="M52" s="585" t="s">
        <v>45</v>
      </c>
    </row>
    <row r="53" spans="1:14" ht="15.75">
      <c r="A53" s="84"/>
      <c r="B53" s="287"/>
      <c r="C53" s="505" t="s">
        <v>31</v>
      </c>
      <c r="D53" s="676" t="s">
        <v>4</v>
      </c>
      <c r="E53" s="677" t="s">
        <v>166</v>
      </c>
      <c r="F53" s="678">
        <v>1.2</v>
      </c>
      <c r="G53" s="678">
        <v>0.95</v>
      </c>
      <c r="H53" s="678">
        <v>0.6</v>
      </c>
      <c r="I53" s="679">
        <v>1</v>
      </c>
      <c r="J53" s="506">
        <v>0.68399999999999994</v>
      </c>
      <c r="K53" s="683" t="s">
        <v>33</v>
      </c>
      <c r="L53" s="690" t="s">
        <v>32</v>
      </c>
      <c r="M53" s="691"/>
      <c r="N53" s="507"/>
    </row>
    <row r="54" spans="1:14" ht="15.75">
      <c r="A54" s="84"/>
      <c r="B54" s="287"/>
      <c r="C54" s="505" t="s">
        <v>31</v>
      </c>
      <c r="D54" s="676" t="s">
        <v>4</v>
      </c>
      <c r="E54" s="677" t="s">
        <v>165</v>
      </c>
      <c r="F54" s="678">
        <v>1.2</v>
      </c>
      <c r="G54" s="678">
        <v>1.1499999999999999</v>
      </c>
      <c r="H54" s="678">
        <v>0.6</v>
      </c>
      <c r="I54" s="679">
        <v>1</v>
      </c>
      <c r="J54" s="506">
        <v>0.82799999999999996</v>
      </c>
      <c r="K54" s="683" t="s">
        <v>33</v>
      </c>
      <c r="L54" s="690" t="s">
        <v>32</v>
      </c>
      <c r="M54" s="691"/>
      <c r="N54" s="507"/>
    </row>
    <row r="55" spans="1:14" ht="15.75">
      <c r="A55" s="84"/>
      <c r="B55" s="287"/>
      <c r="C55" s="505" t="s">
        <v>31</v>
      </c>
      <c r="D55" s="676" t="s">
        <v>3</v>
      </c>
      <c r="E55" s="677" t="s">
        <v>188</v>
      </c>
      <c r="F55" s="678">
        <v>1.5</v>
      </c>
      <c r="G55" s="678">
        <v>1.35</v>
      </c>
      <c r="H55" s="678">
        <v>1.2</v>
      </c>
      <c r="I55" s="679">
        <v>1</v>
      </c>
      <c r="J55" s="506">
        <v>2.4300000000000002</v>
      </c>
      <c r="K55" s="683" t="s">
        <v>33</v>
      </c>
      <c r="L55" s="690" t="s">
        <v>32</v>
      </c>
      <c r="M55" s="691"/>
      <c r="N55" s="507"/>
    </row>
    <row r="56" spans="1:14" ht="15.75">
      <c r="A56" s="84"/>
      <c r="B56" s="287"/>
      <c r="C56" s="505" t="s">
        <v>31</v>
      </c>
      <c r="D56" s="676" t="s">
        <v>3</v>
      </c>
      <c r="E56" s="677" t="s">
        <v>181</v>
      </c>
      <c r="F56" s="678">
        <v>1.2</v>
      </c>
      <c r="G56" s="678">
        <v>1.05</v>
      </c>
      <c r="H56" s="678">
        <v>0.6</v>
      </c>
      <c r="I56" s="679">
        <v>1</v>
      </c>
      <c r="J56" s="506">
        <v>0.75600000000000001</v>
      </c>
      <c r="K56" s="683" t="s">
        <v>33</v>
      </c>
      <c r="L56" s="690" t="s">
        <v>32</v>
      </c>
      <c r="M56" s="691"/>
      <c r="N56" s="507"/>
    </row>
    <row r="57" spans="1:14" ht="15.75">
      <c r="A57" s="84"/>
      <c r="B57" s="287"/>
      <c r="C57" s="505" t="s">
        <v>31</v>
      </c>
      <c r="D57" s="676" t="s">
        <v>3</v>
      </c>
      <c r="E57" s="677" t="s">
        <v>160</v>
      </c>
      <c r="F57" s="678">
        <v>1.3</v>
      </c>
      <c r="G57" s="678">
        <v>1.25</v>
      </c>
      <c r="H57" s="678">
        <v>0.6</v>
      </c>
      <c r="I57" s="679">
        <v>1</v>
      </c>
      <c r="J57" s="506">
        <v>0.97499999999999998</v>
      </c>
      <c r="K57" s="683" t="s">
        <v>33</v>
      </c>
      <c r="L57" s="690" t="s">
        <v>32</v>
      </c>
      <c r="M57" s="692"/>
      <c r="N57" s="507"/>
    </row>
    <row r="58" spans="1:14" ht="15.75">
      <c r="A58" s="84"/>
      <c r="B58" s="287"/>
      <c r="C58" s="505" t="s">
        <v>31</v>
      </c>
      <c r="D58" s="676" t="s">
        <v>3</v>
      </c>
      <c r="E58" s="677" t="s">
        <v>194</v>
      </c>
      <c r="F58" s="678">
        <v>1.6</v>
      </c>
      <c r="G58" s="678">
        <v>0.95</v>
      </c>
      <c r="H58" s="678">
        <v>0.6</v>
      </c>
      <c r="I58" s="679">
        <v>1</v>
      </c>
      <c r="J58" s="506">
        <v>0.91199999999999992</v>
      </c>
      <c r="K58" s="683" t="s">
        <v>33</v>
      </c>
      <c r="L58" s="690" t="s">
        <v>32</v>
      </c>
      <c r="M58" s="692"/>
      <c r="N58" s="507"/>
    </row>
    <row r="59" spans="1:14" ht="15.75">
      <c r="A59" s="84"/>
      <c r="B59" s="287"/>
      <c r="C59" s="505" t="s">
        <v>31</v>
      </c>
      <c r="D59" s="676" t="s">
        <v>3</v>
      </c>
      <c r="E59" s="677" t="s">
        <v>190</v>
      </c>
      <c r="F59" s="678">
        <v>2.2999999999999998</v>
      </c>
      <c r="G59" s="678">
        <v>0.85</v>
      </c>
      <c r="H59" s="678">
        <v>0.6</v>
      </c>
      <c r="I59" s="679">
        <v>1</v>
      </c>
      <c r="J59" s="506">
        <v>1.1729999999999998</v>
      </c>
      <c r="K59" s="683" t="s">
        <v>33</v>
      </c>
      <c r="L59" s="690" t="s">
        <v>32</v>
      </c>
      <c r="M59" s="692"/>
      <c r="N59" s="507"/>
    </row>
    <row r="60" spans="1:14" ht="15.75">
      <c r="A60" s="84"/>
      <c r="B60" s="287"/>
      <c r="C60" s="505" t="s">
        <v>31</v>
      </c>
      <c r="D60" s="676" t="s">
        <v>3</v>
      </c>
      <c r="E60" s="677" t="s">
        <v>196</v>
      </c>
      <c r="F60" s="678">
        <v>2.7</v>
      </c>
      <c r="G60" s="678">
        <v>1.35</v>
      </c>
      <c r="H60" s="678">
        <v>0.6</v>
      </c>
      <c r="I60" s="679">
        <v>1</v>
      </c>
      <c r="J60" s="506">
        <v>2.1870000000000003</v>
      </c>
      <c r="K60" s="683" t="s">
        <v>33</v>
      </c>
      <c r="L60" s="690" t="s">
        <v>32</v>
      </c>
      <c r="M60" s="692"/>
      <c r="N60" s="507"/>
    </row>
    <row r="61" spans="1:14" ht="15.75">
      <c r="A61" s="84"/>
      <c r="B61" s="287"/>
      <c r="C61" s="505" t="s">
        <v>31</v>
      </c>
      <c r="D61" s="676" t="s">
        <v>3</v>
      </c>
      <c r="E61" s="677" t="s">
        <v>191</v>
      </c>
      <c r="F61" s="678">
        <v>1.3</v>
      </c>
      <c r="G61" s="678">
        <v>0.85</v>
      </c>
      <c r="H61" s="678">
        <v>0.6</v>
      </c>
      <c r="I61" s="679">
        <v>1</v>
      </c>
      <c r="J61" s="506">
        <v>0.66299999999999992</v>
      </c>
      <c r="K61" s="683" t="s">
        <v>33</v>
      </c>
      <c r="L61" s="690" t="s">
        <v>32</v>
      </c>
      <c r="M61" s="692"/>
      <c r="N61" s="507"/>
    </row>
    <row r="62" spans="1:14" ht="15.75">
      <c r="A62" s="84"/>
      <c r="B62" s="287"/>
      <c r="C62" s="505" t="s">
        <v>31</v>
      </c>
      <c r="D62" s="676" t="s">
        <v>4</v>
      </c>
      <c r="E62" s="677" t="s">
        <v>198</v>
      </c>
      <c r="F62" s="678">
        <v>1.2</v>
      </c>
      <c r="G62" s="678">
        <v>0.65</v>
      </c>
      <c r="H62" s="678">
        <v>0.6</v>
      </c>
      <c r="I62" s="679">
        <v>1</v>
      </c>
      <c r="J62" s="506">
        <v>0.46799999999999997</v>
      </c>
      <c r="K62" s="683" t="s">
        <v>33</v>
      </c>
      <c r="L62" s="690" t="s">
        <v>32</v>
      </c>
      <c r="M62" s="691"/>
      <c r="N62" s="507"/>
    </row>
    <row r="63" spans="1:14" ht="15.75">
      <c r="A63" s="84"/>
      <c r="B63" s="287"/>
      <c r="C63" s="505" t="s">
        <v>31</v>
      </c>
      <c r="D63" s="676" t="s">
        <v>4</v>
      </c>
      <c r="E63" s="677" t="s">
        <v>199</v>
      </c>
      <c r="F63" s="678">
        <v>1.5</v>
      </c>
      <c r="G63" s="678">
        <v>0.75</v>
      </c>
      <c r="H63" s="678">
        <v>0.6</v>
      </c>
      <c r="I63" s="679">
        <v>1</v>
      </c>
      <c r="J63" s="506">
        <v>0.67499999999999993</v>
      </c>
      <c r="K63" s="683" t="s">
        <v>33</v>
      </c>
      <c r="L63" s="690" t="s">
        <v>32</v>
      </c>
      <c r="M63" s="691"/>
      <c r="N63" s="507"/>
    </row>
    <row r="64" spans="1:14" ht="15.75">
      <c r="A64" s="84"/>
      <c r="B64" s="287"/>
      <c r="C64" s="505" t="s">
        <v>31</v>
      </c>
      <c r="D64" s="676" t="s">
        <v>3</v>
      </c>
      <c r="E64" s="677" t="s">
        <v>189</v>
      </c>
      <c r="F64" s="678">
        <v>1.7</v>
      </c>
      <c r="G64" s="678">
        <v>0.65</v>
      </c>
      <c r="H64" s="678">
        <v>0.6</v>
      </c>
      <c r="I64" s="679">
        <v>1</v>
      </c>
      <c r="J64" s="506">
        <v>0.66299999999999992</v>
      </c>
      <c r="K64" s="683" t="s">
        <v>33</v>
      </c>
      <c r="L64" s="690" t="s">
        <v>32</v>
      </c>
      <c r="M64" s="691"/>
      <c r="N64" s="507"/>
    </row>
    <row r="65" spans="1:14" ht="15.75">
      <c r="A65" s="84"/>
      <c r="B65" s="287"/>
      <c r="C65" s="505" t="s">
        <v>31</v>
      </c>
      <c r="D65" s="676" t="s">
        <v>3</v>
      </c>
      <c r="E65" s="677" t="s">
        <v>197</v>
      </c>
      <c r="F65" s="678">
        <v>1.3</v>
      </c>
      <c r="G65" s="678">
        <v>1.25</v>
      </c>
      <c r="H65" s="678">
        <v>0.6</v>
      </c>
      <c r="I65" s="679">
        <v>1</v>
      </c>
      <c r="J65" s="506">
        <v>0.97499999999999998</v>
      </c>
      <c r="K65" s="683" t="s">
        <v>33</v>
      </c>
      <c r="L65" s="690" t="s">
        <v>32</v>
      </c>
      <c r="M65" s="691"/>
      <c r="N65" s="507"/>
    </row>
    <row r="66" spans="1:14" ht="15.75">
      <c r="A66" s="84"/>
      <c r="B66" s="287"/>
      <c r="C66" s="505" t="s">
        <v>31</v>
      </c>
      <c r="D66" s="676" t="s">
        <v>3</v>
      </c>
      <c r="E66" s="677" t="s">
        <v>192</v>
      </c>
      <c r="F66" s="678">
        <v>1.6</v>
      </c>
      <c r="G66" s="678">
        <v>1.25</v>
      </c>
      <c r="H66" s="678">
        <v>0.6</v>
      </c>
      <c r="I66" s="679">
        <v>1</v>
      </c>
      <c r="J66" s="506">
        <v>1.2</v>
      </c>
      <c r="K66" s="683" t="s">
        <v>33</v>
      </c>
      <c r="L66" s="690" t="s">
        <v>32</v>
      </c>
      <c r="M66" s="691"/>
      <c r="N66" s="507"/>
    </row>
    <row r="67" spans="1:14" ht="15.75">
      <c r="A67" s="84"/>
      <c r="B67" s="287"/>
      <c r="C67" s="505" t="s">
        <v>31</v>
      </c>
      <c r="D67" s="676" t="s">
        <v>4</v>
      </c>
      <c r="E67" s="677" t="s">
        <v>169</v>
      </c>
      <c r="F67" s="678">
        <v>1.6</v>
      </c>
      <c r="G67" s="678">
        <v>0.65</v>
      </c>
      <c r="H67" s="678">
        <v>0.6</v>
      </c>
      <c r="I67" s="679">
        <v>1</v>
      </c>
      <c r="J67" s="506">
        <v>0.624</v>
      </c>
      <c r="K67" s="683" t="s">
        <v>33</v>
      </c>
      <c r="L67" s="690" t="s">
        <v>32</v>
      </c>
      <c r="M67" s="691"/>
      <c r="N67" s="507"/>
    </row>
    <row r="68" spans="1:14" ht="15.75">
      <c r="A68" s="84">
        <v>1</v>
      </c>
      <c r="B68" s="287">
        <v>43891</v>
      </c>
      <c r="C68" s="354" t="s">
        <v>31</v>
      </c>
      <c r="D68" s="695" t="s">
        <v>4</v>
      </c>
      <c r="E68" s="696" t="s">
        <v>173</v>
      </c>
      <c r="F68" s="558">
        <v>1.2</v>
      </c>
      <c r="G68" s="558">
        <v>0.65</v>
      </c>
      <c r="H68" s="558">
        <v>0.6</v>
      </c>
      <c r="I68" s="679">
        <v>1</v>
      </c>
      <c r="J68" s="674">
        <f t="shared" ref="J68:J113" si="32">F68*G68*H68</f>
        <v>0.46799999999999997</v>
      </c>
      <c r="K68" s="357" t="s">
        <v>33</v>
      </c>
      <c r="L68" s="577" t="s">
        <v>32</v>
      </c>
      <c r="M68" s="580" t="s">
        <v>216</v>
      </c>
      <c r="N68" s="507"/>
    </row>
    <row r="69" spans="1:14" ht="15.75">
      <c r="A69" s="84">
        <v>2</v>
      </c>
      <c r="B69" s="287">
        <v>43891</v>
      </c>
      <c r="C69" s="354" t="s">
        <v>31</v>
      </c>
      <c r="D69" s="695" t="s">
        <v>4</v>
      </c>
      <c r="E69" s="696" t="s">
        <v>195</v>
      </c>
      <c r="F69" s="558">
        <v>1.5</v>
      </c>
      <c r="G69" s="558">
        <v>0.65</v>
      </c>
      <c r="H69" s="558">
        <v>0.6</v>
      </c>
      <c r="I69" s="679">
        <v>1</v>
      </c>
      <c r="J69" s="674">
        <f t="shared" si="32"/>
        <v>0.58500000000000008</v>
      </c>
      <c r="K69" s="357" t="s">
        <v>33</v>
      </c>
      <c r="L69" s="577" t="s">
        <v>32</v>
      </c>
      <c r="M69" s="580" t="s">
        <v>217</v>
      </c>
      <c r="N69" s="507"/>
    </row>
    <row r="70" spans="1:14" ht="15.75">
      <c r="A70" s="84">
        <v>3</v>
      </c>
      <c r="B70" s="287">
        <v>43891</v>
      </c>
      <c r="C70" s="354" t="s">
        <v>31</v>
      </c>
      <c r="D70" s="695" t="s">
        <v>3</v>
      </c>
      <c r="E70" s="696" t="s">
        <v>179</v>
      </c>
      <c r="F70" s="558">
        <v>1</v>
      </c>
      <c r="G70" s="558">
        <v>0.95</v>
      </c>
      <c r="H70" s="558">
        <v>0.6</v>
      </c>
      <c r="I70" s="679">
        <v>1</v>
      </c>
      <c r="J70" s="674">
        <f t="shared" si="32"/>
        <v>0.56999999999999995</v>
      </c>
      <c r="K70" s="357" t="s">
        <v>33</v>
      </c>
      <c r="L70" s="577" t="s">
        <v>32</v>
      </c>
      <c r="M70" s="580" t="s">
        <v>216</v>
      </c>
      <c r="N70" s="507"/>
    </row>
    <row r="71" spans="1:14" ht="15.75">
      <c r="A71" s="84">
        <v>4</v>
      </c>
      <c r="B71" s="287">
        <v>43891</v>
      </c>
      <c r="C71" s="354" t="s">
        <v>31</v>
      </c>
      <c r="D71" s="697" t="s">
        <v>3</v>
      </c>
      <c r="E71" s="698" t="s">
        <v>193</v>
      </c>
      <c r="F71" s="42">
        <v>1.8</v>
      </c>
      <c r="G71" s="42">
        <v>1.2</v>
      </c>
      <c r="H71" s="558">
        <v>0.6</v>
      </c>
      <c r="I71" s="355">
        <v>1</v>
      </c>
      <c r="J71" s="674">
        <f t="shared" si="32"/>
        <v>1.296</v>
      </c>
      <c r="K71" s="357" t="s">
        <v>33</v>
      </c>
      <c r="L71" s="577" t="s">
        <v>32</v>
      </c>
      <c r="M71" s="580" t="s">
        <v>216</v>
      </c>
    </row>
    <row r="72" spans="1:14" ht="15.75">
      <c r="A72" s="84">
        <v>5</v>
      </c>
      <c r="B72" s="287">
        <v>43891</v>
      </c>
      <c r="C72" s="354" t="s">
        <v>31</v>
      </c>
      <c r="D72" s="695" t="s">
        <v>4</v>
      </c>
      <c r="E72" s="696" t="s">
        <v>178</v>
      </c>
      <c r="F72" s="558">
        <v>1.2</v>
      </c>
      <c r="G72" s="558">
        <v>1.05</v>
      </c>
      <c r="H72" s="558">
        <v>0.6</v>
      </c>
      <c r="I72" s="355">
        <v>1</v>
      </c>
      <c r="J72" s="674">
        <f t="shared" si="32"/>
        <v>0.75600000000000001</v>
      </c>
      <c r="K72" s="357" t="s">
        <v>33</v>
      </c>
      <c r="L72" s="577" t="s">
        <v>32</v>
      </c>
      <c r="M72" s="580" t="s">
        <v>216</v>
      </c>
    </row>
    <row r="73" spans="1:14" ht="15.75">
      <c r="A73" s="84">
        <v>6</v>
      </c>
      <c r="B73" s="287">
        <v>43891</v>
      </c>
      <c r="C73" s="354" t="s">
        <v>31</v>
      </c>
      <c r="D73" s="697" t="s">
        <v>3</v>
      </c>
      <c r="E73" s="698" t="s">
        <v>187</v>
      </c>
      <c r="F73" s="42">
        <v>1.3</v>
      </c>
      <c r="G73" s="42">
        <v>0.65</v>
      </c>
      <c r="H73" s="558">
        <v>0.6</v>
      </c>
      <c r="I73" s="355">
        <v>1</v>
      </c>
      <c r="J73" s="674">
        <f t="shared" si="32"/>
        <v>0.50700000000000001</v>
      </c>
      <c r="K73" s="357" t="s">
        <v>33</v>
      </c>
      <c r="L73" s="577" t="s">
        <v>32</v>
      </c>
      <c r="M73" s="580" t="s">
        <v>218</v>
      </c>
    </row>
    <row r="74" spans="1:14" ht="15.75">
      <c r="A74" s="84">
        <v>7</v>
      </c>
      <c r="B74" s="287">
        <v>43891</v>
      </c>
      <c r="C74" s="354" t="s">
        <v>31</v>
      </c>
      <c r="D74" s="695" t="s">
        <v>4</v>
      </c>
      <c r="E74" s="696" t="s">
        <v>175</v>
      </c>
      <c r="F74" s="558">
        <v>1.3</v>
      </c>
      <c r="G74" s="558">
        <v>0.85</v>
      </c>
      <c r="H74" s="558">
        <v>0.6</v>
      </c>
      <c r="I74" s="355">
        <v>1</v>
      </c>
      <c r="J74" s="674">
        <f t="shared" si="32"/>
        <v>0.66299999999999992</v>
      </c>
      <c r="K74" s="357" t="s">
        <v>33</v>
      </c>
      <c r="L74" s="577" t="s">
        <v>32</v>
      </c>
      <c r="M74" s="580" t="s">
        <v>216</v>
      </c>
    </row>
    <row r="75" spans="1:14" ht="15.75">
      <c r="A75" s="84">
        <v>8</v>
      </c>
      <c r="B75" s="287">
        <v>43891</v>
      </c>
      <c r="C75" s="354" t="s">
        <v>31</v>
      </c>
      <c r="D75" s="695" t="s">
        <v>4</v>
      </c>
      <c r="E75" s="696" t="s">
        <v>168</v>
      </c>
      <c r="F75" s="558">
        <v>1.3</v>
      </c>
      <c r="G75" s="558">
        <v>1.05</v>
      </c>
      <c r="H75" s="558">
        <v>0.6</v>
      </c>
      <c r="I75" s="355">
        <v>1</v>
      </c>
      <c r="J75" s="674">
        <f t="shared" si="32"/>
        <v>0.81900000000000006</v>
      </c>
      <c r="K75" s="357" t="s">
        <v>33</v>
      </c>
      <c r="L75" s="577" t="s">
        <v>32</v>
      </c>
      <c r="M75" s="580" t="s">
        <v>219</v>
      </c>
    </row>
    <row r="76" spans="1:14" ht="15.75">
      <c r="A76" s="84">
        <v>9</v>
      </c>
      <c r="B76" s="287">
        <v>43891</v>
      </c>
      <c r="C76" s="354" t="s">
        <v>31</v>
      </c>
      <c r="D76" s="695" t="s">
        <v>3</v>
      </c>
      <c r="E76" s="696" t="s">
        <v>176</v>
      </c>
      <c r="F76" s="558">
        <v>1.1000000000000001</v>
      </c>
      <c r="G76" s="558">
        <v>0.75</v>
      </c>
      <c r="H76" s="558">
        <v>0.6</v>
      </c>
      <c r="I76" s="355">
        <v>1</v>
      </c>
      <c r="J76" s="674">
        <f t="shared" si="32"/>
        <v>0.495</v>
      </c>
      <c r="K76" s="357" t="s">
        <v>33</v>
      </c>
      <c r="L76" s="577" t="s">
        <v>32</v>
      </c>
      <c r="M76" s="580" t="s">
        <v>216</v>
      </c>
    </row>
    <row r="77" spans="1:14" ht="15.75">
      <c r="A77" s="84">
        <v>10</v>
      </c>
      <c r="B77" s="287">
        <v>43891</v>
      </c>
      <c r="C77" s="354" t="s">
        <v>31</v>
      </c>
      <c r="D77" s="695" t="s">
        <v>3</v>
      </c>
      <c r="E77" s="696" t="s">
        <v>169</v>
      </c>
      <c r="F77" s="558">
        <v>1.2</v>
      </c>
      <c r="G77" s="558">
        <v>1.2</v>
      </c>
      <c r="H77" s="558">
        <v>0.6</v>
      </c>
      <c r="I77" s="355">
        <v>1</v>
      </c>
      <c r="J77" s="674">
        <f t="shared" si="32"/>
        <v>0.86399999999999999</v>
      </c>
      <c r="K77" s="357" t="s">
        <v>33</v>
      </c>
      <c r="L77" s="577" t="s">
        <v>32</v>
      </c>
      <c r="M77" s="580" t="s">
        <v>216</v>
      </c>
    </row>
    <row r="78" spans="1:14" ht="15.75">
      <c r="A78" s="84">
        <v>11</v>
      </c>
      <c r="B78" s="287">
        <v>43891</v>
      </c>
      <c r="C78" s="354" t="s">
        <v>31</v>
      </c>
      <c r="D78" s="695" t="s">
        <v>4</v>
      </c>
      <c r="E78" s="696" t="s">
        <v>174</v>
      </c>
      <c r="F78" s="558">
        <v>1.7</v>
      </c>
      <c r="G78" s="558">
        <v>1.25</v>
      </c>
      <c r="H78" s="558">
        <v>0.6</v>
      </c>
      <c r="I78" s="355">
        <v>1</v>
      </c>
      <c r="J78" s="674">
        <f t="shared" si="32"/>
        <v>1.2749999999999999</v>
      </c>
      <c r="K78" s="357" t="s">
        <v>33</v>
      </c>
      <c r="L78" s="577" t="s">
        <v>32</v>
      </c>
      <c r="M78" s="580" t="s">
        <v>219</v>
      </c>
    </row>
    <row r="79" spans="1:14" ht="15.75">
      <c r="A79" s="84">
        <v>12</v>
      </c>
      <c r="B79" s="287">
        <v>43891</v>
      </c>
      <c r="C79" s="354" t="s">
        <v>31</v>
      </c>
      <c r="D79" s="697" t="s">
        <v>4</v>
      </c>
      <c r="E79" s="698" t="s">
        <v>182</v>
      </c>
      <c r="F79" s="42">
        <v>2.2999999999999998</v>
      </c>
      <c r="G79" s="42">
        <v>1.1499999999999999</v>
      </c>
      <c r="H79" s="558">
        <v>0.6</v>
      </c>
      <c r="I79" s="673">
        <v>1</v>
      </c>
      <c r="J79" s="674">
        <f t="shared" si="32"/>
        <v>1.5869999999999997</v>
      </c>
      <c r="K79" s="357" t="s">
        <v>33</v>
      </c>
      <c r="L79" s="577" t="s">
        <v>32</v>
      </c>
      <c r="M79" s="580" t="s">
        <v>216</v>
      </c>
    </row>
    <row r="80" spans="1:14" ht="15.75">
      <c r="A80" s="84">
        <v>13</v>
      </c>
      <c r="B80" s="287">
        <v>43891</v>
      </c>
      <c r="C80" s="354" t="s">
        <v>31</v>
      </c>
      <c r="D80" s="695" t="s">
        <v>3</v>
      </c>
      <c r="E80" s="696" t="s">
        <v>213</v>
      </c>
      <c r="F80" s="558">
        <v>1.7</v>
      </c>
      <c r="G80" s="558">
        <v>1.25</v>
      </c>
      <c r="H80" s="558">
        <v>0.6</v>
      </c>
      <c r="I80" s="355">
        <v>1</v>
      </c>
      <c r="J80" s="674">
        <f t="shared" si="32"/>
        <v>1.2749999999999999</v>
      </c>
      <c r="K80" s="357" t="s">
        <v>33</v>
      </c>
      <c r="L80" s="577" t="s">
        <v>32</v>
      </c>
      <c r="M80" s="580" t="s">
        <v>216</v>
      </c>
    </row>
    <row r="81" spans="1:13" ht="15.75">
      <c r="A81" s="84">
        <v>14</v>
      </c>
      <c r="B81" s="287">
        <v>43891</v>
      </c>
      <c r="C81" s="354" t="s">
        <v>31</v>
      </c>
      <c r="D81" s="695" t="s">
        <v>3</v>
      </c>
      <c r="E81" s="696" t="s">
        <v>166</v>
      </c>
      <c r="F81" s="558">
        <v>1.1000000000000001</v>
      </c>
      <c r="G81" s="558">
        <v>0.85</v>
      </c>
      <c r="H81" s="558">
        <v>0.6</v>
      </c>
      <c r="I81" s="355">
        <v>1</v>
      </c>
      <c r="J81" s="674">
        <f t="shared" si="32"/>
        <v>0.56100000000000005</v>
      </c>
      <c r="K81" s="357" t="s">
        <v>33</v>
      </c>
      <c r="L81" s="577" t="s">
        <v>32</v>
      </c>
      <c r="M81" s="580" t="s">
        <v>219</v>
      </c>
    </row>
    <row r="82" spans="1:13" ht="15.75">
      <c r="A82" s="84">
        <v>15</v>
      </c>
      <c r="B82" s="287">
        <v>43891</v>
      </c>
      <c r="C82" s="354" t="s">
        <v>31</v>
      </c>
      <c r="D82" s="695" t="s">
        <v>3</v>
      </c>
      <c r="E82" s="696" t="s">
        <v>211</v>
      </c>
      <c r="F82" s="558">
        <v>1.3</v>
      </c>
      <c r="G82" s="558">
        <v>1.3</v>
      </c>
      <c r="H82" s="558">
        <v>0.6</v>
      </c>
      <c r="I82" s="355">
        <v>1</v>
      </c>
      <c r="J82" s="674">
        <f t="shared" si="32"/>
        <v>1.014</v>
      </c>
      <c r="K82" s="357" t="s">
        <v>33</v>
      </c>
      <c r="L82" s="577" t="s">
        <v>32</v>
      </c>
      <c r="M82" s="580" t="s">
        <v>217</v>
      </c>
    </row>
    <row r="83" spans="1:13" ht="15.75">
      <c r="A83" s="84">
        <v>16</v>
      </c>
      <c r="B83" s="287">
        <v>43891</v>
      </c>
      <c r="C83" s="354" t="s">
        <v>31</v>
      </c>
      <c r="D83" s="695" t="s">
        <v>3</v>
      </c>
      <c r="E83" s="696" t="s">
        <v>214</v>
      </c>
      <c r="F83" s="558">
        <v>1.3</v>
      </c>
      <c r="G83" s="558">
        <v>1.25</v>
      </c>
      <c r="H83" s="558">
        <v>0.6</v>
      </c>
      <c r="I83" s="355">
        <v>1</v>
      </c>
      <c r="J83" s="674">
        <f t="shared" si="32"/>
        <v>0.97499999999999998</v>
      </c>
      <c r="K83" s="357" t="s">
        <v>33</v>
      </c>
      <c r="L83" s="577" t="s">
        <v>32</v>
      </c>
      <c r="M83" s="580" t="s">
        <v>218</v>
      </c>
    </row>
    <row r="84" spans="1:13" ht="15.75">
      <c r="A84" s="84">
        <v>17</v>
      </c>
      <c r="B84" s="287">
        <v>43891</v>
      </c>
      <c r="C84" s="354" t="s">
        <v>31</v>
      </c>
      <c r="D84" s="695" t="s">
        <v>3</v>
      </c>
      <c r="E84" s="696" t="s">
        <v>168</v>
      </c>
      <c r="F84" s="558">
        <v>1.2</v>
      </c>
      <c r="G84" s="558">
        <v>1.1499999999999999</v>
      </c>
      <c r="H84" s="558">
        <v>0.6</v>
      </c>
      <c r="I84" s="355">
        <v>1</v>
      </c>
      <c r="J84" s="674">
        <f t="shared" si="32"/>
        <v>0.82799999999999996</v>
      </c>
      <c r="K84" s="357" t="s">
        <v>33</v>
      </c>
      <c r="L84" s="577" t="s">
        <v>32</v>
      </c>
      <c r="M84" s="580" t="s">
        <v>219</v>
      </c>
    </row>
    <row r="85" spans="1:13" ht="15.75">
      <c r="A85" s="84">
        <v>18</v>
      </c>
      <c r="B85" s="287">
        <v>43891</v>
      </c>
      <c r="C85" s="354" t="s">
        <v>31</v>
      </c>
      <c r="D85" s="695" t="s">
        <v>4</v>
      </c>
      <c r="E85" s="696" t="s">
        <v>177</v>
      </c>
      <c r="F85" s="558">
        <v>1.3</v>
      </c>
      <c r="G85" s="558">
        <v>1.05</v>
      </c>
      <c r="H85" s="558">
        <v>0.6</v>
      </c>
      <c r="I85" s="355">
        <v>1</v>
      </c>
      <c r="J85" s="674">
        <f t="shared" si="32"/>
        <v>0.81900000000000006</v>
      </c>
      <c r="K85" s="357" t="s">
        <v>33</v>
      </c>
      <c r="L85" s="577" t="s">
        <v>32</v>
      </c>
      <c r="M85" s="580" t="s">
        <v>216</v>
      </c>
    </row>
    <row r="86" spans="1:13" ht="15.75">
      <c r="A86" s="84">
        <v>19</v>
      </c>
      <c r="B86" s="699">
        <v>43891</v>
      </c>
      <c r="C86" s="700" t="s">
        <v>31</v>
      </c>
      <c r="D86" s="701" t="s">
        <v>4</v>
      </c>
      <c r="E86" s="702" t="s">
        <v>176</v>
      </c>
      <c r="F86" s="703">
        <v>1.7</v>
      </c>
      <c r="G86" s="703">
        <v>0.95</v>
      </c>
      <c r="H86" s="703">
        <v>0.6</v>
      </c>
      <c r="I86" s="704">
        <v>1</v>
      </c>
      <c r="J86" s="705">
        <f t="shared" si="32"/>
        <v>0.96899999999999997</v>
      </c>
      <c r="K86" s="706" t="s">
        <v>33</v>
      </c>
      <c r="L86" s="707" t="s">
        <v>32</v>
      </c>
      <c r="M86" s="708" t="s">
        <v>219</v>
      </c>
    </row>
    <row r="87" spans="1:13" ht="15.75">
      <c r="A87" s="84">
        <v>20</v>
      </c>
      <c r="B87" s="287">
        <v>43892</v>
      </c>
      <c r="C87" s="354" t="s">
        <v>31</v>
      </c>
      <c r="D87" s="670" t="s">
        <v>3</v>
      </c>
      <c r="E87" s="671" t="s">
        <v>177</v>
      </c>
      <c r="F87" s="672">
        <v>1.4</v>
      </c>
      <c r="G87" s="672">
        <v>0.95</v>
      </c>
      <c r="H87" s="672">
        <v>0.6</v>
      </c>
      <c r="I87" s="355">
        <v>1</v>
      </c>
      <c r="J87" s="674">
        <f t="shared" si="32"/>
        <v>0.79799999999999993</v>
      </c>
      <c r="K87" s="357" t="s">
        <v>33</v>
      </c>
      <c r="L87" s="577" t="s">
        <v>32</v>
      </c>
      <c r="M87" s="580" t="s">
        <v>216</v>
      </c>
    </row>
    <row r="88" spans="1:13" ht="15.75">
      <c r="A88" s="84">
        <v>21</v>
      </c>
      <c r="B88" s="287">
        <v>43892</v>
      </c>
      <c r="C88" s="354" t="s">
        <v>31</v>
      </c>
      <c r="D88" s="670" t="s">
        <v>3</v>
      </c>
      <c r="E88" s="671" t="s">
        <v>173</v>
      </c>
      <c r="F88" s="672">
        <v>1.3</v>
      </c>
      <c r="G88" s="672">
        <v>1.1499999999999999</v>
      </c>
      <c r="H88" s="672">
        <v>0.6</v>
      </c>
      <c r="I88" s="355">
        <v>1</v>
      </c>
      <c r="J88" s="674">
        <f t="shared" si="32"/>
        <v>0.89699999999999991</v>
      </c>
      <c r="K88" s="357" t="s">
        <v>33</v>
      </c>
      <c r="L88" s="577" t="s">
        <v>32</v>
      </c>
      <c r="M88" s="580" t="s">
        <v>219</v>
      </c>
    </row>
    <row r="89" spans="1:13" ht="15.75">
      <c r="A89" s="84">
        <v>22</v>
      </c>
      <c r="B89" s="287">
        <v>43892</v>
      </c>
      <c r="C89" s="354" t="s">
        <v>31</v>
      </c>
      <c r="D89" s="695" t="s">
        <v>4</v>
      </c>
      <c r="E89" s="696" t="s">
        <v>167</v>
      </c>
      <c r="F89" s="558">
        <v>1.1000000000000001</v>
      </c>
      <c r="G89" s="558">
        <v>0.75</v>
      </c>
      <c r="H89" s="672">
        <v>0.6</v>
      </c>
      <c r="I89" s="355">
        <v>1</v>
      </c>
      <c r="J89" s="674">
        <f t="shared" si="32"/>
        <v>0.495</v>
      </c>
      <c r="K89" s="357" t="s">
        <v>33</v>
      </c>
      <c r="L89" s="577" t="s">
        <v>32</v>
      </c>
      <c r="M89" s="580" t="s">
        <v>219</v>
      </c>
    </row>
    <row r="90" spans="1:13" ht="15.75">
      <c r="A90" s="84">
        <v>23</v>
      </c>
      <c r="B90" s="287">
        <v>43892</v>
      </c>
      <c r="C90" s="354" t="s">
        <v>31</v>
      </c>
      <c r="D90" s="670" t="s">
        <v>3</v>
      </c>
      <c r="E90" s="671" t="s">
        <v>167</v>
      </c>
      <c r="F90" s="672">
        <v>1.6</v>
      </c>
      <c r="G90" s="672">
        <v>1.35</v>
      </c>
      <c r="H90" s="672">
        <v>0.6</v>
      </c>
      <c r="I90" s="355">
        <v>1</v>
      </c>
      <c r="J90" s="674">
        <f t="shared" si="32"/>
        <v>1.296</v>
      </c>
      <c r="K90" s="357" t="s">
        <v>33</v>
      </c>
      <c r="L90" s="577" t="s">
        <v>32</v>
      </c>
      <c r="M90" s="580" t="s">
        <v>216</v>
      </c>
    </row>
    <row r="91" spans="1:13" ht="15.75">
      <c r="A91" s="84">
        <v>24</v>
      </c>
      <c r="B91" s="287">
        <v>43892</v>
      </c>
      <c r="C91" s="354" t="s">
        <v>31</v>
      </c>
      <c r="D91" s="670" t="s">
        <v>4</v>
      </c>
      <c r="E91" s="671" t="s">
        <v>175</v>
      </c>
      <c r="F91" s="672">
        <v>1.1000000000000001</v>
      </c>
      <c r="G91" s="672">
        <v>1.05</v>
      </c>
      <c r="H91" s="672">
        <v>0.6</v>
      </c>
      <c r="I91" s="355">
        <v>1</v>
      </c>
      <c r="J91" s="674">
        <f t="shared" si="32"/>
        <v>0.69300000000000017</v>
      </c>
      <c r="K91" s="357" t="s">
        <v>33</v>
      </c>
      <c r="L91" s="577" t="s">
        <v>32</v>
      </c>
      <c r="M91" s="580" t="s">
        <v>219</v>
      </c>
    </row>
    <row r="92" spans="1:13" ht="15.75">
      <c r="A92" s="84">
        <v>25</v>
      </c>
      <c r="B92" s="287">
        <v>43892</v>
      </c>
      <c r="C92" s="354" t="s">
        <v>31</v>
      </c>
      <c r="D92" s="695" t="s">
        <v>3</v>
      </c>
      <c r="E92" s="696" t="s">
        <v>180</v>
      </c>
      <c r="F92" s="558">
        <v>1</v>
      </c>
      <c r="G92" s="558">
        <v>0.85</v>
      </c>
      <c r="H92" s="672">
        <v>0.6</v>
      </c>
      <c r="I92" s="355">
        <v>1</v>
      </c>
      <c r="J92" s="674">
        <f t="shared" si="32"/>
        <v>0.51</v>
      </c>
      <c r="K92" s="357" t="s">
        <v>33</v>
      </c>
      <c r="L92" s="577" t="s">
        <v>32</v>
      </c>
      <c r="M92" s="580" t="s">
        <v>216</v>
      </c>
    </row>
    <row r="93" spans="1:13" ht="15.75">
      <c r="A93" s="84">
        <v>26</v>
      </c>
      <c r="B93" s="287">
        <v>43892</v>
      </c>
      <c r="C93" s="354" t="s">
        <v>31</v>
      </c>
      <c r="D93" s="670" t="s">
        <v>4</v>
      </c>
      <c r="E93" s="671" t="s">
        <v>174</v>
      </c>
      <c r="F93" s="672">
        <v>1.7</v>
      </c>
      <c r="G93" s="672">
        <v>0.95</v>
      </c>
      <c r="H93" s="672">
        <v>0.6</v>
      </c>
      <c r="I93" s="673">
        <v>1</v>
      </c>
      <c r="J93" s="674">
        <f t="shared" si="32"/>
        <v>0.96899999999999997</v>
      </c>
      <c r="K93" s="357" t="s">
        <v>33</v>
      </c>
      <c r="L93" s="577" t="s">
        <v>32</v>
      </c>
      <c r="M93" s="689" t="s">
        <v>217</v>
      </c>
    </row>
    <row r="94" spans="1:13" ht="15.75">
      <c r="A94" s="84">
        <v>27</v>
      </c>
      <c r="B94" s="287">
        <v>43892</v>
      </c>
      <c r="C94" s="354" t="s">
        <v>31</v>
      </c>
      <c r="D94" s="670" t="s">
        <v>3</v>
      </c>
      <c r="E94" s="671" t="s">
        <v>252</v>
      </c>
      <c r="F94" s="672">
        <v>2.2999999999999998</v>
      </c>
      <c r="G94" s="672">
        <v>0.95</v>
      </c>
      <c r="H94" s="672">
        <v>0.6</v>
      </c>
      <c r="I94" s="355">
        <v>1</v>
      </c>
      <c r="J94" s="674">
        <f t="shared" si="32"/>
        <v>1.3109999999999997</v>
      </c>
      <c r="K94" s="357" t="s">
        <v>33</v>
      </c>
      <c r="L94" s="577" t="s">
        <v>32</v>
      </c>
      <c r="M94" s="580" t="s">
        <v>216</v>
      </c>
    </row>
    <row r="95" spans="1:13" ht="15.75">
      <c r="A95" s="84">
        <v>28</v>
      </c>
      <c r="B95" s="287">
        <v>43892</v>
      </c>
      <c r="C95" s="354" t="s">
        <v>31</v>
      </c>
      <c r="D95" s="670" t="s">
        <v>3</v>
      </c>
      <c r="E95" s="671" t="s">
        <v>248</v>
      </c>
      <c r="F95" s="672">
        <v>1.2</v>
      </c>
      <c r="G95" s="672">
        <v>0.95</v>
      </c>
      <c r="H95" s="672">
        <v>0.6</v>
      </c>
      <c r="I95" s="355">
        <v>1</v>
      </c>
      <c r="J95" s="674">
        <f t="shared" si="32"/>
        <v>0.68399999999999994</v>
      </c>
      <c r="K95" s="357" t="s">
        <v>33</v>
      </c>
      <c r="L95" s="577" t="s">
        <v>32</v>
      </c>
      <c r="M95" s="580" t="s">
        <v>219</v>
      </c>
    </row>
    <row r="96" spans="1:13" ht="15.75">
      <c r="A96" s="84">
        <v>29</v>
      </c>
      <c r="B96" s="287">
        <v>43892</v>
      </c>
      <c r="C96" s="354" t="s">
        <v>31</v>
      </c>
      <c r="D96" s="670" t="s">
        <v>4</v>
      </c>
      <c r="E96" s="671" t="s">
        <v>256</v>
      </c>
      <c r="F96" s="672">
        <v>1.3</v>
      </c>
      <c r="G96" s="672">
        <v>1.05</v>
      </c>
      <c r="H96" s="672">
        <v>0.6</v>
      </c>
      <c r="I96" s="355">
        <v>1</v>
      </c>
      <c r="J96" s="674">
        <f t="shared" si="32"/>
        <v>0.81900000000000006</v>
      </c>
      <c r="K96" s="357" t="s">
        <v>33</v>
      </c>
      <c r="L96" s="577" t="s">
        <v>32</v>
      </c>
      <c r="M96" s="580" t="s">
        <v>218</v>
      </c>
    </row>
    <row r="97" spans="1:13" ht="15.75">
      <c r="A97" s="84">
        <v>30</v>
      </c>
      <c r="B97" s="287">
        <v>43892</v>
      </c>
      <c r="C97" s="354" t="s">
        <v>31</v>
      </c>
      <c r="D97" s="670" t="s">
        <v>4</v>
      </c>
      <c r="E97" s="671" t="s">
        <v>254</v>
      </c>
      <c r="F97" s="672">
        <v>1.2</v>
      </c>
      <c r="G97" s="672">
        <v>0.95</v>
      </c>
      <c r="H97" s="672">
        <v>0.6</v>
      </c>
      <c r="I97" s="355">
        <v>1</v>
      </c>
      <c r="J97" s="674">
        <f t="shared" si="32"/>
        <v>0.68399999999999994</v>
      </c>
      <c r="K97" s="357" t="s">
        <v>33</v>
      </c>
      <c r="L97" s="577" t="s">
        <v>32</v>
      </c>
      <c r="M97" s="580" t="s">
        <v>219</v>
      </c>
    </row>
    <row r="98" spans="1:13" ht="15.75">
      <c r="A98" s="84">
        <v>31</v>
      </c>
      <c r="B98" s="287">
        <v>43892</v>
      </c>
      <c r="C98" s="354" t="s">
        <v>31</v>
      </c>
      <c r="D98" s="670" t="s">
        <v>4</v>
      </c>
      <c r="E98" s="671" t="s">
        <v>255</v>
      </c>
      <c r="F98" s="672">
        <v>1.3</v>
      </c>
      <c r="G98" s="672">
        <v>1.3</v>
      </c>
      <c r="H98" s="672">
        <v>0.6</v>
      </c>
      <c r="I98" s="355">
        <v>1</v>
      </c>
      <c r="J98" s="674">
        <f t="shared" si="32"/>
        <v>1.014</v>
      </c>
      <c r="K98" s="357" t="s">
        <v>33</v>
      </c>
      <c r="L98" s="577" t="s">
        <v>32</v>
      </c>
      <c r="M98" s="580" t="s">
        <v>216</v>
      </c>
    </row>
    <row r="99" spans="1:13" ht="15.75">
      <c r="A99" s="84">
        <v>32</v>
      </c>
      <c r="B99" s="287">
        <v>43892</v>
      </c>
      <c r="C99" s="354" t="s">
        <v>31</v>
      </c>
      <c r="D99" s="670" t="s">
        <v>3</v>
      </c>
      <c r="E99" s="671" t="s">
        <v>245</v>
      </c>
      <c r="F99" s="672">
        <v>1.2</v>
      </c>
      <c r="G99" s="672">
        <v>0.85</v>
      </c>
      <c r="H99" s="672">
        <v>0.6</v>
      </c>
      <c r="I99" s="355">
        <v>1</v>
      </c>
      <c r="J99" s="674">
        <f t="shared" si="32"/>
        <v>0.61199999999999999</v>
      </c>
      <c r="K99" s="357" t="s">
        <v>33</v>
      </c>
      <c r="L99" s="577" t="s">
        <v>32</v>
      </c>
      <c r="M99" s="580" t="s">
        <v>219</v>
      </c>
    </row>
    <row r="100" spans="1:13" ht="15.75">
      <c r="A100" s="84">
        <v>33</v>
      </c>
      <c r="B100" s="287">
        <v>43892</v>
      </c>
      <c r="C100" s="354" t="s">
        <v>31</v>
      </c>
      <c r="D100" s="670" t="s">
        <v>3</v>
      </c>
      <c r="E100" s="671" t="s">
        <v>212</v>
      </c>
      <c r="F100" s="672">
        <v>1.6</v>
      </c>
      <c r="G100" s="672">
        <v>1.35</v>
      </c>
      <c r="H100" s="672">
        <v>0.6</v>
      </c>
      <c r="I100" s="355">
        <v>1</v>
      </c>
      <c r="J100" s="674">
        <f t="shared" si="32"/>
        <v>1.296</v>
      </c>
      <c r="K100" s="357" t="s">
        <v>33</v>
      </c>
      <c r="L100" s="577" t="s">
        <v>32</v>
      </c>
      <c r="M100" s="580" t="s">
        <v>216</v>
      </c>
    </row>
    <row r="101" spans="1:13" ht="15.75">
      <c r="A101" s="84">
        <v>34</v>
      </c>
      <c r="B101" s="287">
        <v>43892</v>
      </c>
      <c r="C101" s="354" t="s">
        <v>31</v>
      </c>
      <c r="D101" s="670" t="s">
        <v>4</v>
      </c>
      <c r="E101" s="671" t="s">
        <v>253</v>
      </c>
      <c r="F101" s="672">
        <v>1.3</v>
      </c>
      <c r="G101" s="672">
        <v>0.95</v>
      </c>
      <c r="H101" s="672">
        <v>0.6</v>
      </c>
      <c r="I101" s="355">
        <v>1</v>
      </c>
      <c r="J101" s="674">
        <f t="shared" si="32"/>
        <v>0.74099999999999988</v>
      </c>
      <c r="K101" s="357" t="s">
        <v>33</v>
      </c>
      <c r="L101" s="577" t="s">
        <v>32</v>
      </c>
      <c r="M101" s="580" t="s">
        <v>216</v>
      </c>
    </row>
    <row r="102" spans="1:13" ht="15.75">
      <c r="A102" s="84">
        <v>35</v>
      </c>
      <c r="B102" s="287">
        <v>43892</v>
      </c>
      <c r="C102" s="354" t="s">
        <v>31</v>
      </c>
      <c r="D102" s="670" t="s">
        <v>3</v>
      </c>
      <c r="E102" s="671" t="s">
        <v>247</v>
      </c>
      <c r="F102" s="672">
        <v>1.3</v>
      </c>
      <c r="G102" s="672">
        <v>0.75</v>
      </c>
      <c r="H102" s="672">
        <v>0.6</v>
      </c>
      <c r="I102" s="355">
        <v>1</v>
      </c>
      <c r="J102" s="674">
        <f t="shared" si="32"/>
        <v>0.58500000000000008</v>
      </c>
      <c r="K102" s="357" t="s">
        <v>33</v>
      </c>
      <c r="L102" s="577" t="s">
        <v>32</v>
      </c>
      <c r="M102" s="580" t="s">
        <v>219</v>
      </c>
    </row>
    <row r="103" spans="1:13" ht="15.75">
      <c r="A103" s="84">
        <v>36</v>
      </c>
      <c r="B103" s="287">
        <v>43892</v>
      </c>
      <c r="C103" s="354" t="s">
        <v>31</v>
      </c>
      <c r="D103" s="670" t="s">
        <v>4</v>
      </c>
      <c r="E103" s="671" t="s">
        <v>257</v>
      </c>
      <c r="F103" s="672">
        <v>1</v>
      </c>
      <c r="G103" s="672">
        <v>0.95</v>
      </c>
      <c r="H103" s="672">
        <v>0.6</v>
      </c>
      <c r="I103" s="355">
        <v>1</v>
      </c>
      <c r="J103" s="674">
        <f t="shared" si="32"/>
        <v>0.56999999999999995</v>
      </c>
      <c r="K103" s="357" t="s">
        <v>33</v>
      </c>
      <c r="L103" s="577" t="s">
        <v>32</v>
      </c>
      <c r="M103" s="580" t="s">
        <v>216</v>
      </c>
    </row>
    <row r="104" spans="1:13" ht="15.75">
      <c r="A104" s="84">
        <v>37</v>
      </c>
      <c r="B104" s="287">
        <v>43892</v>
      </c>
      <c r="C104" s="354" t="s">
        <v>31</v>
      </c>
      <c r="D104" s="670" t="s">
        <v>4</v>
      </c>
      <c r="E104" s="671" t="s">
        <v>258</v>
      </c>
      <c r="F104" s="672">
        <v>1.2</v>
      </c>
      <c r="G104" s="672">
        <v>1.1000000000000001</v>
      </c>
      <c r="H104" s="672">
        <v>0.6</v>
      </c>
      <c r="I104" s="355">
        <v>1</v>
      </c>
      <c r="J104" s="674">
        <f t="shared" si="32"/>
        <v>0.79200000000000004</v>
      </c>
      <c r="K104" s="357" t="s">
        <v>33</v>
      </c>
      <c r="L104" s="577" t="s">
        <v>32</v>
      </c>
      <c r="M104" s="580" t="s">
        <v>218</v>
      </c>
    </row>
    <row r="105" spans="1:13" ht="15.75">
      <c r="A105" s="84">
        <v>38</v>
      </c>
      <c r="B105" s="699">
        <v>43892</v>
      </c>
      <c r="C105" s="700" t="s">
        <v>31</v>
      </c>
      <c r="D105" s="750" t="s">
        <v>3</v>
      </c>
      <c r="E105" s="752" t="s">
        <v>180</v>
      </c>
      <c r="F105" s="753">
        <v>1.2</v>
      </c>
      <c r="G105" s="753">
        <v>0.95</v>
      </c>
      <c r="H105" s="753">
        <v>0.6</v>
      </c>
      <c r="I105" s="704">
        <v>1</v>
      </c>
      <c r="J105" s="705">
        <f t="shared" si="32"/>
        <v>0.68399999999999994</v>
      </c>
      <c r="K105" s="706" t="s">
        <v>33</v>
      </c>
      <c r="L105" s="707" t="s">
        <v>32</v>
      </c>
      <c r="M105" s="708" t="s">
        <v>216</v>
      </c>
    </row>
    <row r="106" spans="1:13" ht="15.75">
      <c r="A106" s="84">
        <v>39</v>
      </c>
      <c r="B106" s="287">
        <v>43893</v>
      </c>
      <c r="C106" s="354" t="s">
        <v>31</v>
      </c>
      <c r="D106" s="670" t="s">
        <v>3</v>
      </c>
      <c r="E106" s="671" t="s">
        <v>246</v>
      </c>
      <c r="F106" s="672">
        <v>1.3</v>
      </c>
      <c r="G106" s="672">
        <v>1.1499999999999999</v>
      </c>
      <c r="H106" s="672">
        <v>0.6</v>
      </c>
      <c r="I106" s="355">
        <v>1</v>
      </c>
      <c r="J106" s="674">
        <f t="shared" si="32"/>
        <v>0.89699999999999991</v>
      </c>
      <c r="K106" s="357" t="s">
        <v>33</v>
      </c>
      <c r="L106" s="577" t="s">
        <v>32</v>
      </c>
      <c r="M106" s="580" t="s">
        <v>219</v>
      </c>
    </row>
    <row r="107" spans="1:13" ht="15.75">
      <c r="A107" s="84">
        <v>40</v>
      </c>
      <c r="B107" s="287">
        <v>43893</v>
      </c>
      <c r="C107" s="354" t="s">
        <v>31</v>
      </c>
      <c r="D107" s="670" t="s">
        <v>3</v>
      </c>
      <c r="E107" s="671" t="s">
        <v>246</v>
      </c>
      <c r="F107" s="672">
        <v>1.9</v>
      </c>
      <c r="G107" s="672">
        <v>1.1499999999999999</v>
      </c>
      <c r="H107" s="672">
        <v>0.6</v>
      </c>
      <c r="I107" s="355">
        <v>1</v>
      </c>
      <c r="J107" s="674">
        <f t="shared" si="32"/>
        <v>1.3109999999999997</v>
      </c>
      <c r="K107" s="357" t="s">
        <v>33</v>
      </c>
      <c r="L107" s="577" t="s">
        <v>32</v>
      </c>
      <c r="M107" s="580" t="s">
        <v>216</v>
      </c>
    </row>
    <row r="108" spans="1:13" ht="15.75">
      <c r="A108" s="84">
        <v>41</v>
      </c>
      <c r="B108" s="287">
        <v>43893</v>
      </c>
      <c r="C108" s="354" t="s">
        <v>31</v>
      </c>
      <c r="D108" s="670" t="s">
        <v>3</v>
      </c>
      <c r="E108" s="671" t="s">
        <v>251</v>
      </c>
      <c r="F108" s="672">
        <v>1.2</v>
      </c>
      <c r="G108" s="672">
        <v>0.85</v>
      </c>
      <c r="H108" s="672">
        <v>0.6</v>
      </c>
      <c r="I108" s="355">
        <v>1</v>
      </c>
      <c r="J108" s="674">
        <f t="shared" si="32"/>
        <v>0.61199999999999999</v>
      </c>
      <c r="K108" s="357" t="s">
        <v>33</v>
      </c>
      <c r="L108" s="577" t="s">
        <v>32</v>
      </c>
      <c r="M108" s="580" t="s">
        <v>216</v>
      </c>
    </row>
    <row r="109" spans="1:13" ht="15.75">
      <c r="A109" s="84">
        <v>42</v>
      </c>
      <c r="B109" s="287">
        <v>43893</v>
      </c>
      <c r="C109" s="354" t="s">
        <v>31</v>
      </c>
      <c r="D109" s="670" t="s">
        <v>4</v>
      </c>
      <c r="E109" s="671" t="s">
        <v>252</v>
      </c>
      <c r="F109" s="672">
        <v>1.2</v>
      </c>
      <c r="G109" s="672">
        <v>0.6</v>
      </c>
      <c r="H109" s="672">
        <v>0.6</v>
      </c>
      <c r="I109" s="355">
        <v>1</v>
      </c>
      <c r="J109" s="674">
        <f t="shared" si="32"/>
        <v>0.432</v>
      </c>
      <c r="K109" s="357" t="s">
        <v>33</v>
      </c>
      <c r="L109" s="577" t="s">
        <v>32</v>
      </c>
      <c r="M109" s="580" t="s">
        <v>216</v>
      </c>
    </row>
    <row r="110" spans="1:13" ht="15.75">
      <c r="A110" s="84">
        <v>43</v>
      </c>
      <c r="B110" s="287">
        <v>43893</v>
      </c>
      <c r="C110" s="354" t="s">
        <v>31</v>
      </c>
      <c r="D110" s="697" t="s">
        <v>3</v>
      </c>
      <c r="E110" s="698" t="s">
        <v>183</v>
      </c>
      <c r="F110" s="42">
        <v>1.9</v>
      </c>
      <c r="G110" s="42">
        <v>1.25</v>
      </c>
      <c r="H110" s="672">
        <v>0.6</v>
      </c>
      <c r="I110" s="355">
        <v>1</v>
      </c>
      <c r="J110" s="674">
        <f t="shared" si="32"/>
        <v>1.425</v>
      </c>
      <c r="K110" s="357" t="s">
        <v>33</v>
      </c>
      <c r="L110" s="577" t="s">
        <v>32</v>
      </c>
      <c r="M110" s="580" t="s">
        <v>218</v>
      </c>
    </row>
    <row r="111" spans="1:13" ht="15.75">
      <c r="A111" s="84">
        <v>44</v>
      </c>
      <c r="B111" s="287">
        <v>43893</v>
      </c>
      <c r="C111" s="354" t="s">
        <v>31</v>
      </c>
      <c r="D111" s="670" t="s">
        <v>3</v>
      </c>
      <c r="E111" s="671" t="s">
        <v>250</v>
      </c>
      <c r="F111" s="672">
        <v>1.2</v>
      </c>
      <c r="G111" s="672">
        <v>1.2</v>
      </c>
      <c r="H111" s="672">
        <v>0.6</v>
      </c>
      <c r="I111" s="355">
        <v>1</v>
      </c>
      <c r="J111" s="674">
        <f t="shared" si="32"/>
        <v>0.86399999999999999</v>
      </c>
      <c r="K111" s="357" t="s">
        <v>33</v>
      </c>
      <c r="L111" s="577" t="s">
        <v>32</v>
      </c>
      <c r="M111" s="580" t="s">
        <v>219</v>
      </c>
    </row>
    <row r="112" spans="1:13" ht="15.75">
      <c r="A112" s="84">
        <v>45</v>
      </c>
      <c r="B112" s="287">
        <v>43893</v>
      </c>
      <c r="C112" s="354" t="s">
        <v>31</v>
      </c>
      <c r="D112" s="670" t="s">
        <v>4</v>
      </c>
      <c r="E112" s="671" t="s">
        <v>251</v>
      </c>
      <c r="F112" s="672">
        <v>1.3</v>
      </c>
      <c r="G112" s="672">
        <v>1.1499999999999999</v>
      </c>
      <c r="H112" s="672">
        <v>0.6</v>
      </c>
      <c r="I112" s="355">
        <v>1</v>
      </c>
      <c r="J112" s="674">
        <f t="shared" si="32"/>
        <v>0.89699999999999991</v>
      </c>
      <c r="K112" s="357" t="s">
        <v>33</v>
      </c>
      <c r="L112" s="577" t="s">
        <v>32</v>
      </c>
      <c r="M112" s="580" t="s">
        <v>216</v>
      </c>
    </row>
    <row r="113" spans="1:13" ht="15.75">
      <c r="A113" s="84">
        <v>46</v>
      </c>
      <c r="B113" s="699">
        <v>43893</v>
      </c>
      <c r="C113" s="700" t="s">
        <v>31</v>
      </c>
      <c r="D113" s="750" t="s">
        <v>4</v>
      </c>
      <c r="E113" s="752" t="s">
        <v>250</v>
      </c>
      <c r="F113" s="753">
        <v>1.2</v>
      </c>
      <c r="G113" s="753">
        <v>0.65</v>
      </c>
      <c r="H113" s="753">
        <v>0.6</v>
      </c>
      <c r="I113" s="704">
        <v>1</v>
      </c>
      <c r="J113" s="705">
        <f t="shared" si="32"/>
        <v>0.46799999999999997</v>
      </c>
      <c r="K113" s="706" t="s">
        <v>33</v>
      </c>
      <c r="L113" s="707" t="s">
        <v>32</v>
      </c>
      <c r="M113" s="708" t="s">
        <v>219</v>
      </c>
    </row>
    <row r="114" spans="1:13" ht="15.75">
      <c r="A114" s="84">
        <v>47</v>
      </c>
      <c r="B114" s="287">
        <v>43894</v>
      </c>
      <c r="C114" s="354" t="s">
        <v>31</v>
      </c>
      <c r="D114" s="670" t="s">
        <v>3</v>
      </c>
      <c r="E114" s="671" t="s">
        <v>257</v>
      </c>
      <c r="F114" s="672">
        <v>3.5</v>
      </c>
      <c r="G114" s="672">
        <v>1.25</v>
      </c>
      <c r="H114" s="672">
        <v>0.6</v>
      </c>
      <c r="I114" s="355">
        <v>1</v>
      </c>
      <c r="J114" s="356">
        <f t="shared" ref="J114:J153" si="33">F114*G114*H114</f>
        <v>2.625</v>
      </c>
      <c r="K114" s="357" t="s">
        <v>33</v>
      </c>
      <c r="L114" s="577" t="s">
        <v>32</v>
      </c>
      <c r="M114" s="580" t="s">
        <v>216</v>
      </c>
    </row>
    <row r="115" spans="1:13" ht="15.75">
      <c r="A115" s="84">
        <v>48</v>
      </c>
      <c r="B115" s="287">
        <v>43894</v>
      </c>
      <c r="C115" s="354" t="s">
        <v>31</v>
      </c>
      <c r="D115" s="695" t="s">
        <v>3</v>
      </c>
      <c r="E115" s="696" t="s">
        <v>258</v>
      </c>
      <c r="F115" s="558">
        <v>2.2999999999999998</v>
      </c>
      <c r="G115" s="558">
        <v>1.1499999999999999</v>
      </c>
      <c r="H115" s="672">
        <v>0.6</v>
      </c>
      <c r="I115" s="355">
        <v>1</v>
      </c>
      <c r="J115" s="356">
        <f t="shared" si="33"/>
        <v>1.5869999999999997</v>
      </c>
      <c r="K115" s="357" t="s">
        <v>33</v>
      </c>
      <c r="L115" s="577" t="s">
        <v>32</v>
      </c>
      <c r="M115" s="580" t="s">
        <v>217</v>
      </c>
    </row>
    <row r="116" spans="1:13" ht="15.75">
      <c r="A116" s="84">
        <v>49</v>
      </c>
      <c r="B116" s="287">
        <v>43894</v>
      </c>
      <c r="C116" s="354" t="s">
        <v>31</v>
      </c>
      <c r="D116" s="670" t="s">
        <v>3</v>
      </c>
      <c r="E116" s="671" t="s">
        <v>307</v>
      </c>
      <c r="F116" s="672">
        <v>1.5</v>
      </c>
      <c r="G116" s="672">
        <v>1.25</v>
      </c>
      <c r="H116" s="672">
        <v>0.6</v>
      </c>
      <c r="I116" s="355">
        <v>1</v>
      </c>
      <c r="J116" s="356">
        <f t="shared" si="33"/>
        <v>1.125</v>
      </c>
      <c r="K116" s="357" t="s">
        <v>33</v>
      </c>
      <c r="L116" s="577" t="s">
        <v>32</v>
      </c>
      <c r="M116" s="580" t="s">
        <v>218</v>
      </c>
    </row>
    <row r="117" spans="1:13" ht="15.75">
      <c r="A117" s="84">
        <v>50</v>
      </c>
      <c r="B117" s="287">
        <v>43894</v>
      </c>
      <c r="C117" s="354" t="s">
        <v>31</v>
      </c>
      <c r="D117" s="670" t="s">
        <v>3</v>
      </c>
      <c r="E117" s="671" t="s">
        <v>249</v>
      </c>
      <c r="F117" s="672">
        <v>1.4</v>
      </c>
      <c r="G117" s="672">
        <v>0.65</v>
      </c>
      <c r="H117" s="672">
        <v>0.6</v>
      </c>
      <c r="I117" s="355">
        <v>1</v>
      </c>
      <c r="J117" s="356">
        <f t="shared" si="33"/>
        <v>0.54599999999999993</v>
      </c>
      <c r="K117" s="357" t="s">
        <v>33</v>
      </c>
      <c r="L117" s="577" t="s">
        <v>32</v>
      </c>
      <c r="M117" s="580" t="s">
        <v>219</v>
      </c>
    </row>
    <row r="118" spans="1:13" ht="15.75">
      <c r="A118" s="84">
        <v>51</v>
      </c>
      <c r="B118" s="287">
        <v>43894</v>
      </c>
      <c r="C118" s="354" t="s">
        <v>31</v>
      </c>
      <c r="D118" s="670" t="s">
        <v>4</v>
      </c>
      <c r="E118" s="671" t="s">
        <v>296</v>
      </c>
      <c r="F118" s="672">
        <v>1.8</v>
      </c>
      <c r="G118" s="672">
        <v>1.25</v>
      </c>
      <c r="H118" s="672">
        <v>0.6</v>
      </c>
      <c r="I118" s="355">
        <v>1</v>
      </c>
      <c r="J118" s="356">
        <f t="shared" si="33"/>
        <v>1.3499999999999999</v>
      </c>
      <c r="K118" s="357" t="s">
        <v>33</v>
      </c>
      <c r="L118" s="577" t="s">
        <v>32</v>
      </c>
      <c r="M118" s="580" t="s">
        <v>216</v>
      </c>
    </row>
    <row r="119" spans="1:13" ht="15.75">
      <c r="A119" s="84">
        <v>52</v>
      </c>
      <c r="B119" s="287">
        <v>43894</v>
      </c>
      <c r="C119" s="354" t="s">
        <v>31</v>
      </c>
      <c r="D119" s="670" t="s">
        <v>3</v>
      </c>
      <c r="E119" s="671" t="s">
        <v>254</v>
      </c>
      <c r="F119" s="672">
        <v>1.4</v>
      </c>
      <c r="G119" s="672">
        <v>1.1499999999999999</v>
      </c>
      <c r="H119" s="672">
        <v>0.6</v>
      </c>
      <c r="I119" s="355">
        <v>1</v>
      </c>
      <c r="J119" s="356">
        <f t="shared" si="33"/>
        <v>0.96599999999999986</v>
      </c>
      <c r="K119" s="357" t="s">
        <v>33</v>
      </c>
      <c r="L119" s="577" t="s">
        <v>32</v>
      </c>
      <c r="M119" s="580" t="s">
        <v>219</v>
      </c>
    </row>
    <row r="120" spans="1:13" ht="15.75">
      <c r="A120" s="84">
        <v>53</v>
      </c>
      <c r="B120" s="287">
        <v>43894</v>
      </c>
      <c r="C120" s="354" t="s">
        <v>31</v>
      </c>
      <c r="D120" s="670" t="s">
        <v>3</v>
      </c>
      <c r="E120" s="671" t="s">
        <v>295</v>
      </c>
      <c r="F120" s="672">
        <v>1.2</v>
      </c>
      <c r="G120" s="672">
        <v>1.1499999999999999</v>
      </c>
      <c r="H120" s="672">
        <v>0.6</v>
      </c>
      <c r="I120" s="355">
        <v>1</v>
      </c>
      <c r="J120" s="356">
        <f t="shared" si="33"/>
        <v>0.82799999999999996</v>
      </c>
      <c r="K120" s="357" t="s">
        <v>33</v>
      </c>
      <c r="L120" s="577" t="s">
        <v>32</v>
      </c>
      <c r="M120" s="580" t="s">
        <v>219</v>
      </c>
    </row>
    <row r="121" spans="1:13" ht="15.75">
      <c r="A121" s="84">
        <v>54</v>
      </c>
      <c r="B121" s="287">
        <v>43894</v>
      </c>
      <c r="C121" s="354" t="s">
        <v>31</v>
      </c>
      <c r="D121" s="670" t="s">
        <v>3</v>
      </c>
      <c r="E121" s="671" t="s">
        <v>256</v>
      </c>
      <c r="F121" s="672">
        <v>2.9</v>
      </c>
      <c r="G121" s="672">
        <v>1.25</v>
      </c>
      <c r="H121" s="672">
        <v>0.6</v>
      </c>
      <c r="I121" s="355">
        <v>1</v>
      </c>
      <c r="J121" s="356">
        <f t="shared" si="33"/>
        <v>2.1749999999999998</v>
      </c>
      <c r="K121" s="357" t="s">
        <v>33</v>
      </c>
      <c r="L121" s="577" t="s">
        <v>32</v>
      </c>
      <c r="M121" s="580" t="s">
        <v>216</v>
      </c>
    </row>
    <row r="122" spans="1:13" ht="15.75">
      <c r="A122" s="84">
        <v>55</v>
      </c>
      <c r="B122" s="287">
        <v>43894</v>
      </c>
      <c r="C122" s="354" t="s">
        <v>31</v>
      </c>
      <c r="D122" s="670" t="s">
        <v>3</v>
      </c>
      <c r="E122" s="671" t="s">
        <v>294</v>
      </c>
      <c r="F122" s="672">
        <v>1.2</v>
      </c>
      <c r="G122" s="672">
        <v>1.1499999999999999</v>
      </c>
      <c r="H122" s="672">
        <v>0.6</v>
      </c>
      <c r="I122" s="355">
        <v>1</v>
      </c>
      <c r="J122" s="356">
        <f t="shared" si="33"/>
        <v>0.82799999999999996</v>
      </c>
      <c r="K122" s="357" t="s">
        <v>33</v>
      </c>
      <c r="L122" s="577" t="s">
        <v>32</v>
      </c>
      <c r="M122" s="580" t="s">
        <v>219</v>
      </c>
    </row>
    <row r="123" spans="1:13" ht="15.75">
      <c r="A123" s="84">
        <v>56</v>
      </c>
      <c r="B123" s="287">
        <v>43894</v>
      </c>
      <c r="C123" s="354" t="s">
        <v>31</v>
      </c>
      <c r="D123" s="670" t="s">
        <v>4</v>
      </c>
      <c r="E123" s="671" t="s">
        <v>298</v>
      </c>
      <c r="F123" s="672">
        <v>1.3</v>
      </c>
      <c r="G123" s="672">
        <v>1.25</v>
      </c>
      <c r="H123" s="672">
        <v>0.6</v>
      </c>
      <c r="I123" s="355">
        <v>1</v>
      </c>
      <c r="J123" s="356">
        <f t="shared" si="33"/>
        <v>0.97499999999999998</v>
      </c>
      <c r="K123" s="357" t="s">
        <v>33</v>
      </c>
      <c r="L123" s="577" t="s">
        <v>32</v>
      </c>
      <c r="M123" s="580" t="s">
        <v>219</v>
      </c>
    </row>
    <row r="124" spans="1:13" ht="15.75">
      <c r="A124" s="84">
        <v>57</v>
      </c>
      <c r="B124" s="287">
        <v>43894</v>
      </c>
      <c r="C124" s="354" t="s">
        <v>31</v>
      </c>
      <c r="D124" s="670" t="s">
        <v>3</v>
      </c>
      <c r="E124" s="671" t="s">
        <v>305</v>
      </c>
      <c r="F124" s="672">
        <v>1.6</v>
      </c>
      <c r="G124" s="672">
        <v>1.25</v>
      </c>
      <c r="H124" s="672">
        <v>0.6</v>
      </c>
      <c r="I124" s="355">
        <v>1</v>
      </c>
      <c r="J124" s="356">
        <f t="shared" si="33"/>
        <v>1.2</v>
      </c>
      <c r="K124" s="357" t="s">
        <v>33</v>
      </c>
      <c r="L124" s="577" t="s">
        <v>32</v>
      </c>
      <c r="M124" s="580" t="s">
        <v>216</v>
      </c>
    </row>
    <row r="125" spans="1:13" ht="15.75">
      <c r="A125" s="84">
        <v>58</v>
      </c>
      <c r="B125" s="287">
        <v>43894</v>
      </c>
      <c r="C125" s="354" t="s">
        <v>31</v>
      </c>
      <c r="D125" s="670" t="s">
        <v>3</v>
      </c>
      <c r="E125" s="671" t="s">
        <v>287</v>
      </c>
      <c r="F125" s="672">
        <v>2.1</v>
      </c>
      <c r="G125" s="672">
        <v>1.25</v>
      </c>
      <c r="H125" s="672">
        <v>0.6</v>
      </c>
      <c r="I125" s="355">
        <v>1</v>
      </c>
      <c r="J125" s="356">
        <f t="shared" si="33"/>
        <v>1.575</v>
      </c>
      <c r="K125" s="357" t="s">
        <v>33</v>
      </c>
      <c r="L125" s="577" t="s">
        <v>32</v>
      </c>
      <c r="M125" s="580" t="s">
        <v>218</v>
      </c>
    </row>
    <row r="126" spans="1:13" ht="15.75">
      <c r="A126" s="84">
        <v>59</v>
      </c>
      <c r="B126" s="287">
        <v>43894</v>
      </c>
      <c r="C126" s="354" t="s">
        <v>31</v>
      </c>
      <c r="D126" s="670" t="s">
        <v>3</v>
      </c>
      <c r="E126" s="671" t="s">
        <v>303</v>
      </c>
      <c r="F126" s="672">
        <v>1.6</v>
      </c>
      <c r="G126" s="672">
        <v>1.25</v>
      </c>
      <c r="H126" s="672">
        <v>0.6</v>
      </c>
      <c r="I126" s="355">
        <v>1</v>
      </c>
      <c r="J126" s="356">
        <f t="shared" si="33"/>
        <v>1.2</v>
      </c>
      <c r="K126" s="357" t="s">
        <v>33</v>
      </c>
      <c r="L126" s="577" t="s">
        <v>32</v>
      </c>
      <c r="M126" s="580" t="s">
        <v>219</v>
      </c>
    </row>
    <row r="127" spans="1:13" ht="15.75">
      <c r="A127" s="84">
        <v>60</v>
      </c>
      <c r="B127" s="287">
        <v>43894</v>
      </c>
      <c r="C127" s="354" t="s">
        <v>31</v>
      </c>
      <c r="D127" s="670" t="s">
        <v>3</v>
      </c>
      <c r="E127" s="671" t="s">
        <v>253</v>
      </c>
      <c r="F127" s="672">
        <v>1.2</v>
      </c>
      <c r="G127" s="672">
        <v>1.25</v>
      </c>
      <c r="H127" s="672">
        <v>0.6</v>
      </c>
      <c r="I127" s="355">
        <v>1</v>
      </c>
      <c r="J127" s="356">
        <f t="shared" si="33"/>
        <v>0.89999999999999991</v>
      </c>
      <c r="K127" s="357" t="s">
        <v>33</v>
      </c>
      <c r="L127" s="577" t="s">
        <v>32</v>
      </c>
      <c r="M127" s="580" t="s">
        <v>216</v>
      </c>
    </row>
    <row r="128" spans="1:13" ht="15.75">
      <c r="A128" s="84">
        <v>61</v>
      </c>
      <c r="B128" s="287">
        <v>43894</v>
      </c>
      <c r="C128" s="354" t="s">
        <v>31</v>
      </c>
      <c r="D128" s="670" t="s">
        <v>3</v>
      </c>
      <c r="E128" s="671" t="s">
        <v>304</v>
      </c>
      <c r="F128" s="672">
        <v>2.5</v>
      </c>
      <c r="G128" s="672">
        <v>1.25</v>
      </c>
      <c r="H128" s="672">
        <v>0.6</v>
      </c>
      <c r="I128" s="355">
        <v>1</v>
      </c>
      <c r="J128" s="356">
        <f t="shared" si="33"/>
        <v>1.875</v>
      </c>
      <c r="K128" s="357" t="s">
        <v>33</v>
      </c>
      <c r="L128" s="577" t="s">
        <v>32</v>
      </c>
      <c r="M128" s="580" t="s">
        <v>216</v>
      </c>
    </row>
    <row r="129" spans="1:13" ht="15.75">
      <c r="A129" s="84">
        <v>62</v>
      </c>
      <c r="B129" s="287">
        <v>43894</v>
      </c>
      <c r="C129" s="354" t="s">
        <v>31</v>
      </c>
      <c r="D129" s="670" t="s">
        <v>3</v>
      </c>
      <c r="E129" s="671" t="s">
        <v>247</v>
      </c>
      <c r="F129" s="672">
        <v>1.3</v>
      </c>
      <c r="G129" s="672">
        <v>1.25</v>
      </c>
      <c r="H129" s="672">
        <v>0.6</v>
      </c>
      <c r="I129" s="355">
        <v>1</v>
      </c>
      <c r="J129" s="356">
        <f t="shared" si="33"/>
        <v>0.97499999999999998</v>
      </c>
      <c r="K129" s="357" t="s">
        <v>33</v>
      </c>
      <c r="L129" s="577" t="s">
        <v>32</v>
      </c>
      <c r="M129" s="580" t="s">
        <v>219</v>
      </c>
    </row>
    <row r="130" spans="1:13" ht="15.75">
      <c r="A130" s="84">
        <v>63</v>
      </c>
      <c r="B130" s="287">
        <v>43894</v>
      </c>
      <c r="C130" s="354" t="s">
        <v>31</v>
      </c>
      <c r="D130" s="670" t="s">
        <v>3</v>
      </c>
      <c r="E130" s="671" t="s">
        <v>300</v>
      </c>
      <c r="F130" s="672">
        <v>1.7</v>
      </c>
      <c r="G130" s="672">
        <v>1.25</v>
      </c>
      <c r="H130" s="672">
        <v>0.6</v>
      </c>
      <c r="I130" s="355">
        <v>1</v>
      </c>
      <c r="J130" s="356">
        <f t="shared" si="33"/>
        <v>1.2749999999999999</v>
      </c>
      <c r="K130" s="357" t="s">
        <v>33</v>
      </c>
      <c r="L130" s="577" t="s">
        <v>32</v>
      </c>
      <c r="M130" s="580" t="s">
        <v>217</v>
      </c>
    </row>
    <row r="131" spans="1:13" ht="15.75">
      <c r="A131" s="84">
        <v>64</v>
      </c>
      <c r="B131" s="699">
        <v>43894</v>
      </c>
      <c r="C131" s="700" t="s">
        <v>31</v>
      </c>
      <c r="D131" s="750" t="s">
        <v>3</v>
      </c>
      <c r="E131" s="752" t="s">
        <v>301</v>
      </c>
      <c r="F131" s="753">
        <v>1.2</v>
      </c>
      <c r="G131" s="753">
        <v>1.05</v>
      </c>
      <c r="H131" s="753">
        <v>0.6</v>
      </c>
      <c r="I131" s="704">
        <v>1</v>
      </c>
      <c r="J131" s="802">
        <f t="shared" si="33"/>
        <v>0.75600000000000001</v>
      </c>
      <c r="K131" s="706" t="s">
        <v>33</v>
      </c>
      <c r="L131" s="707" t="s">
        <v>32</v>
      </c>
      <c r="M131" s="708" t="s">
        <v>219</v>
      </c>
    </row>
    <row r="132" spans="1:13" ht="15.75">
      <c r="A132" s="84">
        <v>65</v>
      </c>
      <c r="B132" s="287">
        <v>43895</v>
      </c>
      <c r="C132" s="354" t="s">
        <v>31</v>
      </c>
      <c r="D132" s="670" t="s">
        <v>3</v>
      </c>
      <c r="E132" s="696" t="s">
        <v>184</v>
      </c>
      <c r="F132" s="558">
        <v>1.7</v>
      </c>
      <c r="G132" s="558">
        <v>1.25</v>
      </c>
      <c r="H132" s="672">
        <v>0.6</v>
      </c>
      <c r="I132" s="355">
        <v>1</v>
      </c>
      <c r="J132" s="356">
        <f t="shared" si="33"/>
        <v>1.2749999999999999</v>
      </c>
      <c r="K132" s="357" t="s">
        <v>33</v>
      </c>
      <c r="L132" s="577" t="s">
        <v>32</v>
      </c>
      <c r="M132" s="580" t="s">
        <v>308</v>
      </c>
    </row>
    <row r="133" spans="1:13" ht="15.75">
      <c r="A133" s="84">
        <v>66</v>
      </c>
      <c r="B133" s="287">
        <v>43895</v>
      </c>
      <c r="C133" s="354" t="s">
        <v>31</v>
      </c>
      <c r="D133" s="670" t="s">
        <v>3</v>
      </c>
      <c r="E133" s="671" t="s">
        <v>255</v>
      </c>
      <c r="F133" s="672">
        <v>2</v>
      </c>
      <c r="G133" s="672">
        <v>1.25</v>
      </c>
      <c r="H133" s="672">
        <v>0.6</v>
      </c>
      <c r="I133" s="355">
        <v>1</v>
      </c>
      <c r="J133" s="356">
        <f t="shared" si="33"/>
        <v>1.5</v>
      </c>
      <c r="K133" s="357" t="s">
        <v>33</v>
      </c>
      <c r="L133" s="577" t="s">
        <v>32</v>
      </c>
      <c r="M133" s="580" t="s">
        <v>216</v>
      </c>
    </row>
    <row r="134" spans="1:13" ht="15.75">
      <c r="A134" s="84">
        <v>67</v>
      </c>
      <c r="B134" s="287">
        <v>43895</v>
      </c>
      <c r="C134" s="354" t="s">
        <v>31</v>
      </c>
      <c r="D134" s="670" t="s">
        <v>3</v>
      </c>
      <c r="E134" s="671" t="s">
        <v>297</v>
      </c>
      <c r="F134" s="672">
        <v>1.2</v>
      </c>
      <c r="G134" s="672">
        <v>0.85</v>
      </c>
      <c r="H134" s="672">
        <v>0.6</v>
      </c>
      <c r="I134" s="355">
        <v>1</v>
      </c>
      <c r="J134" s="356">
        <f t="shared" si="33"/>
        <v>0.61199999999999999</v>
      </c>
      <c r="K134" s="357" t="s">
        <v>33</v>
      </c>
      <c r="L134" s="577" t="s">
        <v>32</v>
      </c>
      <c r="M134" s="580" t="s">
        <v>218</v>
      </c>
    </row>
    <row r="135" spans="1:13" ht="15.75">
      <c r="A135" s="84">
        <v>68</v>
      </c>
      <c r="B135" s="287">
        <v>43895</v>
      </c>
      <c r="C135" s="354" t="s">
        <v>31</v>
      </c>
      <c r="D135" s="670" t="s">
        <v>4</v>
      </c>
      <c r="E135" s="671" t="s">
        <v>299</v>
      </c>
      <c r="F135" s="672">
        <v>1.7</v>
      </c>
      <c r="G135" s="672">
        <v>0.75</v>
      </c>
      <c r="H135" s="672">
        <v>0.6</v>
      </c>
      <c r="I135" s="355">
        <v>1</v>
      </c>
      <c r="J135" s="356">
        <f t="shared" si="33"/>
        <v>0.7649999999999999</v>
      </c>
      <c r="K135" s="357" t="s">
        <v>33</v>
      </c>
      <c r="L135" s="577" t="s">
        <v>32</v>
      </c>
      <c r="M135" s="580" t="s">
        <v>216</v>
      </c>
    </row>
    <row r="136" spans="1:13" ht="15.75">
      <c r="A136" s="84">
        <v>69</v>
      </c>
      <c r="B136" s="287">
        <v>43895</v>
      </c>
      <c r="C136" s="354" t="s">
        <v>31</v>
      </c>
      <c r="D136" s="697" t="s">
        <v>3</v>
      </c>
      <c r="E136" s="698" t="s">
        <v>186</v>
      </c>
      <c r="F136" s="42">
        <v>1.3</v>
      </c>
      <c r="G136" s="42">
        <v>1.25</v>
      </c>
      <c r="H136" s="672">
        <v>0.6</v>
      </c>
      <c r="I136" s="355">
        <v>1</v>
      </c>
      <c r="J136" s="356">
        <f t="shared" si="33"/>
        <v>0.97499999999999998</v>
      </c>
      <c r="K136" s="357" t="s">
        <v>33</v>
      </c>
      <c r="L136" s="577" t="s">
        <v>32</v>
      </c>
      <c r="M136" s="580" t="s">
        <v>219</v>
      </c>
    </row>
    <row r="137" spans="1:13" ht="15.75">
      <c r="A137" s="84">
        <v>70</v>
      </c>
      <c r="B137" s="287">
        <v>43895</v>
      </c>
      <c r="C137" s="354" t="s">
        <v>31</v>
      </c>
      <c r="D137" s="697" t="s">
        <v>3</v>
      </c>
      <c r="E137" s="698" t="s">
        <v>185</v>
      </c>
      <c r="F137" s="42">
        <v>1.5</v>
      </c>
      <c r="G137" s="42">
        <v>1.1499999999999999</v>
      </c>
      <c r="H137" s="672">
        <v>0.6</v>
      </c>
      <c r="I137" s="355">
        <v>1</v>
      </c>
      <c r="J137" s="356">
        <f t="shared" si="33"/>
        <v>1.0349999999999999</v>
      </c>
      <c r="K137" s="357" t="s">
        <v>33</v>
      </c>
      <c r="L137" s="577" t="s">
        <v>32</v>
      </c>
      <c r="M137" s="580" t="s">
        <v>217</v>
      </c>
    </row>
    <row r="138" spans="1:13" ht="15.75">
      <c r="A138" s="84">
        <v>71</v>
      </c>
      <c r="B138" s="287">
        <v>43895</v>
      </c>
      <c r="C138" s="354" t="s">
        <v>31</v>
      </c>
      <c r="D138" s="670" t="s">
        <v>3</v>
      </c>
      <c r="E138" s="671" t="s">
        <v>287</v>
      </c>
      <c r="F138" s="672">
        <v>1.3</v>
      </c>
      <c r="G138" s="672">
        <v>1.25</v>
      </c>
      <c r="H138" s="672">
        <v>0.6</v>
      </c>
      <c r="I138" s="355">
        <v>1</v>
      </c>
      <c r="J138" s="356">
        <f t="shared" si="33"/>
        <v>0.97499999999999998</v>
      </c>
      <c r="K138" s="357" t="s">
        <v>33</v>
      </c>
      <c r="L138" s="577" t="s">
        <v>32</v>
      </c>
      <c r="M138" s="580" t="s">
        <v>219</v>
      </c>
    </row>
    <row r="139" spans="1:13" ht="15.75">
      <c r="A139" s="84">
        <v>72</v>
      </c>
      <c r="B139" s="287">
        <v>43895</v>
      </c>
      <c r="C139" s="354" t="s">
        <v>31</v>
      </c>
      <c r="D139" s="670" t="s">
        <v>3</v>
      </c>
      <c r="E139" s="671" t="s">
        <v>334</v>
      </c>
      <c r="F139" s="672">
        <v>2.6</v>
      </c>
      <c r="G139" s="672">
        <v>0.65</v>
      </c>
      <c r="H139" s="672">
        <v>0.6</v>
      </c>
      <c r="I139" s="355">
        <v>1</v>
      </c>
      <c r="J139" s="356">
        <f t="shared" si="33"/>
        <v>1.014</v>
      </c>
      <c r="K139" s="357" t="s">
        <v>33</v>
      </c>
      <c r="L139" s="577" t="s">
        <v>32</v>
      </c>
      <c r="M139" s="580" t="s">
        <v>217</v>
      </c>
    </row>
    <row r="140" spans="1:13" ht="15.75">
      <c r="A140" s="84">
        <v>73</v>
      </c>
      <c r="B140" s="287">
        <v>43895</v>
      </c>
      <c r="C140" s="354" t="s">
        <v>31</v>
      </c>
      <c r="D140" s="670" t="s">
        <v>3</v>
      </c>
      <c r="E140" s="671" t="s">
        <v>331</v>
      </c>
      <c r="F140" s="672">
        <v>2.2000000000000002</v>
      </c>
      <c r="G140" s="672">
        <v>1.35</v>
      </c>
      <c r="H140" s="672">
        <v>0.6</v>
      </c>
      <c r="I140" s="355">
        <v>1</v>
      </c>
      <c r="J140" s="356">
        <f t="shared" si="33"/>
        <v>1.7820000000000003</v>
      </c>
      <c r="K140" s="357" t="s">
        <v>33</v>
      </c>
      <c r="L140" s="577" t="s">
        <v>32</v>
      </c>
      <c r="M140" s="580" t="s">
        <v>216</v>
      </c>
    </row>
    <row r="141" spans="1:13" ht="15.75">
      <c r="A141" s="84">
        <v>74</v>
      </c>
      <c r="B141" s="287">
        <v>43895</v>
      </c>
      <c r="C141" s="354" t="s">
        <v>31</v>
      </c>
      <c r="D141" s="670" t="s">
        <v>3</v>
      </c>
      <c r="E141" s="671" t="s">
        <v>305</v>
      </c>
      <c r="F141" s="672">
        <v>1.2</v>
      </c>
      <c r="G141" s="672">
        <v>1.1499999999999999</v>
      </c>
      <c r="H141" s="672">
        <v>0.6</v>
      </c>
      <c r="I141" s="355">
        <v>1</v>
      </c>
      <c r="J141" s="356">
        <f t="shared" si="33"/>
        <v>0.82799999999999996</v>
      </c>
      <c r="K141" s="357" t="s">
        <v>33</v>
      </c>
      <c r="L141" s="577" t="s">
        <v>32</v>
      </c>
      <c r="M141" s="580" t="s">
        <v>216</v>
      </c>
    </row>
    <row r="142" spans="1:13" ht="15.75">
      <c r="A142" s="84">
        <v>75</v>
      </c>
      <c r="B142" s="287">
        <v>43895</v>
      </c>
      <c r="C142" s="354" t="s">
        <v>31</v>
      </c>
      <c r="D142" s="670" t="s">
        <v>3</v>
      </c>
      <c r="E142" s="671" t="s">
        <v>306</v>
      </c>
      <c r="F142" s="672">
        <v>1.2</v>
      </c>
      <c r="G142" s="672">
        <v>0.65</v>
      </c>
      <c r="H142" s="672">
        <v>0.6</v>
      </c>
      <c r="I142" s="355">
        <v>1</v>
      </c>
      <c r="J142" s="356">
        <f t="shared" si="33"/>
        <v>0.46799999999999997</v>
      </c>
      <c r="K142" s="357" t="s">
        <v>33</v>
      </c>
      <c r="L142" s="577" t="s">
        <v>32</v>
      </c>
      <c r="M142" s="580" t="s">
        <v>218</v>
      </c>
    </row>
    <row r="143" spans="1:13" ht="15.75">
      <c r="A143" s="84">
        <v>76</v>
      </c>
      <c r="B143" s="287">
        <v>43895</v>
      </c>
      <c r="C143" s="354" t="s">
        <v>31</v>
      </c>
      <c r="D143" s="670" t="s">
        <v>4</v>
      </c>
      <c r="E143" s="671" t="s">
        <v>323</v>
      </c>
      <c r="F143" s="672">
        <v>1.2</v>
      </c>
      <c r="G143" s="672">
        <v>0.95</v>
      </c>
      <c r="H143" s="672">
        <v>0.6</v>
      </c>
      <c r="I143" s="355">
        <v>1</v>
      </c>
      <c r="J143" s="356">
        <f t="shared" si="33"/>
        <v>0.68399999999999994</v>
      </c>
      <c r="K143" s="357" t="s">
        <v>33</v>
      </c>
      <c r="L143" s="577" t="s">
        <v>32</v>
      </c>
      <c r="M143" s="580" t="s">
        <v>219</v>
      </c>
    </row>
    <row r="144" spans="1:13" ht="15.75">
      <c r="A144" s="84">
        <v>77</v>
      </c>
      <c r="B144" s="287">
        <v>43895</v>
      </c>
      <c r="C144" s="354" t="s">
        <v>31</v>
      </c>
      <c r="D144" s="670" t="s">
        <v>3</v>
      </c>
      <c r="E144" s="671" t="s">
        <v>326</v>
      </c>
      <c r="F144" s="672">
        <v>1.4</v>
      </c>
      <c r="G144" s="672">
        <v>1.1499999999999999</v>
      </c>
      <c r="H144" s="672">
        <v>0.6</v>
      </c>
      <c r="I144" s="355">
        <v>1</v>
      </c>
      <c r="J144" s="356">
        <f t="shared" si="33"/>
        <v>0.96599999999999986</v>
      </c>
      <c r="K144" s="357" t="s">
        <v>33</v>
      </c>
      <c r="L144" s="577" t="s">
        <v>32</v>
      </c>
      <c r="M144" s="580" t="s">
        <v>216</v>
      </c>
    </row>
    <row r="145" spans="1:13" ht="15.75">
      <c r="A145" s="84">
        <v>78</v>
      </c>
      <c r="B145" s="287">
        <v>43895</v>
      </c>
      <c r="C145" s="354" t="s">
        <v>31</v>
      </c>
      <c r="D145" s="670" t="s">
        <v>3</v>
      </c>
      <c r="E145" s="671" t="s">
        <v>333</v>
      </c>
      <c r="F145" s="672">
        <v>1</v>
      </c>
      <c r="G145" s="672">
        <v>0.75</v>
      </c>
      <c r="H145" s="672">
        <v>0.6</v>
      </c>
      <c r="I145" s="355">
        <v>1</v>
      </c>
      <c r="J145" s="356">
        <f t="shared" si="33"/>
        <v>0.44999999999999996</v>
      </c>
      <c r="K145" s="357" t="s">
        <v>33</v>
      </c>
      <c r="L145" s="577" t="s">
        <v>32</v>
      </c>
      <c r="M145" s="580" t="s">
        <v>219</v>
      </c>
    </row>
    <row r="146" spans="1:13" ht="15.75">
      <c r="A146" s="84">
        <v>79</v>
      </c>
      <c r="B146" s="699">
        <v>43895</v>
      </c>
      <c r="C146" s="700" t="s">
        <v>31</v>
      </c>
      <c r="D146" s="750" t="s">
        <v>3</v>
      </c>
      <c r="E146" s="752" t="s">
        <v>327</v>
      </c>
      <c r="F146" s="753">
        <v>1.2</v>
      </c>
      <c r="G146" s="753">
        <v>1.1499999999999999</v>
      </c>
      <c r="H146" s="753">
        <v>0.6</v>
      </c>
      <c r="I146" s="704">
        <v>1</v>
      </c>
      <c r="J146" s="802">
        <f t="shared" si="33"/>
        <v>0.82799999999999996</v>
      </c>
      <c r="K146" s="706" t="s">
        <v>33</v>
      </c>
      <c r="L146" s="707" t="s">
        <v>32</v>
      </c>
      <c r="M146" s="708" t="s">
        <v>219</v>
      </c>
    </row>
    <row r="147" spans="1:13" ht="15.75">
      <c r="A147" s="84">
        <v>80</v>
      </c>
      <c r="B147" s="287">
        <v>43896</v>
      </c>
      <c r="C147" s="354" t="s">
        <v>31</v>
      </c>
      <c r="D147" s="670" t="s">
        <v>3</v>
      </c>
      <c r="E147" s="671" t="s">
        <v>330</v>
      </c>
      <c r="F147" s="672">
        <v>1.4</v>
      </c>
      <c r="G147" s="672">
        <v>1.05</v>
      </c>
      <c r="H147" s="672">
        <v>1</v>
      </c>
      <c r="I147" s="355">
        <v>1</v>
      </c>
      <c r="J147" s="356">
        <f t="shared" si="33"/>
        <v>1.47</v>
      </c>
      <c r="K147" s="357" t="s">
        <v>33</v>
      </c>
      <c r="L147" s="577" t="s">
        <v>32</v>
      </c>
      <c r="M147" s="580" t="s">
        <v>308</v>
      </c>
    </row>
    <row r="148" spans="1:13" ht="15.75">
      <c r="A148" s="84">
        <v>81</v>
      </c>
      <c r="B148" s="287">
        <v>43896</v>
      </c>
      <c r="C148" s="354" t="s">
        <v>31</v>
      </c>
      <c r="D148" s="670" t="s">
        <v>3</v>
      </c>
      <c r="E148" s="671" t="s">
        <v>332</v>
      </c>
      <c r="F148" s="672">
        <v>1.1000000000000001</v>
      </c>
      <c r="G148" s="672">
        <v>1.1000000000000001</v>
      </c>
      <c r="H148" s="672">
        <v>0.6</v>
      </c>
      <c r="I148" s="355">
        <v>1</v>
      </c>
      <c r="J148" s="356">
        <f t="shared" si="33"/>
        <v>0.72600000000000009</v>
      </c>
      <c r="K148" s="357" t="s">
        <v>33</v>
      </c>
      <c r="L148" s="577" t="s">
        <v>32</v>
      </c>
      <c r="M148" s="580" t="s">
        <v>218</v>
      </c>
    </row>
    <row r="149" spans="1:13" ht="15.75">
      <c r="A149" s="84">
        <v>82</v>
      </c>
      <c r="B149" s="287">
        <v>43896</v>
      </c>
      <c r="C149" s="354" t="s">
        <v>31</v>
      </c>
      <c r="D149" s="670" t="s">
        <v>3</v>
      </c>
      <c r="E149" s="671" t="s">
        <v>329</v>
      </c>
      <c r="F149" s="672">
        <v>2</v>
      </c>
      <c r="G149" s="672">
        <v>1.05</v>
      </c>
      <c r="H149" s="672">
        <v>0.6</v>
      </c>
      <c r="I149" s="355">
        <v>1</v>
      </c>
      <c r="J149" s="356">
        <f t="shared" si="33"/>
        <v>1.26</v>
      </c>
      <c r="K149" s="357" t="s">
        <v>33</v>
      </c>
      <c r="L149" s="577" t="s">
        <v>32</v>
      </c>
      <c r="M149" s="580" t="s">
        <v>216</v>
      </c>
    </row>
    <row r="150" spans="1:13" ht="15.75">
      <c r="A150" s="84">
        <v>83</v>
      </c>
      <c r="B150" s="287">
        <v>43896</v>
      </c>
      <c r="C150" s="354" t="s">
        <v>31</v>
      </c>
      <c r="D150" s="670" t="s">
        <v>3</v>
      </c>
      <c r="E150" s="671" t="s">
        <v>307</v>
      </c>
      <c r="F150" s="672">
        <v>1.7</v>
      </c>
      <c r="G150" s="672">
        <v>1.35</v>
      </c>
      <c r="H150" s="672">
        <v>0.6</v>
      </c>
      <c r="I150" s="355">
        <v>1</v>
      </c>
      <c r="J150" s="356">
        <f t="shared" si="33"/>
        <v>1.377</v>
      </c>
      <c r="K150" s="357" t="s">
        <v>33</v>
      </c>
      <c r="L150" s="577" t="s">
        <v>32</v>
      </c>
      <c r="M150" s="580" t="s">
        <v>219</v>
      </c>
    </row>
    <row r="151" spans="1:13" ht="15.75">
      <c r="A151" s="84">
        <v>84</v>
      </c>
      <c r="B151" s="287">
        <v>43896</v>
      </c>
      <c r="C151" s="354" t="s">
        <v>31</v>
      </c>
      <c r="D151" s="670" t="s">
        <v>3</v>
      </c>
      <c r="E151" s="671" t="s">
        <v>297</v>
      </c>
      <c r="F151" s="672">
        <v>2.5</v>
      </c>
      <c r="G151" s="672">
        <v>1.35</v>
      </c>
      <c r="H151" s="672">
        <v>0.6</v>
      </c>
      <c r="I151" s="355">
        <v>1</v>
      </c>
      <c r="J151" s="356">
        <f t="shared" si="33"/>
        <v>2.0249999999999999</v>
      </c>
      <c r="K151" s="357" t="s">
        <v>33</v>
      </c>
      <c r="L151" s="577" t="s">
        <v>32</v>
      </c>
      <c r="M151" s="580" t="s">
        <v>219</v>
      </c>
    </row>
    <row r="152" spans="1:13" ht="15.75">
      <c r="A152" s="84">
        <v>85</v>
      </c>
      <c r="B152" s="287">
        <v>43896</v>
      </c>
      <c r="C152" s="354" t="s">
        <v>31</v>
      </c>
      <c r="D152" s="670" t="s">
        <v>3</v>
      </c>
      <c r="E152" s="671" t="s">
        <v>336</v>
      </c>
      <c r="F152" s="672">
        <v>2.2000000000000002</v>
      </c>
      <c r="G152" s="672">
        <v>1.25</v>
      </c>
      <c r="H152" s="672">
        <v>0.6</v>
      </c>
      <c r="I152" s="355">
        <v>1</v>
      </c>
      <c r="J152" s="356">
        <f t="shared" si="33"/>
        <v>1.65</v>
      </c>
      <c r="K152" s="357" t="s">
        <v>33</v>
      </c>
      <c r="L152" s="577" t="s">
        <v>32</v>
      </c>
      <c r="M152" s="580" t="s">
        <v>216</v>
      </c>
    </row>
    <row r="153" spans="1:13" ht="15.75">
      <c r="A153" s="84">
        <v>86</v>
      </c>
      <c r="B153" s="287">
        <v>43896</v>
      </c>
      <c r="C153" s="354" t="s">
        <v>31</v>
      </c>
      <c r="D153" s="695" t="s">
        <v>3</v>
      </c>
      <c r="E153" s="696" t="s">
        <v>200</v>
      </c>
      <c r="F153" s="558">
        <v>1.8</v>
      </c>
      <c r="G153" s="558">
        <v>1.1499999999999999</v>
      </c>
      <c r="H153" s="672">
        <v>0.6</v>
      </c>
      <c r="I153" s="355">
        <v>1</v>
      </c>
      <c r="J153" s="356">
        <f t="shared" si="33"/>
        <v>1.2419999999999998</v>
      </c>
      <c r="K153" s="357" t="s">
        <v>33</v>
      </c>
      <c r="L153" s="577" t="s">
        <v>32</v>
      </c>
      <c r="M153" s="580" t="s">
        <v>219</v>
      </c>
    </row>
    <row r="154" spans="1:13" ht="15.75">
      <c r="A154" s="84">
        <v>87</v>
      </c>
      <c r="B154" s="287">
        <v>43896</v>
      </c>
      <c r="C154" s="354" t="s">
        <v>31</v>
      </c>
      <c r="D154" s="695" t="s">
        <v>3</v>
      </c>
      <c r="E154" s="696" t="s">
        <v>172</v>
      </c>
      <c r="F154" s="558">
        <v>2.1</v>
      </c>
      <c r="G154" s="558">
        <v>1.35</v>
      </c>
      <c r="H154" s="672">
        <v>0.6</v>
      </c>
      <c r="I154" s="355">
        <v>1</v>
      </c>
      <c r="J154" s="356">
        <f t="shared" ref="J154:J190" si="34">F154*G154*H154</f>
        <v>1.7010000000000003</v>
      </c>
      <c r="K154" s="357" t="s">
        <v>33</v>
      </c>
      <c r="L154" s="577" t="s">
        <v>32</v>
      </c>
      <c r="M154" s="580" t="s">
        <v>217</v>
      </c>
    </row>
    <row r="155" spans="1:13" ht="15.75">
      <c r="A155" s="84">
        <v>88</v>
      </c>
      <c r="B155" s="287">
        <v>43896</v>
      </c>
      <c r="C155" s="354" t="s">
        <v>31</v>
      </c>
      <c r="D155" s="695" t="s">
        <v>3</v>
      </c>
      <c r="E155" s="696" t="s">
        <v>171</v>
      </c>
      <c r="F155" s="558">
        <v>1.3</v>
      </c>
      <c r="G155" s="558">
        <v>0.65</v>
      </c>
      <c r="H155" s="672">
        <v>0.6</v>
      </c>
      <c r="I155" s="355">
        <v>1</v>
      </c>
      <c r="J155" s="356">
        <f t="shared" si="34"/>
        <v>0.50700000000000001</v>
      </c>
      <c r="K155" s="357" t="s">
        <v>33</v>
      </c>
      <c r="L155" s="577" t="s">
        <v>32</v>
      </c>
      <c r="M155" s="580" t="s">
        <v>216</v>
      </c>
    </row>
    <row r="156" spans="1:13" ht="15.75">
      <c r="A156" s="84">
        <v>89</v>
      </c>
      <c r="B156" s="287">
        <v>43896</v>
      </c>
      <c r="C156" s="354" t="s">
        <v>31</v>
      </c>
      <c r="D156" s="695" t="s">
        <v>3</v>
      </c>
      <c r="E156" s="696" t="s">
        <v>201</v>
      </c>
      <c r="F156" s="558">
        <v>1.6</v>
      </c>
      <c r="G156" s="558">
        <v>1.35</v>
      </c>
      <c r="H156" s="672">
        <v>0.6</v>
      </c>
      <c r="I156" s="355">
        <v>1</v>
      </c>
      <c r="J156" s="356">
        <f t="shared" si="34"/>
        <v>1.296</v>
      </c>
      <c r="K156" s="357" t="s">
        <v>33</v>
      </c>
      <c r="L156" s="577" t="s">
        <v>32</v>
      </c>
      <c r="M156" s="580" t="s">
        <v>308</v>
      </c>
    </row>
    <row r="157" spans="1:13" ht="15.75">
      <c r="A157" s="84">
        <v>90</v>
      </c>
      <c r="B157" s="287">
        <v>43896</v>
      </c>
      <c r="C157" s="354" t="s">
        <v>31</v>
      </c>
      <c r="D157" s="695" t="s">
        <v>3</v>
      </c>
      <c r="E157" s="696" t="s">
        <v>165</v>
      </c>
      <c r="F157" s="558">
        <v>1.6</v>
      </c>
      <c r="G157" s="558">
        <v>1.25</v>
      </c>
      <c r="H157" s="672">
        <v>0.6</v>
      </c>
      <c r="I157" s="355">
        <v>1</v>
      </c>
      <c r="J157" s="356">
        <f t="shared" si="34"/>
        <v>1.2</v>
      </c>
      <c r="K157" s="357" t="s">
        <v>33</v>
      </c>
      <c r="L157" s="577" t="s">
        <v>32</v>
      </c>
      <c r="M157" s="580" t="s">
        <v>217</v>
      </c>
    </row>
    <row r="158" spans="1:13" ht="15.75">
      <c r="A158" s="84">
        <v>91</v>
      </c>
      <c r="B158" s="287">
        <v>43896</v>
      </c>
      <c r="C158" s="354" t="s">
        <v>31</v>
      </c>
      <c r="D158" s="695" t="s">
        <v>3</v>
      </c>
      <c r="E158" s="696" t="s">
        <v>170</v>
      </c>
      <c r="F158" s="558">
        <v>1.2</v>
      </c>
      <c r="G158" s="558">
        <v>1.05</v>
      </c>
      <c r="H158" s="672">
        <v>0.6</v>
      </c>
      <c r="I158" s="355">
        <v>1</v>
      </c>
      <c r="J158" s="356">
        <f t="shared" si="34"/>
        <v>0.75600000000000001</v>
      </c>
      <c r="K158" s="357" t="s">
        <v>33</v>
      </c>
      <c r="L158" s="577" t="s">
        <v>32</v>
      </c>
      <c r="M158" s="580" t="s">
        <v>216</v>
      </c>
    </row>
    <row r="159" spans="1:13" ht="15.75">
      <c r="A159" s="84">
        <v>92</v>
      </c>
      <c r="B159" s="287">
        <v>43896</v>
      </c>
      <c r="C159" s="354" t="s">
        <v>31</v>
      </c>
      <c r="D159" s="670" t="s">
        <v>3</v>
      </c>
      <c r="E159" s="671" t="s">
        <v>179</v>
      </c>
      <c r="F159" s="672">
        <v>1.3</v>
      </c>
      <c r="G159" s="672">
        <v>1.35</v>
      </c>
      <c r="H159" s="672">
        <v>0.6</v>
      </c>
      <c r="I159" s="355">
        <v>1</v>
      </c>
      <c r="J159" s="356">
        <f t="shared" si="34"/>
        <v>1.0529999999999999</v>
      </c>
      <c r="K159" s="357" t="s">
        <v>33</v>
      </c>
      <c r="L159" s="577" t="s">
        <v>32</v>
      </c>
      <c r="M159" s="580" t="s">
        <v>217</v>
      </c>
    </row>
    <row r="160" spans="1:13" ht="15.75">
      <c r="A160" s="84">
        <v>93</v>
      </c>
      <c r="B160" s="287">
        <v>43896</v>
      </c>
      <c r="C160" s="354" t="s">
        <v>31</v>
      </c>
      <c r="D160" s="670" t="s">
        <v>3</v>
      </c>
      <c r="E160" s="671" t="s">
        <v>176</v>
      </c>
      <c r="F160" s="672">
        <v>2.4</v>
      </c>
      <c r="G160" s="672">
        <v>1.35</v>
      </c>
      <c r="H160" s="672">
        <v>0.6</v>
      </c>
      <c r="I160" s="355">
        <v>1</v>
      </c>
      <c r="J160" s="356">
        <f t="shared" si="34"/>
        <v>1.944</v>
      </c>
      <c r="K160" s="357" t="s">
        <v>33</v>
      </c>
      <c r="L160" s="577" t="s">
        <v>32</v>
      </c>
      <c r="M160" s="580" t="s">
        <v>216</v>
      </c>
    </row>
    <row r="161" spans="1:13" ht="15.75">
      <c r="A161" s="84">
        <v>94</v>
      </c>
      <c r="B161" s="287">
        <v>43896</v>
      </c>
      <c r="C161" s="354" t="s">
        <v>31</v>
      </c>
      <c r="D161" s="670" t="s">
        <v>4</v>
      </c>
      <c r="E161" s="671" t="s">
        <v>325</v>
      </c>
      <c r="F161" s="672">
        <v>2.4</v>
      </c>
      <c r="G161" s="672">
        <v>0.75</v>
      </c>
      <c r="H161" s="672">
        <v>0.6</v>
      </c>
      <c r="I161" s="355">
        <v>1</v>
      </c>
      <c r="J161" s="356">
        <f t="shared" si="34"/>
        <v>1.0799999999999998</v>
      </c>
      <c r="K161" s="357" t="s">
        <v>33</v>
      </c>
      <c r="L161" s="577" t="s">
        <v>32</v>
      </c>
      <c r="M161" s="580" t="s">
        <v>219</v>
      </c>
    </row>
    <row r="162" spans="1:13" ht="15.75">
      <c r="A162" s="84">
        <v>95</v>
      </c>
      <c r="B162" s="287">
        <v>43896</v>
      </c>
      <c r="C162" s="354" t="s">
        <v>31</v>
      </c>
      <c r="D162" s="670" t="s">
        <v>4</v>
      </c>
      <c r="E162" s="671" t="s">
        <v>182</v>
      </c>
      <c r="F162" s="672">
        <v>1.1000000000000001</v>
      </c>
      <c r="G162" s="672">
        <v>0.75</v>
      </c>
      <c r="H162" s="672">
        <v>0.6</v>
      </c>
      <c r="I162" s="355">
        <v>1</v>
      </c>
      <c r="J162" s="356">
        <f t="shared" si="34"/>
        <v>0.495</v>
      </c>
      <c r="K162" s="357" t="s">
        <v>33</v>
      </c>
      <c r="L162" s="577" t="s">
        <v>32</v>
      </c>
      <c r="M162" s="580" t="s">
        <v>216</v>
      </c>
    </row>
    <row r="163" spans="1:13" ht="15.75">
      <c r="A163" s="84">
        <v>96</v>
      </c>
      <c r="B163" s="287">
        <v>43896</v>
      </c>
      <c r="C163" s="354" t="s">
        <v>31</v>
      </c>
      <c r="D163" s="670" t="s">
        <v>4</v>
      </c>
      <c r="E163" s="671" t="s">
        <v>201</v>
      </c>
      <c r="F163" s="672">
        <v>2.1</v>
      </c>
      <c r="G163" s="672">
        <v>0.75</v>
      </c>
      <c r="H163" s="672">
        <v>0.6</v>
      </c>
      <c r="I163" s="355">
        <v>1</v>
      </c>
      <c r="J163" s="356">
        <f t="shared" si="34"/>
        <v>0.94500000000000006</v>
      </c>
      <c r="K163" s="357" t="s">
        <v>33</v>
      </c>
      <c r="L163" s="577" t="s">
        <v>32</v>
      </c>
      <c r="M163" s="580" t="s">
        <v>219</v>
      </c>
    </row>
    <row r="164" spans="1:13" ht="15.75">
      <c r="A164" s="84">
        <v>97</v>
      </c>
      <c r="B164" s="287">
        <v>43896</v>
      </c>
      <c r="C164" s="354" t="s">
        <v>31</v>
      </c>
      <c r="D164" s="670" t="s">
        <v>4</v>
      </c>
      <c r="E164" s="671" t="s">
        <v>212</v>
      </c>
      <c r="F164" s="672">
        <v>1.3</v>
      </c>
      <c r="G164" s="672">
        <v>1.1499999999999999</v>
      </c>
      <c r="H164" s="672">
        <v>0.6</v>
      </c>
      <c r="I164" s="355">
        <v>1</v>
      </c>
      <c r="J164" s="356">
        <f t="shared" si="34"/>
        <v>0.89699999999999991</v>
      </c>
      <c r="K164" s="357" t="s">
        <v>33</v>
      </c>
      <c r="L164" s="577" t="s">
        <v>32</v>
      </c>
      <c r="M164" s="580" t="s">
        <v>216</v>
      </c>
    </row>
    <row r="165" spans="1:13" ht="15.75">
      <c r="A165" s="84">
        <v>98</v>
      </c>
      <c r="B165" s="287">
        <v>43896</v>
      </c>
      <c r="C165" s="354" t="s">
        <v>31</v>
      </c>
      <c r="D165" s="670" t="s">
        <v>4</v>
      </c>
      <c r="E165" s="671" t="s">
        <v>221</v>
      </c>
      <c r="F165" s="672">
        <v>1.4</v>
      </c>
      <c r="G165" s="672">
        <v>1.34</v>
      </c>
      <c r="H165" s="672">
        <v>0.6</v>
      </c>
      <c r="I165" s="355">
        <v>1</v>
      </c>
      <c r="J165" s="356">
        <f t="shared" si="34"/>
        <v>1.1255999999999999</v>
      </c>
      <c r="K165" s="357" t="s">
        <v>33</v>
      </c>
      <c r="L165" s="577" t="s">
        <v>32</v>
      </c>
      <c r="M165" s="580" t="s">
        <v>219</v>
      </c>
    </row>
    <row r="166" spans="1:13" ht="15.75">
      <c r="A166" s="84">
        <v>99</v>
      </c>
      <c r="B166" s="287">
        <v>43896</v>
      </c>
      <c r="C166" s="354" t="s">
        <v>31</v>
      </c>
      <c r="D166" s="670" t="s">
        <v>4</v>
      </c>
      <c r="E166" s="671" t="s">
        <v>298</v>
      </c>
      <c r="F166" s="672">
        <v>2.2000000000000002</v>
      </c>
      <c r="G166" s="672">
        <v>0.75</v>
      </c>
      <c r="H166" s="672">
        <v>0.6</v>
      </c>
      <c r="I166" s="355">
        <v>1</v>
      </c>
      <c r="J166" s="356">
        <f t="shared" si="34"/>
        <v>0.99</v>
      </c>
      <c r="K166" s="357" t="s">
        <v>33</v>
      </c>
      <c r="L166" s="577" t="s">
        <v>32</v>
      </c>
      <c r="M166" s="580" t="s">
        <v>216</v>
      </c>
    </row>
    <row r="167" spans="1:13" ht="15.75">
      <c r="A167" s="84">
        <v>100</v>
      </c>
      <c r="B167" s="287">
        <v>43896</v>
      </c>
      <c r="C167" s="354" t="s">
        <v>31</v>
      </c>
      <c r="D167" s="670" t="s">
        <v>4</v>
      </c>
      <c r="E167" s="671" t="s">
        <v>174</v>
      </c>
      <c r="F167" s="672">
        <v>1.6</v>
      </c>
      <c r="G167" s="672">
        <v>0.95</v>
      </c>
      <c r="H167" s="672">
        <v>0.6</v>
      </c>
      <c r="I167" s="355">
        <v>1</v>
      </c>
      <c r="J167" s="356">
        <f t="shared" si="34"/>
        <v>0.91199999999999992</v>
      </c>
      <c r="K167" s="357" t="s">
        <v>33</v>
      </c>
      <c r="L167" s="577" t="s">
        <v>32</v>
      </c>
      <c r="M167" s="580" t="s">
        <v>219</v>
      </c>
    </row>
    <row r="168" spans="1:13" ht="15.75">
      <c r="A168" s="84">
        <v>101</v>
      </c>
      <c r="B168" s="287">
        <v>43896</v>
      </c>
      <c r="C168" s="354" t="s">
        <v>31</v>
      </c>
      <c r="D168" s="670" t="s">
        <v>3</v>
      </c>
      <c r="E168" s="671" t="s">
        <v>175</v>
      </c>
      <c r="F168" s="672">
        <v>1.4</v>
      </c>
      <c r="G168" s="672">
        <v>1.25</v>
      </c>
      <c r="H168" s="672">
        <v>0.6</v>
      </c>
      <c r="I168" s="355">
        <v>1</v>
      </c>
      <c r="J168" s="356">
        <f t="shared" si="34"/>
        <v>1.05</v>
      </c>
      <c r="K168" s="357" t="s">
        <v>33</v>
      </c>
      <c r="L168" s="577" t="s">
        <v>32</v>
      </c>
      <c r="M168" s="580" t="s">
        <v>216</v>
      </c>
    </row>
    <row r="169" spans="1:13" ht="15.75">
      <c r="A169" s="84">
        <v>102</v>
      </c>
      <c r="B169" s="699">
        <v>43896</v>
      </c>
      <c r="C169" s="700" t="s">
        <v>31</v>
      </c>
      <c r="D169" s="750" t="s">
        <v>4</v>
      </c>
      <c r="E169" s="752" t="s">
        <v>213</v>
      </c>
      <c r="F169" s="753">
        <v>1.5</v>
      </c>
      <c r="G169" s="753">
        <v>1.45</v>
      </c>
      <c r="H169" s="753">
        <v>0.6</v>
      </c>
      <c r="I169" s="704">
        <v>1</v>
      </c>
      <c r="J169" s="802">
        <f t="shared" si="34"/>
        <v>1.3049999999999999</v>
      </c>
      <c r="K169" s="706" t="s">
        <v>33</v>
      </c>
      <c r="L169" s="707" t="s">
        <v>32</v>
      </c>
      <c r="M169" s="708" t="s">
        <v>218</v>
      </c>
    </row>
    <row r="170" spans="1:13" ht="15.75">
      <c r="A170" s="84">
        <v>103</v>
      </c>
      <c r="B170" s="287">
        <v>43897</v>
      </c>
      <c r="C170" s="354" t="s">
        <v>31</v>
      </c>
      <c r="D170" s="670" t="s">
        <v>3</v>
      </c>
      <c r="E170" s="671" t="s">
        <v>335</v>
      </c>
      <c r="F170" s="672">
        <v>1.3</v>
      </c>
      <c r="G170" s="672">
        <v>1.25</v>
      </c>
      <c r="H170" s="672">
        <v>0.6</v>
      </c>
      <c r="I170" s="355">
        <v>1</v>
      </c>
      <c r="J170" s="356">
        <f t="shared" si="34"/>
        <v>0.97499999999999998</v>
      </c>
      <c r="K170" s="357" t="s">
        <v>33</v>
      </c>
      <c r="L170" s="577" t="s">
        <v>32</v>
      </c>
      <c r="M170" s="580" t="s">
        <v>308</v>
      </c>
    </row>
    <row r="171" spans="1:13" ht="15.75">
      <c r="A171" s="84">
        <v>104</v>
      </c>
      <c r="B171" s="287">
        <v>43897</v>
      </c>
      <c r="C171" s="354" t="s">
        <v>31</v>
      </c>
      <c r="D171" s="670" t="s">
        <v>3</v>
      </c>
      <c r="E171" s="671" t="s">
        <v>167</v>
      </c>
      <c r="F171" s="672">
        <v>2.2999999999999998</v>
      </c>
      <c r="G171" s="672">
        <v>1.1499999999999999</v>
      </c>
      <c r="H171" s="672">
        <v>0.6</v>
      </c>
      <c r="I171" s="355">
        <v>1</v>
      </c>
      <c r="J171" s="356">
        <f t="shared" si="34"/>
        <v>1.5869999999999997</v>
      </c>
      <c r="K171" s="357" t="s">
        <v>33</v>
      </c>
      <c r="L171" s="577" t="s">
        <v>32</v>
      </c>
      <c r="M171" s="580" t="s">
        <v>219</v>
      </c>
    </row>
    <row r="172" spans="1:13" ht="15.75">
      <c r="A172" s="84">
        <v>105</v>
      </c>
      <c r="B172" s="287">
        <v>43897</v>
      </c>
      <c r="C172" s="354" t="s">
        <v>31</v>
      </c>
      <c r="D172" s="670" t="s">
        <v>3</v>
      </c>
      <c r="E172" s="671" t="s">
        <v>178</v>
      </c>
      <c r="F172" s="672">
        <v>1.9</v>
      </c>
      <c r="G172" s="672">
        <v>0.65</v>
      </c>
      <c r="H172" s="672">
        <v>0.6</v>
      </c>
      <c r="I172" s="355">
        <v>1</v>
      </c>
      <c r="J172" s="356">
        <f t="shared" si="34"/>
        <v>0.74099999999999988</v>
      </c>
      <c r="K172" s="357" t="s">
        <v>33</v>
      </c>
      <c r="L172" s="577" t="s">
        <v>32</v>
      </c>
      <c r="M172" s="580" t="s">
        <v>217</v>
      </c>
    </row>
    <row r="173" spans="1:13" ht="15.75">
      <c r="A173" s="84">
        <v>106</v>
      </c>
      <c r="B173" s="287">
        <v>43897</v>
      </c>
      <c r="C173" s="354" t="s">
        <v>31</v>
      </c>
      <c r="D173" s="670" t="s">
        <v>4</v>
      </c>
      <c r="E173" s="671" t="s">
        <v>165</v>
      </c>
      <c r="F173" s="672">
        <v>1.6</v>
      </c>
      <c r="G173" s="672">
        <v>1.25</v>
      </c>
      <c r="H173" s="672">
        <v>0.6</v>
      </c>
      <c r="I173" s="355">
        <v>1</v>
      </c>
      <c r="J173" s="356">
        <f t="shared" si="34"/>
        <v>1.2</v>
      </c>
      <c r="K173" s="357" t="s">
        <v>33</v>
      </c>
      <c r="L173" s="577" t="s">
        <v>32</v>
      </c>
      <c r="M173" s="580" t="s">
        <v>218</v>
      </c>
    </row>
    <row r="174" spans="1:13" ht="15.75">
      <c r="A174" s="84">
        <v>107</v>
      </c>
      <c r="B174" s="287">
        <v>43897</v>
      </c>
      <c r="C174" s="354" t="s">
        <v>31</v>
      </c>
      <c r="D174" s="670" t="s">
        <v>3</v>
      </c>
      <c r="E174" s="671" t="s">
        <v>215</v>
      </c>
      <c r="F174" s="672">
        <v>2.6</v>
      </c>
      <c r="G174" s="672">
        <v>0.95</v>
      </c>
      <c r="H174" s="672">
        <v>0.6</v>
      </c>
      <c r="I174" s="355">
        <v>1</v>
      </c>
      <c r="J174" s="356">
        <f t="shared" si="34"/>
        <v>1.4819999999999998</v>
      </c>
      <c r="K174" s="357" t="s">
        <v>33</v>
      </c>
      <c r="L174" s="577" t="s">
        <v>32</v>
      </c>
      <c r="M174" s="580" t="s">
        <v>216</v>
      </c>
    </row>
    <row r="175" spans="1:13" ht="15.75">
      <c r="A175" s="84">
        <v>108</v>
      </c>
      <c r="B175" s="287">
        <v>43897</v>
      </c>
      <c r="C175" s="354" t="s">
        <v>31</v>
      </c>
      <c r="D175" s="670" t="s">
        <v>3</v>
      </c>
      <c r="E175" s="671" t="s">
        <v>245</v>
      </c>
      <c r="F175" s="672">
        <v>1.7</v>
      </c>
      <c r="G175" s="672">
        <v>1.2</v>
      </c>
      <c r="H175" s="672">
        <v>0.6</v>
      </c>
      <c r="I175" s="355">
        <v>1</v>
      </c>
      <c r="J175" s="356">
        <f t="shared" si="34"/>
        <v>1.224</v>
      </c>
      <c r="K175" s="357" t="s">
        <v>33</v>
      </c>
      <c r="L175" s="577" t="s">
        <v>32</v>
      </c>
      <c r="M175" s="580" t="s">
        <v>216</v>
      </c>
    </row>
    <row r="176" spans="1:13" ht="15.75">
      <c r="A176" s="84">
        <v>109</v>
      </c>
      <c r="B176" s="287">
        <v>43897</v>
      </c>
      <c r="C176" s="354" t="s">
        <v>31</v>
      </c>
      <c r="D176" s="670" t="s">
        <v>3</v>
      </c>
      <c r="E176" s="671" t="s">
        <v>249</v>
      </c>
      <c r="F176" s="672">
        <v>1.4</v>
      </c>
      <c r="G176" s="672">
        <v>1.25</v>
      </c>
      <c r="H176" s="672">
        <v>0.6</v>
      </c>
      <c r="I176" s="355">
        <v>1</v>
      </c>
      <c r="J176" s="356">
        <f t="shared" si="34"/>
        <v>1.05</v>
      </c>
      <c r="K176" s="357" t="s">
        <v>33</v>
      </c>
      <c r="L176" s="577" t="s">
        <v>32</v>
      </c>
      <c r="M176" s="580" t="s">
        <v>219</v>
      </c>
    </row>
    <row r="177" spans="1:13" ht="15.75">
      <c r="A177" s="84">
        <v>110</v>
      </c>
      <c r="B177" s="287">
        <v>43897</v>
      </c>
      <c r="C177" s="354" t="s">
        <v>31</v>
      </c>
      <c r="D177" s="670" t="s">
        <v>3</v>
      </c>
      <c r="E177" s="671" t="s">
        <v>369</v>
      </c>
      <c r="F177" s="672">
        <v>2.8</v>
      </c>
      <c r="G177" s="672">
        <v>1.1499999999999999</v>
      </c>
      <c r="H177" s="672">
        <v>0.6</v>
      </c>
      <c r="I177" s="355">
        <v>1</v>
      </c>
      <c r="J177" s="356">
        <f t="shared" si="34"/>
        <v>1.9319999999999997</v>
      </c>
      <c r="K177" s="357" t="s">
        <v>33</v>
      </c>
      <c r="L177" s="577" t="s">
        <v>32</v>
      </c>
      <c r="M177" s="580" t="s">
        <v>216</v>
      </c>
    </row>
    <row r="178" spans="1:13" ht="15.75">
      <c r="A178" s="84">
        <v>111</v>
      </c>
      <c r="B178" s="287">
        <v>43897</v>
      </c>
      <c r="C178" s="354" t="s">
        <v>31</v>
      </c>
      <c r="D178" s="670" t="s">
        <v>3</v>
      </c>
      <c r="E178" s="671" t="s">
        <v>367</v>
      </c>
      <c r="F178" s="672">
        <v>1.9</v>
      </c>
      <c r="G178" s="672">
        <v>0.95</v>
      </c>
      <c r="H178" s="672">
        <v>0.6</v>
      </c>
      <c r="I178" s="355">
        <v>1</v>
      </c>
      <c r="J178" s="356">
        <f t="shared" si="34"/>
        <v>1.083</v>
      </c>
      <c r="K178" s="357" t="s">
        <v>33</v>
      </c>
      <c r="L178" s="577" t="s">
        <v>32</v>
      </c>
      <c r="M178" s="580" t="s">
        <v>217</v>
      </c>
    </row>
    <row r="179" spans="1:13" ht="15.75">
      <c r="A179" s="84">
        <v>112</v>
      </c>
      <c r="B179" s="287">
        <v>43897</v>
      </c>
      <c r="C179" s="276" t="s">
        <v>31</v>
      </c>
      <c r="D179" s="670" t="s">
        <v>3</v>
      </c>
      <c r="E179" s="671" t="s">
        <v>376</v>
      </c>
      <c r="F179" s="672">
        <v>2.2000000000000002</v>
      </c>
      <c r="G179" s="672">
        <v>0.95</v>
      </c>
      <c r="H179" s="672">
        <v>0.6</v>
      </c>
      <c r="I179" s="571">
        <v>1</v>
      </c>
      <c r="J179" s="356">
        <f t="shared" si="34"/>
        <v>1.2539999999999998</v>
      </c>
      <c r="K179" s="572" t="s">
        <v>33</v>
      </c>
      <c r="L179" s="577" t="s">
        <v>32</v>
      </c>
      <c r="M179" s="580" t="s">
        <v>216</v>
      </c>
    </row>
    <row r="180" spans="1:13" ht="15.75">
      <c r="A180" s="84">
        <v>113</v>
      </c>
      <c r="B180" s="287">
        <v>43897</v>
      </c>
      <c r="C180" s="354" t="s">
        <v>31</v>
      </c>
      <c r="D180" s="670" t="s">
        <v>3</v>
      </c>
      <c r="E180" s="671" t="s">
        <v>373</v>
      </c>
      <c r="F180" s="672">
        <v>1.9</v>
      </c>
      <c r="G180" s="672">
        <v>1.35</v>
      </c>
      <c r="H180" s="672">
        <v>0.6</v>
      </c>
      <c r="I180" s="355">
        <v>1</v>
      </c>
      <c r="J180" s="356">
        <f t="shared" si="34"/>
        <v>1.5389999999999999</v>
      </c>
      <c r="K180" s="357" t="s">
        <v>33</v>
      </c>
      <c r="L180" s="577" t="s">
        <v>32</v>
      </c>
      <c r="M180" s="580" t="s">
        <v>219</v>
      </c>
    </row>
    <row r="181" spans="1:13" ht="15.75">
      <c r="A181" s="84">
        <v>114</v>
      </c>
      <c r="B181" s="287">
        <v>43897</v>
      </c>
      <c r="C181" s="354" t="s">
        <v>31</v>
      </c>
      <c r="D181" s="670" t="s">
        <v>3</v>
      </c>
      <c r="E181" s="671" t="s">
        <v>366</v>
      </c>
      <c r="F181" s="672">
        <v>2.4</v>
      </c>
      <c r="G181" s="672">
        <v>0.95</v>
      </c>
      <c r="H181" s="672">
        <v>0.6</v>
      </c>
      <c r="I181" s="355">
        <v>1</v>
      </c>
      <c r="J181" s="356">
        <f t="shared" si="34"/>
        <v>1.3679999999999999</v>
      </c>
      <c r="K181" s="357" t="s">
        <v>33</v>
      </c>
      <c r="L181" s="577" t="s">
        <v>32</v>
      </c>
      <c r="M181" s="580" t="s">
        <v>216</v>
      </c>
    </row>
    <row r="182" spans="1:13" ht="15.75">
      <c r="A182" s="84">
        <v>115</v>
      </c>
      <c r="B182" s="287">
        <v>43897</v>
      </c>
      <c r="C182" s="354" t="s">
        <v>31</v>
      </c>
      <c r="D182" s="670" t="s">
        <v>3</v>
      </c>
      <c r="E182" s="671" t="s">
        <v>378</v>
      </c>
      <c r="F182" s="672">
        <v>1.7</v>
      </c>
      <c r="G182" s="672">
        <v>1.25</v>
      </c>
      <c r="H182" s="672">
        <v>0.6</v>
      </c>
      <c r="I182" s="355">
        <v>1</v>
      </c>
      <c r="J182" s="356">
        <f t="shared" si="34"/>
        <v>1.2749999999999999</v>
      </c>
      <c r="K182" s="357" t="s">
        <v>33</v>
      </c>
      <c r="L182" s="577" t="s">
        <v>32</v>
      </c>
      <c r="M182" s="580" t="s">
        <v>308</v>
      </c>
    </row>
    <row r="183" spans="1:13" ht="15.75">
      <c r="A183" s="84">
        <v>116</v>
      </c>
      <c r="B183" s="287">
        <v>43897</v>
      </c>
      <c r="C183" s="354" t="s">
        <v>31</v>
      </c>
      <c r="D183" s="670" t="s">
        <v>4</v>
      </c>
      <c r="E183" s="671" t="s">
        <v>382</v>
      </c>
      <c r="F183" s="672">
        <v>1.6</v>
      </c>
      <c r="G183" s="672">
        <v>1.25</v>
      </c>
      <c r="H183" s="672">
        <v>0.6</v>
      </c>
      <c r="I183" s="355">
        <v>1</v>
      </c>
      <c r="J183" s="356">
        <f t="shared" si="34"/>
        <v>1.2</v>
      </c>
      <c r="K183" s="357" t="s">
        <v>33</v>
      </c>
      <c r="L183" s="577" t="s">
        <v>32</v>
      </c>
      <c r="M183" s="580" t="s">
        <v>219</v>
      </c>
    </row>
    <row r="184" spans="1:13" ht="15.75">
      <c r="A184" s="84">
        <v>117</v>
      </c>
      <c r="B184" s="287">
        <v>43897</v>
      </c>
      <c r="C184" s="354" t="s">
        <v>31</v>
      </c>
      <c r="D184" s="670" t="s">
        <v>3</v>
      </c>
      <c r="E184" s="671" t="s">
        <v>377</v>
      </c>
      <c r="F184" s="672">
        <v>1.7</v>
      </c>
      <c r="G184" s="672">
        <v>1.3</v>
      </c>
      <c r="H184" s="672">
        <v>0.6</v>
      </c>
      <c r="I184" s="355">
        <v>1</v>
      </c>
      <c r="J184" s="356">
        <f t="shared" si="34"/>
        <v>1.3259999999999998</v>
      </c>
      <c r="K184" s="357" t="s">
        <v>33</v>
      </c>
      <c r="L184" s="577" t="s">
        <v>32</v>
      </c>
      <c r="M184" s="580" t="s">
        <v>217</v>
      </c>
    </row>
    <row r="185" spans="1:13" ht="15.75">
      <c r="A185" s="84">
        <v>118</v>
      </c>
      <c r="B185" s="287">
        <v>43897</v>
      </c>
      <c r="C185" s="354" t="s">
        <v>31</v>
      </c>
      <c r="D185" s="670" t="s">
        <v>3</v>
      </c>
      <c r="E185" s="671" t="s">
        <v>372</v>
      </c>
      <c r="F185" s="672">
        <v>1.5</v>
      </c>
      <c r="G185" s="672">
        <v>1.35</v>
      </c>
      <c r="H185" s="672">
        <v>0.6</v>
      </c>
      <c r="I185" s="355">
        <v>1</v>
      </c>
      <c r="J185" s="356">
        <f t="shared" si="34"/>
        <v>1.2150000000000001</v>
      </c>
      <c r="K185" s="357" t="s">
        <v>33</v>
      </c>
      <c r="L185" s="577" t="s">
        <v>32</v>
      </c>
      <c r="M185" s="580" t="s">
        <v>219</v>
      </c>
    </row>
    <row r="186" spans="1:13" ht="15.75">
      <c r="A186" s="84">
        <v>119</v>
      </c>
      <c r="B186" s="287">
        <v>43897</v>
      </c>
      <c r="C186" s="354" t="s">
        <v>31</v>
      </c>
      <c r="D186" s="670" t="s">
        <v>3</v>
      </c>
      <c r="E186" s="671" t="s">
        <v>365</v>
      </c>
      <c r="F186" s="672">
        <v>1.7</v>
      </c>
      <c r="G186" s="672">
        <v>1.25</v>
      </c>
      <c r="H186" s="672">
        <v>0.6</v>
      </c>
      <c r="I186" s="355">
        <v>1</v>
      </c>
      <c r="J186" s="356">
        <f t="shared" si="34"/>
        <v>1.2749999999999999</v>
      </c>
      <c r="K186" s="357" t="s">
        <v>33</v>
      </c>
      <c r="L186" s="577" t="s">
        <v>32</v>
      </c>
      <c r="M186" s="580" t="s">
        <v>218</v>
      </c>
    </row>
    <row r="187" spans="1:13" ht="15.75">
      <c r="A187" s="84">
        <v>120</v>
      </c>
      <c r="B187" s="287">
        <v>43897</v>
      </c>
      <c r="C187" s="354" t="s">
        <v>31</v>
      </c>
      <c r="D187" s="670" t="s">
        <v>4</v>
      </c>
      <c r="E187" s="671" t="s">
        <v>381</v>
      </c>
      <c r="F187" s="672">
        <v>1.9</v>
      </c>
      <c r="G187" s="672">
        <v>1.35</v>
      </c>
      <c r="H187" s="672">
        <v>0.6</v>
      </c>
      <c r="I187" s="355">
        <v>1</v>
      </c>
      <c r="J187" s="356">
        <f t="shared" si="34"/>
        <v>1.5389999999999999</v>
      </c>
      <c r="K187" s="357" t="s">
        <v>33</v>
      </c>
      <c r="L187" s="577" t="s">
        <v>32</v>
      </c>
      <c r="M187" s="580" t="s">
        <v>219</v>
      </c>
    </row>
    <row r="188" spans="1:13" ht="15.75">
      <c r="A188" s="84">
        <v>121</v>
      </c>
      <c r="B188" s="699">
        <v>43897</v>
      </c>
      <c r="C188" s="700" t="s">
        <v>31</v>
      </c>
      <c r="D188" s="750" t="s">
        <v>3</v>
      </c>
      <c r="E188" s="752" t="s">
        <v>363</v>
      </c>
      <c r="F188" s="753">
        <v>1.7</v>
      </c>
      <c r="G188" s="753">
        <v>1.3</v>
      </c>
      <c r="H188" s="753">
        <v>0.6</v>
      </c>
      <c r="I188" s="704">
        <v>1</v>
      </c>
      <c r="J188" s="802">
        <f t="shared" si="34"/>
        <v>1.3259999999999998</v>
      </c>
      <c r="K188" s="706" t="s">
        <v>33</v>
      </c>
      <c r="L188" s="707" t="s">
        <v>32</v>
      </c>
      <c r="M188" s="708" t="s">
        <v>216</v>
      </c>
    </row>
    <row r="189" spans="1:13" ht="15.75">
      <c r="A189" s="84">
        <v>122</v>
      </c>
      <c r="B189" s="287">
        <v>43898</v>
      </c>
      <c r="C189" s="354" t="s">
        <v>31</v>
      </c>
      <c r="D189" s="670" t="s">
        <v>4</v>
      </c>
      <c r="E189" s="671" t="s">
        <v>220</v>
      </c>
      <c r="F189" s="672">
        <v>1.3</v>
      </c>
      <c r="G189" s="672">
        <v>0.75</v>
      </c>
      <c r="H189" s="672">
        <v>0.6</v>
      </c>
      <c r="I189" s="355">
        <v>1</v>
      </c>
      <c r="J189" s="356">
        <f t="shared" si="34"/>
        <v>0.58500000000000008</v>
      </c>
      <c r="K189" s="357" t="s">
        <v>33</v>
      </c>
      <c r="L189" s="577" t="s">
        <v>32</v>
      </c>
      <c r="M189" s="580" t="s">
        <v>219</v>
      </c>
    </row>
    <row r="190" spans="1:13" ht="15.75">
      <c r="A190" s="84">
        <v>123</v>
      </c>
      <c r="B190" s="287">
        <v>43898</v>
      </c>
      <c r="C190" s="354" t="s">
        <v>31</v>
      </c>
      <c r="D190" s="670" t="s">
        <v>3</v>
      </c>
      <c r="E190" s="671" t="s">
        <v>160</v>
      </c>
      <c r="F190" s="672">
        <v>1.6</v>
      </c>
      <c r="G190" s="672">
        <v>1.25</v>
      </c>
      <c r="H190" s="672">
        <v>0.6</v>
      </c>
      <c r="I190" s="355">
        <v>1</v>
      </c>
      <c r="J190" s="356">
        <f t="shared" si="34"/>
        <v>1.2</v>
      </c>
      <c r="K190" s="357" t="s">
        <v>33</v>
      </c>
      <c r="L190" s="577" t="s">
        <v>32</v>
      </c>
      <c r="M190" s="580" t="s">
        <v>219</v>
      </c>
    </row>
    <row r="191" spans="1:13" ht="15.75">
      <c r="A191" s="84">
        <v>124</v>
      </c>
      <c r="B191" s="287">
        <v>43898</v>
      </c>
      <c r="C191" s="354" t="s">
        <v>31</v>
      </c>
      <c r="D191" s="670" t="s">
        <v>3</v>
      </c>
      <c r="E191" s="671" t="s">
        <v>379</v>
      </c>
      <c r="F191" s="672">
        <v>1.5</v>
      </c>
      <c r="G191" s="672">
        <v>0.95</v>
      </c>
      <c r="H191" s="672">
        <v>0.6</v>
      </c>
      <c r="I191" s="355">
        <v>1</v>
      </c>
      <c r="J191" s="356">
        <f t="shared" ref="J191:J361" si="35">F191*G191*H191</f>
        <v>0.85499999999999987</v>
      </c>
      <c r="K191" s="357" t="s">
        <v>33</v>
      </c>
      <c r="L191" s="577" t="s">
        <v>32</v>
      </c>
      <c r="M191" s="580" t="s">
        <v>219</v>
      </c>
    </row>
    <row r="192" spans="1:13" ht="15.75">
      <c r="A192" s="84">
        <v>125</v>
      </c>
      <c r="B192" s="287">
        <v>43898</v>
      </c>
      <c r="C192" s="354" t="s">
        <v>31</v>
      </c>
      <c r="D192" s="670" t="s">
        <v>3</v>
      </c>
      <c r="E192" s="671" t="s">
        <v>371</v>
      </c>
      <c r="F192" s="672">
        <v>1.3</v>
      </c>
      <c r="G192" s="672">
        <v>0.95</v>
      </c>
      <c r="H192" s="672">
        <v>0.6</v>
      </c>
      <c r="I192" s="355">
        <v>1</v>
      </c>
      <c r="J192" s="356">
        <f t="shared" si="35"/>
        <v>0.74099999999999988</v>
      </c>
      <c r="K192" s="357" t="s">
        <v>33</v>
      </c>
      <c r="L192" s="577" t="s">
        <v>32</v>
      </c>
      <c r="M192" s="580" t="s">
        <v>218</v>
      </c>
    </row>
    <row r="193" spans="1:13" ht="15.75">
      <c r="A193" s="84">
        <v>126</v>
      </c>
      <c r="B193" s="287">
        <v>43898</v>
      </c>
      <c r="C193" s="354" t="s">
        <v>31</v>
      </c>
      <c r="D193" s="670" t="s">
        <v>3</v>
      </c>
      <c r="E193" s="671" t="s">
        <v>374</v>
      </c>
      <c r="F193" s="672">
        <v>2.2000000000000002</v>
      </c>
      <c r="G193" s="672">
        <v>1.25</v>
      </c>
      <c r="H193" s="672">
        <v>0.6</v>
      </c>
      <c r="I193" s="355">
        <v>1</v>
      </c>
      <c r="J193" s="356">
        <f t="shared" si="35"/>
        <v>1.65</v>
      </c>
      <c r="K193" s="357" t="s">
        <v>33</v>
      </c>
      <c r="L193" s="577" t="s">
        <v>32</v>
      </c>
      <c r="M193" s="580" t="s">
        <v>219</v>
      </c>
    </row>
    <row r="194" spans="1:13" ht="15.75">
      <c r="A194" s="84">
        <v>127</v>
      </c>
      <c r="B194" s="287">
        <v>43898</v>
      </c>
      <c r="C194" s="354" t="s">
        <v>31</v>
      </c>
      <c r="D194" s="670" t="s">
        <v>4</v>
      </c>
      <c r="E194" s="671" t="s">
        <v>248</v>
      </c>
      <c r="F194" s="672">
        <v>1.4</v>
      </c>
      <c r="G194" s="672">
        <v>0.65</v>
      </c>
      <c r="H194" s="672">
        <v>0.6</v>
      </c>
      <c r="I194" s="355">
        <v>1</v>
      </c>
      <c r="J194" s="356">
        <f t="shared" si="35"/>
        <v>0.54599999999999993</v>
      </c>
      <c r="K194" s="357" t="s">
        <v>33</v>
      </c>
      <c r="L194" s="577" t="s">
        <v>32</v>
      </c>
      <c r="M194" s="580" t="s">
        <v>217</v>
      </c>
    </row>
    <row r="195" spans="1:13" ht="15.75">
      <c r="A195" s="84">
        <v>128</v>
      </c>
      <c r="B195" s="287">
        <v>43898</v>
      </c>
      <c r="C195" s="354" t="s">
        <v>31</v>
      </c>
      <c r="D195" s="670" t="s">
        <v>3</v>
      </c>
      <c r="E195" s="671" t="s">
        <v>302</v>
      </c>
      <c r="F195" s="672">
        <v>2</v>
      </c>
      <c r="G195" s="672">
        <v>1.25</v>
      </c>
      <c r="H195" s="672">
        <v>0.6</v>
      </c>
      <c r="I195" s="355">
        <v>1</v>
      </c>
      <c r="J195" s="356">
        <f t="shared" si="35"/>
        <v>1.5</v>
      </c>
      <c r="K195" s="357" t="s">
        <v>33</v>
      </c>
      <c r="L195" s="577" t="s">
        <v>32</v>
      </c>
      <c r="M195" s="580" t="s">
        <v>216</v>
      </c>
    </row>
    <row r="196" spans="1:13" ht="15.75">
      <c r="A196" s="84">
        <v>129</v>
      </c>
      <c r="B196" s="287">
        <v>43898</v>
      </c>
      <c r="C196" s="354" t="s">
        <v>31</v>
      </c>
      <c r="D196" s="670" t="s">
        <v>3</v>
      </c>
      <c r="E196" s="671" t="s">
        <v>375</v>
      </c>
      <c r="F196" s="672">
        <v>1.7</v>
      </c>
      <c r="G196" s="672">
        <v>1.1499999999999999</v>
      </c>
      <c r="H196" s="672">
        <v>0.6</v>
      </c>
      <c r="I196" s="355">
        <v>1</v>
      </c>
      <c r="J196" s="356">
        <f t="shared" si="35"/>
        <v>1.1729999999999998</v>
      </c>
      <c r="K196" s="357" t="s">
        <v>33</v>
      </c>
      <c r="L196" s="577" t="s">
        <v>32</v>
      </c>
      <c r="M196" s="580" t="s">
        <v>308</v>
      </c>
    </row>
    <row r="197" spans="1:13" ht="15.75">
      <c r="A197" s="84">
        <v>130</v>
      </c>
      <c r="B197" s="287">
        <v>43898</v>
      </c>
      <c r="C197" s="354" t="s">
        <v>31</v>
      </c>
      <c r="D197" s="670" t="s">
        <v>3</v>
      </c>
      <c r="E197" s="671" t="s">
        <v>380</v>
      </c>
      <c r="F197" s="672">
        <v>2.4</v>
      </c>
      <c r="G197" s="672">
        <v>1.25</v>
      </c>
      <c r="H197" s="672">
        <v>0.6</v>
      </c>
      <c r="I197" s="355">
        <v>1</v>
      </c>
      <c r="J197" s="356">
        <f t="shared" si="35"/>
        <v>1.7999999999999998</v>
      </c>
      <c r="K197" s="357" t="s">
        <v>33</v>
      </c>
      <c r="L197" s="577" t="s">
        <v>32</v>
      </c>
      <c r="M197" s="580" t="s">
        <v>218</v>
      </c>
    </row>
    <row r="198" spans="1:13" ht="15.75">
      <c r="A198" s="84">
        <v>131</v>
      </c>
      <c r="B198" s="287">
        <v>43898</v>
      </c>
      <c r="C198" s="354" t="s">
        <v>31</v>
      </c>
      <c r="D198" s="670" t="s">
        <v>3</v>
      </c>
      <c r="E198" s="671" t="s">
        <v>422</v>
      </c>
      <c r="F198" s="672">
        <v>1.2</v>
      </c>
      <c r="G198" s="672">
        <v>0.95</v>
      </c>
      <c r="H198" s="672">
        <v>0.6</v>
      </c>
      <c r="I198" s="355">
        <v>1</v>
      </c>
      <c r="J198" s="356">
        <f t="shared" si="35"/>
        <v>0.68399999999999994</v>
      </c>
      <c r="K198" s="357" t="s">
        <v>33</v>
      </c>
      <c r="L198" s="577" t="s">
        <v>32</v>
      </c>
      <c r="M198" s="580" t="s">
        <v>219</v>
      </c>
    </row>
    <row r="199" spans="1:13" ht="15.75">
      <c r="A199" s="84">
        <v>132</v>
      </c>
      <c r="B199" s="287">
        <v>43898</v>
      </c>
      <c r="C199" s="354" t="s">
        <v>31</v>
      </c>
      <c r="D199" s="670" t="s">
        <v>3</v>
      </c>
      <c r="E199" s="671" t="s">
        <v>405</v>
      </c>
      <c r="F199" s="672">
        <v>1.3</v>
      </c>
      <c r="G199" s="672">
        <v>0.95</v>
      </c>
      <c r="H199" s="672">
        <v>0.6</v>
      </c>
      <c r="I199" s="355">
        <v>1</v>
      </c>
      <c r="J199" s="356">
        <f t="shared" ref="J199:J241" si="36">F199*G199*H199</f>
        <v>0.74099999999999988</v>
      </c>
      <c r="K199" s="357" t="s">
        <v>33</v>
      </c>
      <c r="L199" s="577" t="s">
        <v>32</v>
      </c>
      <c r="M199" s="580" t="s">
        <v>219</v>
      </c>
    </row>
    <row r="200" spans="1:13" ht="15.75">
      <c r="A200" s="84">
        <v>133</v>
      </c>
      <c r="B200" s="287">
        <v>43898</v>
      </c>
      <c r="C200" s="354" t="s">
        <v>31</v>
      </c>
      <c r="D200" s="670" t="s">
        <v>3</v>
      </c>
      <c r="E200" s="671" t="s">
        <v>414</v>
      </c>
      <c r="F200" s="672">
        <v>2.2999999999999998</v>
      </c>
      <c r="G200" s="672">
        <v>0.95</v>
      </c>
      <c r="H200" s="672">
        <v>0.6</v>
      </c>
      <c r="I200" s="355">
        <v>1</v>
      </c>
      <c r="J200" s="356">
        <f t="shared" si="36"/>
        <v>1.3109999999999997</v>
      </c>
      <c r="K200" s="357" t="s">
        <v>33</v>
      </c>
      <c r="L200" s="577" t="s">
        <v>32</v>
      </c>
      <c r="M200" s="580" t="s">
        <v>218</v>
      </c>
    </row>
    <row r="201" spans="1:13" ht="15.75">
      <c r="A201" s="84">
        <v>134</v>
      </c>
      <c r="B201" s="287">
        <v>43898</v>
      </c>
      <c r="C201" s="354" t="s">
        <v>31</v>
      </c>
      <c r="D201" s="670" t="s">
        <v>4</v>
      </c>
      <c r="E201" s="671" t="s">
        <v>383</v>
      </c>
      <c r="F201" s="672">
        <v>1.3</v>
      </c>
      <c r="G201" s="672">
        <v>0.65</v>
      </c>
      <c r="H201" s="672">
        <v>0.6</v>
      </c>
      <c r="I201" s="355">
        <v>1</v>
      </c>
      <c r="J201" s="356">
        <f t="shared" si="36"/>
        <v>0.50700000000000001</v>
      </c>
      <c r="K201" s="357" t="s">
        <v>33</v>
      </c>
      <c r="L201" s="577" t="s">
        <v>32</v>
      </c>
      <c r="M201" s="580" t="s">
        <v>217</v>
      </c>
    </row>
    <row r="202" spans="1:13" ht="15.75">
      <c r="A202" s="84">
        <v>135</v>
      </c>
      <c r="B202" s="287">
        <v>43898</v>
      </c>
      <c r="C202" s="354" t="s">
        <v>31</v>
      </c>
      <c r="D202" s="670" t="s">
        <v>3</v>
      </c>
      <c r="E202" s="671" t="s">
        <v>181</v>
      </c>
      <c r="F202" s="672">
        <v>1.8</v>
      </c>
      <c r="G202" s="672">
        <v>1.25</v>
      </c>
      <c r="H202" s="672">
        <v>0.6</v>
      </c>
      <c r="I202" s="355">
        <v>1</v>
      </c>
      <c r="J202" s="356">
        <f t="shared" si="36"/>
        <v>1.3499999999999999</v>
      </c>
      <c r="K202" s="357" t="s">
        <v>33</v>
      </c>
      <c r="L202" s="577" t="s">
        <v>32</v>
      </c>
      <c r="M202" s="580" t="s">
        <v>308</v>
      </c>
    </row>
    <row r="203" spans="1:13" ht="15.75">
      <c r="A203" s="84">
        <v>136</v>
      </c>
      <c r="B203" s="287">
        <v>43898</v>
      </c>
      <c r="C203" s="354" t="s">
        <v>31</v>
      </c>
      <c r="D203" s="670" t="s">
        <v>3</v>
      </c>
      <c r="E203" s="671" t="s">
        <v>424</v>
      </c>
      <c r="F203" s="672">
        <v>1.3</v>
      </c>
      <c r="G203" s="672">
        <v>1.05</v>
      </c>
      <c r="H203" s="672">
        <v>0.6</v>
      </c>
      <c r="I203" s="355">
        <v>1</v>
      </c>
      <c r="J203" s="356">
        <f t="shared" si="36"/>
        <v>0.81900000000000006</v>
      </c>
      <c r="K203" s="357" t="s">
        <v>33</v>
      </c>
      <c r="L203" s="577" t="s">
        <v>32</v>
      </c>
      <c r="M203" s="580" t="s">
        <v>219</v>
      </c>
    </row>
    <row r="204" spans="1:13" ht="15.75">
      <c r="A204" s="84">
        <v>137</v>
      </c>
      <c r="B204" s="287">
        <v>43898</v>
      </c>
      <c r="C204" s="354" t="s">
        <v>31</v>
      </c>
      <c r="D204" s="670" t="s">
        <v>3</v>
      </c>
      <c r="E204" s="671" t="s">
        <v>184</v>
      </c>
      <c r="F204" s="672">
        <v>1.3</v>
      </c>
      <c r="G204" s="672">
        <v>0.95</v>
      </c>
      <c r="H204" s="672">
        <v>0.6</v>
      </c>
      <c r="I204" s="355">
        <v>1</v>
      </c>
      <c r="J204" s="356">
        <f t="shared" si="36"/>
        <v>0.74099999999999988</v>
      </c>
      <c r="K204" s="357" t="s">
        <v>33</v>
      </c>
      <c r="L204" s="577" t="s">
        <v>32</v>
      </c>
      <c r="M204" s="580" t="s">
        <v>219</v>
      </c>
    </row>
    <row r="205" spans="1:13" ht="15.75">
      <c r="A205" s="84">
        <v>138</v>
      </c>
      <c r="B205" s="287">
        <v>43898</v>
      </c>
      <c r="C205" s="354" t="s">
        <v>31</v>
      </c>
      <c r="D205" s="670" t="s">
        <v>3</v>
      </c>
      <c r="E205" s="671" t="s">
        <v>423</v>
      </c>
      <c r="F205" s="672">
        <v>1.3</v>
      </c>
      <c r="G205" s="672">
        <v>0.95</v>
      </c>
      <c r="H205" s="672">
        <v>0.6</v>
      </c>
      <c r="I205" s="355">
        <v>1</v>
      </c>
      <c r="J205" s="356">
        <f t="shared" si="36"/>
        <v>0.74099999999999988</v>
      </c>
      <c r="K205" s="357" t="s">
        <v>33</v>
      </c>
      <c r="L205" s="577" t="s">
        <v>32</v>
      </c>
      <c r="M205" s="580" t="s">
        <v>219</v>
      </c>
    </row>
    <row r="206" spans="1:13" ht="15.75">
      <c r="A206" s="84">
        <v>139</v>
      </c>
      <c r="B206" s="699">
        <v>43898</v>
      </c>
      <c r="C206" s="700" t="s">
        <v>31</v>
      </c>
      <c r="D206" s="750" t="s">
        <v>3</v>
      </c>
      <c r="E206" s="752" t="s">
        <v>364</v>
      </c>
      <c r="F206" s="753">
        <v>2</v>
      </c>
      <c r="G206" s="753">
        <v>0.65</v>
      </c>
      <c r="H206" s="753">
        <v>0.6</v>
      </c>
      <c r="I206" s="704">
        <v>1</v>
      </c>
      <c r="J206" s="802">
        <f t="shared" si="36"/>
        <v>0.78</v>
      </c>
      <c r="K206" s="706" t="s">
        <v>33</v>
      </c>
      <c r="L206" s="707" t="s">
        <v>32</v>
      </c>
      <c r="M206" s="708" t="s">
        <v>217</v>
      </c>
    </row>
    <row r="207" spans="1:13" ht="15.75">
      <c r="A207" s="84">
        <v>140</v>
      </c>
      <c r="B207" s="287">
        <v>43899</v>
      </c>
      <c r="C207" s="354" t="s">
        <v>31</v>
      </c>
      <c r="D207" s="670" t="s">
        <v>3</v>
      </c>
      <c r="E207" s="671" t="s">
        <v>409</v>
      </c>
      <c r="F207" s="672">
        <v>2</v>
      </c>
      <c r="G207" s="672">
        <v>0.95</v>
      </c>
      <c r="H207" s="672">
        <v>0.6</v>
      </c>
      <c r="I207" s="355">
        <v>1</v>
      </c>
      <c r="J207" s="356">
        <f t="shared" si="36"/>
        <v>1.1399999999999999</v>
      </c>
      <c r="K207" s="357" t="s">
        <v>33</v>
      </c>
      <c r="L207" s="577" t="s">
        <v>32</v>
      </c>
      <c r="M207" s="580" t="s">
        <v>219</v>
      </c>
    </row>
    <row r="208" spans="1:13" ht="15.75">
      <c r="A208" s="84">
        <v>141</v>
      </c>
      <c r="B208" s="287">
        <v>43899</v>
      </c>
      <c r="C208" s="354" t="s">
        <v>31</v>
      </c>
      <c r="D208" s="670" t="s">
        <v>3</v>
      </c>
      <c r="E208" s="671" t="s">
        <v>211</v>
      </c>
      <c r="F208" s="672">
        <v>1.4</v>
      </c>
      <c r="G208" s="672">
        <v>1.1499999999999999</v>
      </c>
      <c r="H208" s="672">
        <v>0.6</v>
      </c>
      <c r="I208" s="355">
        <v>1</v>
      </c>
      <c r="J208" s="356">
        <f t="shared" si="36"/>
        <v>0.96599999999999986</v>
      </c>
      <c r="K208" s="357" t="s">
        <v>33</v>
      </c>
      <c r="L208" s="577" t="s">
        <v>32</v>
      </c>
      <c r="M208" s="580" t="s">
        <v>218</v>
      </c>
    </row>
    <row r="209" spans="1:13" ht="15.75">
      <c r="A209" s="84">
        <v>142</v>
      </c>
      <c r="B209" s="287">
        <v>43899</v>
      </c>
      <c r="C209" s="354" t="s">
        <v>31</v>
      </c>
      <c r="D209" s="670" t="s">
        <v>3</v>
      </c>
      <c r="E209" s="671" t="s">
        <v>418</v>
      </c>
      <c r="F209" s="672">
        <v>1.1000000000000001</v>
      </c>
      <c r="G209" s="672">
        <v>0.85</v>
      </c>
      <c r="H209" s="672">
        <v>0.6</v>
      </c>
      <c r="I209" s="355">
        <v>1</v>
      </c>
      <c r="J209" s="356">
        <f t="shared" si="36"/>
        <v>0.56100000000000005</v>
      </c>
      <c r="K209" s="357" t="s">
        <v>33</v>
      </c>
      <c r="L209" s="577" t="s">
        <v>32</v>
      </c>
      <c r="M209" s="580" t="s">
        <v>219</v>
      </c>
    </row>
    <row r="210" spans="1:13" ht="15.75">
      <c r="A210" s="84">
        <v>143</v>
      </c>
      <c r="B210" s="287">
        <v>43899</v>
      </c>
      <c r="C210" s="354" t="s">
        <v>31</v>
      </c>
      <c r="D210" s="670" t="s">
        <v>3</v>
      </c>
      <c r="E210" s="671" t="s">
        <v>419</v>
      </c>
      <c r="F210" s="672">
        <v>1.3</v>
      </c>
      <c r="G210" s="672">
        <v>0.65</v>
      </c>
      <c r="H210" s="672">
        <v>0.6</v>
      </c>
      <c r="I210" s="355">
        <v>1</v>
      </c>
      <c r="J210" s="356">
        <f t="shared" si="36"/>
        <v>0.50700000000000001</v>
      </c>
      <c r="K210" s="357" t="s">
        <v>33</v>
      </c>
      <c r="L210" s="577" t="s">
        <v>32</v>
      </c>
      <c r="M210" s="580" t="s">
        <v>219</v>
      </c>
    </row>
    <row r="211" spans="1:13" ht="15.75">
      <c r="A211" s="84">
        <v>144</v>
      </c>
      <c r="B211" s="287">
        <v>43899</v>
      </c>
      <c r="C211" s="354" t="s">
        <v>31</v>
      </c>
      <c r="D211" s="670" t="s">
        <v>3</v>
      </c>
      <c r="E211" s="671" t="s">
        <v>428</v>
      </c>
      <c r="F211" s="672">
        <v>1.7</v>
      </c>
      <c r="G211" s="672">
        <v>1.25</v>
      </c>
      <c r="H211" s="672">
        <v>0.6</v>
      </c>
      <c r="I211" s="355">
        <v>1</v>
      </c>
      <c r="J211" s="356">
        <f t="shared" si="36"/>
        <v>1.2749999999999999</v>
      </c>
      <c r="K211" s="357" t="s">
        <v>33</v>
      </c>
      <c r="L211" s="577" t="s">
        <v>32</v>
      </c>
      <c r="M211" s="580" t="s">
        <v>219</v>
      </c>
    </row>
    <row r="212" spans="1:13" ht="15.75">
      <c r="A212" s="84">
        <v>145</v>
      </c>
      <c r="B212" s="287">
        <v>43899</v>
      </c>
      <c r="C212" s="354" t="s">
        <v>31</v>
      </c>
      <c r="D212" s="670" t="s">
        <v>3</v>
      </c>
      <c r="E212" s="671" t="s">
        <v>410</v>
      </c>
      <c r="F212" s="672">
        <v>2.7</v>
      </c>
      <c r="G212" s="672">
        <v>1.25</v>
      </c>
      <c r="H212" s="672">
        <v>0.6</v>
      </c>
      <c r="I212" s="355">
        <v>1</v>
      </c>
      <c r="J212" s="356">
        <f t="shared" si="36"/>
        <v>2.0249999999999999</v>
      </c>
      <c r="K212" s="357" t="s">
        <v>33</v>
      </c>
      <c r="L212" s="577" t="s">
        <v>32</v>
      </c>
      <c r="M212" s="580" t="s">
        <v>219</v>
      </c>
    </row>
    <row r="213" spans="1:13" ht="15.75">
      <c r="A213" s="84">
        <v>146</v>
      </c>
      <c r="B213" s="287">
        <v>43899</v>
      </c>
      <c r="C213" s="354" t="s">
        <v>31</v>
      </c>
      <c r="D213" s="670" t="s">
        <v>3</v>
      </c>
      <c r="E213" s="671" t="s">
        <v>337</v>
      </c>
      <c r="F213" s="672">
        <v>1.7</v>
      </c>
      <c r="G213" s="672">
        <v>0.65</v>
      </c>
      <c r="H213" s="672">
        <v>0.6</v>
      </c>
      <c r="I213" s="355">
        <v>1</v>
      </c>
      <c r="J213" s="356">
        <f t="shared" si="36"/>
        <v>0.66299999999999992</v>
      </c>
      <c r="K213" s="357" t="s">
        <v>33</v>
      </c>
      <c r="L213" s="577" t="s">
        <v>32</v>
      </c>
      <c r="M213" s="580" t="s">
        <v>217</v>
      </c>
    </row>
    <row r="214" spans="1:13" ht="15.75">
      <c r="A214" s="84">
        <v>147</v>
      </c>
      <c r="B214" s="287">
        <v>43899</v>
      </c>
      <c r="C214" s="354" t="s">
        <v>31</v>
      </c>
      <c r="D214" s="670" t="s">
        <v>3</v>
      </c>
      <c r="E214" s="671" t="s">
        <v>408</v>
      </c>
      <c r="F214" s="672">
        <v>2.2999999999999998</v>
      </c>
      <c r="G214" s="672">
        <v>1.25</v>
      </c>
      <c r="H214" s="672">
        <v>0.6</v>
      </c>
      <c r="I214" s="355">
        <v>1</v>
      </c>
      <c r="J214" s="356">
        <f t="shared" si="36"/>
        <v>1.7249999999999999</v>
      </c>
      <c r="K214" s="357" t="s">
        <v>33</v>
      </c>
      <c r="L214" s="577" t="s">
        <v>32</v>
      </c>
      <c r="M214" s="580" t="s">
        <v>218</v>
      </c>
    </row>
    <row r="215" spans="1:13" ht="15.75">
      <c r="A215" s="84">
        <v>148</v>
      </c>
      <c r="B215" s="287">
        <v>43899</v>
      </c>
      <c r="C215" s="354" t="s">
        <v>31</v>
      </c>
      <c r="D215" s="670" t="s">
        <v>3</v>
      </c>
      <c r="E215" s="671" t="s">
        <v>370</v>
      </c>
      <c r="F215" s="672">
        <v>1.3</v>
      </c>
      <c r="G215" s="672">
        <v>1.25</v>
      </c>
      <c r="H215" s="672">
        <v>0.6</v>
      </c>
      <c r="I215" s="355">
        <v>1</v>
      </c>
      <c r="J215" s="356">
        <f t="shared" si="36"/>
        <v>0.97499999999999998</v>
      </c>
      <c r="K215" s="357" t="s">
        <v>33</v>
      </c>
      <c r="L215" s="577" t="s">
        <v>32</v>
      </c>
      <c r="M215" s="580" t="s">
        <v>219</v>
      </c>
    </row>
    <row r="216" spans="1:13" ht="15.75">
      <c r="A216" s="84">
        <v>149</v>
      </c>
      <c r="B216" s="287">
        <v>43899</v>
      </c>
      <c r="C216" s="354" t="s">
        <v>31</v>
      </c>
      <c r="D216" s="670" t="s">
        <v>3</v>
      </c>
      <c r="E216" s="671" t="s">
        <v>415</v>
      </c>
      <c r="F216" s="672">
        <v>1.7</v>
      </c>
      <c r="G216" s="672">
        <v>0.7</v>
      </c>
      <c r="H216" s="672">
        <v>1</v>
      </c>
      <c r="I216" s="355">
        <v>1</v>
      </c>
      <c r="J216" s="356">
        <f t="shared" si="36"/>
        <v>1.19</v>
      </c>
      <c r="K216" s="357" t="s">
        <v>33</v>
      </c>
      <c r="L216" s="577" t="s">
        <v>32</v>
      </c>
      <c r="M216" s="580" t="s">
        <v>308</v>
      </c>
    </row>
    <row r="217" spans="1:13" ht="15.75">
      <c r="A217" s="84">
        <v>150</v>
      </c>
      <c r="B217" s="287">
        <v>43899</v>
      </c>
      <c r="C217" s="354" t="s">
        <v>31</v>
      </c>
      <c r="D217" s="670" t="s">
        <v>4</v>
      </c>
      <c r="E217" s="671" t="s">
        <v>385</v>
      </c>
      <c r="F217" s="672">
        <v>1.3</v>
      </c>
      <c r="G217" s="672">
        <v>1.25</v>
      </c>
      <c r="H217" s="672">
        <v>0.6</v>
      </c>
      <c r="I217" s="355">
        <v>1</v>
      </c>
      <c r="J217" s="356">
        <f t="shared" si="36"/>
        <v>0.97499999999999998</v>
      </c>
      <c r="K217" s="357" t="s">
        <v>33</v>
      </c>
      <c r="L217" s="577" t="s">
        <v>32</v>
      </c>
      <c r="M217" s="580" t="s">
        <v>219</v>
      </c>
    </row>
    <row r="218" spans="1:13" ht="15.75">
      <c r="A218" s="84">
        <v>151</v>
      </c>
      <c r="B218" s="287">
        <v>43899</v>
      </c>
      <c r="C218" s="354" t="s">
        <v>31</v>
      </c>
      <c r="D218" s="670" t="s">
        <v>4</v>
      </c>
      <c r="E218" s="671" t="s">
        <v>384</v>
      </c>
      <c r="F218" s="672">
        <v>1.3</v>
      </c>
      <c r="G218" s="672">
        <v>0.85</v>
      </c>
      <c r="H218" s="672">
        <v>0.6</v>
      </c>
      <c r="I218" s="355">
        <v>1</v>
      </c>
      <c r="J218" s="356">
        <f t="shared" si="36"/>
        <v>0.66299999999999992</v>
      </c>
      <c r="K218" s="357" t="s">
        <v>33</v>
      </c>
      <c r="L218" s="577" t="s">
        <v>32</v>
      </c>
      <c r="M218" s="580" t="s">
        <v>219</v>
      </c>
    </row>
    <row r="219" spans="1:13" ht="15.75">
      <c r="A219" s="84">
        <v>152</v>
      </c>
      <c r="B219" s="287">
        <v>43899</v>
      </c>
      <c r="C219" s="354" t="s">
        <v>31</v>
      </c>
      <c r="D219" s="670" t="s">
        <v>3</v>
      </c>
      <c r="E219" s="671" t="s">
        <v>304</v>
      </c>
      <c r="F219" s="672">
        <v>2.7</v>
      </c>
      <c r="G219" s="672">
        <v>0.65</v>
      </c>
      <c r="H219" s="672">
        <v>0.6</v>
      </c>
      <c r="I219" s="355">
        <v>1</v>
      </c>
      <c r="J219" s="356">
        <f t="shared" si="36"/>
        <v>1.0529999999999999</v>
      </c>
      <c r="K219" s="357" t="s">
        <v>33</v>
      </c>
      <c r="L219" s="577" t="s">
        <v>32</v>
      </c>
      <c r="M219" s="580" t="s">
        <v>217</v>
      </c>
    </row>
    <row r="220" spans="1:13" ht="15.75">
      <c r="A220" s="84">
        <v>153</v>
      </c>
      <c r="B220" s="287">
        <v>43899</v>
      </c>
      <c r="C220" s="354" t="s">
        <v>31</v>
      </c>
      <c r="D220" s="670" t="s">
        <v>3</v>
      </c>
      <c r="E220" s="671" t="s">
        <v>368</v>
      </c>
      <c r="F220" s="672">
        <v>1.3</v>
      </c>
      <c r="G220" s="672">
        <v>0.65</v>
      </c>
      <c r="H220" s="672">
        <v>0.6</v>
      </c>
      <c r="I220" s="355">
        <v>1</v>
      </c>
      <c r="J220" s="356">
        <f t="shared" si="36"/>
        <v>0.50700000000000001</v>
      </c>
      <c r="K220" s="357" t="s">
        <v>33</v>
      </c>
      <c r="L220" s="577" t="s">
        <v>32</v>
      </c>
      <c r="M220" s="580" t="s">
        <v>219</v>
      </c>
    </row>
    <row r="221" spans="1:13" ht="15.75">
      <c r="A221" s="84">
        <v>154</v>
      </c>
      <c r="B221" s="699">
        <v>43899</v>
      </c>
      <c r="C221" s="700" t="s">
        <v>31</v>
      </c>
      <c r="D221" s="750" t="s">
        <v>3</v>
      </c>
      <c r="E221" s="752" t="s">
        <v>407</v>
      </c>
      <c r="F221" s="753">
        <v>2.2000000000000002</v>
      </c>
      <c r="G221" s="753">
        <v>0.95</v>
      </c>
      <c r="H221" s="753">
        <v>0.6</v>
      </c>
      <c r="I221" s="704">
        <v>1</v>
      </c>
      <c r="J221" s="802">
        <f t="shared" si="36"/>
        <v>1.2539999999999998</v>
      </c>
      <c r="K221" s="706" t="s">
        <v>33</v>
      </c>
      <c r="L221" s="707" t="s">
        <v>32</v>
      </c>
      <c r="M221" s="708" t="s">
        <v>219</v>
      </c>
    </row>
    <row r="222" spans="1:13" ht="15.75">
      <c r="A222" s="84">
        <v>155</v>
      </c>
      <c r="B222" s="287">
        <v>43900</v>
      </c>
      <c r="C222" s="354" t="s">
        <v>31</v>
      </c>
      <c r="D222" s="670" t="s">
        <v>4</v>
      </c>
      <c r="E222" s="671" t="s">
        <v>324</v>
      </c>
      <c r="F222" s="672">
        <v>2.2999999999999998</v>
      </c>
      <c r="G222" s="672">
        <v>1.3</v>
      </c>
      <c r="H222" s="672">
        <v>0.6</v>
      </c>
      <c r="I222" s="355">
        <v>1</v>
      </c>
      <c r="J222" s="356">
        <f t="shared" si="36"/>
        <v>1.7939999999999998</v>
      </c>
      <c r="K222" s="357" t="s">
        <v>33</v>
      </c>
      <c r="L222" s="577" t="s">
        <v>32</v>
      </c>
      <c r="M222" s="580" t="s">
        <v>217</v>
      </c>
    </row>
    <row r="223" spans="1:13" ht="15.75">
      <c r="A223" s="84">
        <v>156</v>
      </c>
      <c r="B223" s="287">
        <v>43900</v>
      </c>
      <c r="C223" s="354" t="s">
        <v>31</v>
      </c>
      <c r="D223" s="670" t="s">
        <v>3</v>
      </c>
      <c r="E223" s="671" t="s">
        <v>429</v>
      </c>
      <c r="F223" s="672">
        <v>1.3</v>
      </c>
      <c r="G223" s="672">
        <v>1.25</v>
      </c>
      <c r="H223" s="672">
        <v>0.6</v>
      </c>
      <c r="I223" s="355">
        <v>1</v>
      </c>
      <c r="J223" s="356">
        <f t="shared" si="36"/>
        <v>0.97499999999999998</v>
      </c>
      <c r="K223" s="357" t="s">
        <v>33</v>
      </c>
      <c r="L223" s="577" t="s">
        <v>32</v>
      </c>
      <c r="M223" s="580" t="s">
        <v>308</v>
      </c>
    </row>
    <row r="224" spans="1:13" ht="15.75">
      <c r="A224" s="84">
        <v>157</v>
      </c>
      <c r="B224" s="287">
        <v>43900</v>
      </c>
      <c r="C224" s="354" t="s">
        <v>31</v>
      </c>
      <c r="D224" s="670" t="s">
        <v>3</v>
      </c>
      <c r="E224" s="671" t="s">
        <v>476</v>
      </c>
      <c r="F224" s="672">
        <v>2.9</v>
      </c>
      <c r="G224" s="672">
        <v>1.35</v>
      </c>
      <c r="H224" s="672">
        <v>0.6</v>
      </c>
      <c r="I224" s="355">
        <v>1</v>
      </c>
      <c r="J224" s="356">
        <f t="shared" si="36"/>
        <v>2.3489999999999998</v>
      </c>
      <c r="K224" s="357" t="s">
        <v>33</v>
      </c>
      <c r="L224" s="577" t="s">
        <v>32</v>
      </c>
      <c r="M224" s="580" t="s">
        <v>219</v>
      </c>
    </row>
    <row r="225" spans="1:13" ht="15.75">
      <c r="A225" s="84">
        <v>158</v>
      </c>
      <c r="B225" s="287">
        <v>43900</v>
      </c>
      <c r="C225" s="354" t="s">
        <v>31</v>
      </c>
      <c r="D225" s="670" t="s">
        <v>4</v>
      </c>
      <c r="E225" s="671" t="s">
        <v>479</v>
      </c>
      <c r="F225" s="672">
        <v>1.2</v>
      </c>
      <c r="G225" s="672">
        <v>0.95</v>
      </c>
      <c r="H225" s="672">
        <v>0.6</v>
      </c>
      <c r="I225" s="355">
        <v>1</v>
      </c>
      <c r="J225" s="356">
        <f t="shared" si="36"/>
        <v>0.68399999999999994</v>
      </c>
      <c r="K225" s="357" t="s">
        <v>33</v>
      </c>
      <c r="L225" s="577" t="s">
        <v>32</v>
      </c>
      <c r="M225" s="580" t="s">
        <v>218</v>
      </c>
    </row>
    <row r="226" spans="1:13" ht="15.75">
      <c r="A226" s="84">
        <v>159</v>
      </c>
      <c r="B226" s="287">
        <v>43900</v>
      </c>
      <c r="C226" s="354" t="s">
        <v>31</v>
      </c>
      <c r="D226" s="670" t="s">
        <v>3</v>
      </c>
      <c r="E226" s="671" t="s">
        <v>187</v>
      </c>
      <c r="F226" s="672">
        <v>1.2</v>
      </c>
      <c r="G226" s="672">
        <v>0.95</v>
      </c>
      <c r="H226" s="672">
        <v>0.6</v>
      </c>
      <c r="I226" s="355">
        <v>1</v>
      </c>
      <c r="J226" s="356">
        <f t="shared" si="36"/>
        <v>0.68399999999999994</v>
      </c>
      <c r="K226" s="357" t="s">
        <v>33</v>
      </c>
      <c r="L226" s="577" t="s">
        <v>32</v>
      </c>
      <c r="M226" s="580" t="s">
        <v>219</v>
      </c>
    </row>
    <row r="227" spans="1:13" ht="15.75">
      <c r="A227" s="84">
        <v>160</v>
      </c>
      <c r="B227" s="287">
        <v>43900</v>
      </c>
      <c r="C227" s="354" t="s">
        <v>31</v>
      </c>
      <c r="D227" s="670" t="s">
        <v>3</v>
      </c>
      <c r="E227" s="671" t="s">
        <v>473</v>
      </c>
      <c r="F227" s="672">
        <v>1.2</v>
      </c>
      <c r="G227" s="672">
        <v>1.1499999999999999</v>
      </c>
      <c r="H227" s="672">
        <v>0.6</v>
      </c>
      <c r="I227" s="355">
        <v>1</v>
      </c>
      <c r="J227" s="356">
        <f t="shared" si="36"/>
        <v>0.82799999999999996</v>
      </c>
      <c r="K227" s="357" t="s">
        <v>33</v>
      </c>
      <c r="L227" s="577" t="s">
        <v>32</v>
      </c>
      <c r="M227" s="580" t="s">
        <v>219</v>
      </c>
    </row>
    <row r="228" spans="1:13" ht="15.75">
      <c r="A228" s="84">
        <v>161</v>
      </c>
      <c r="B228" s="287">
        <v>43900</v>
      </c>
      <c r="C228" s="354" t="s">
        <v>31</v>
      </c>
      <c r="D228" s="670" t="s">
        <v>3</v>
      </c>
      <c r="E228" s="671" t="s">
        <v>188</v>
      </c>
      <c r="F228" s="672">
        <v>1.7</v>
      </c>
      <c r="G228" s="672">
        <v>1.1499999999999999</v>
      </c>
      <c r="H228" s="672">
        <v>0.6</v>
      </c>
      <c r="I228" s="355">
        <v>1</v>
      </c>
      <c r="J228" s="356">
        <f t="shared" si="36"/>
        <v>1.1729999999999998</v>
      </c>
      <c r="K228" s="357" t="s">
        <v>33</v>
      </c>
      <c r="L228" s="577" t="s">
        <v>32</v>
      </c>
      <c r="M228" s="580" t="s">
        <v>218</v>
      </c>
    </row>
    <row r="229" spans="1:13" ht="15.75">
      <c r="A229" s="84">
        <v>162</v>
      </c>
      <c r="B229" s="287">
        <v>43900</v>
      </c>
      <c r="C229" s="354" t="s">
        <v>31</v>
      </c>
      <c r="D229" s="670" t="s">
        <v>3</v>
      </c>
      <c r="E229" s="671" t="s">
        <v>475</v>
      </c>
      <c r="F229" s="672">
        <v>1.4</v>
      </c>
      <c r="G229" s="672">
        <v>0.7</v>
      </c>
      <c r="H229" s="672">
        <v>0.6</v>
      </c>
      <c r="I229" s="355">
        <v>1</v>
      </c>
      <c r="J229" s="356">
        <f t="shared" si="36"/>
        <v>0.58799999999999986</v>
      </c>
      <c r="K229" s="357" t="s">
        <v>33</v>
      </c>
      <c r="L229" s="577" t="s">
        <v>32</v>
      </c>
      <c r="M229" s="580" t="s">
        <v>217</v>
      </c>
    </row>
    <row r="230" spans="1:13" ht="15.75">
      <c r="A230" s="84">
        <v>163</v>
      </c>
      <c r="B230" s="287">
        <v>43900</v>
      </c>
      <c r="C230" s="354" t="s">
        <v>31</v>
      </c>
      <c r="D230" s="670" t="s">
        <v>4</v>
      </c>
      <c r="E230" s="671" t="s">
        <v>189</v>
      </c>
      <c r="F230" s="672">
        <v>1.1000000000000001</v>
      </c>
      <c r="G230" s="672">
        <v>1.05</v>
      </c>
      <c r="H230" s="672">
        <v>0.6</v>
      </c>
      <c r="I230" s="355">
        <v>1</v>
      </c>
      <c r="J230" s="356">
        <f t="shared" si="36"/>
        <v>0.69300000000000017</v>
      </c>
      <c r="K230" s="357" t="s">
        <v>33</v>
      </c>
      <c r="L230" s="577" t="s">
        <v>32</v>
      </c>
      <c r="M230" s="580" t="s">
        <v>219</v>
      </c>
    </row>
    <row r="231" spans="1:13" ht="15.75">
      <c r="A231" s="84">
        <v>164</v>
      </c>
      <c r="B231" s="287">
        <v>43900</v>
      </c>
      <c r="C231" s="354" t="s">
        <v>31</v>
      </c>
      <c r="D231" s="670" t="s">
        <v>4</v>
      </c>
      <c r="E231" s="671" t="s">
        <v>431</v>
      </c>
      <c r="F231" s="672">
        <v>1.3</v>
      </c>
      <c r="G231" s="672">
        <v>1.05</v>
      </c>
      <c r="H231" s="672">
        <v>0.6</v>
      </c>
      <c r="I231" s="355">
        <v>1</v>
      </c>
      <c r="J231" s="356">
        <f t="shared" si="36"/>
        <v>0.81900000000000006</v>
      </c>
      <c r="K231" s="357" t="s">
        <v>33</v>
      </c>
      <c r="L231" s="577" t="s">
        <v>32</v>
      </c>
      <c r="M231" s="580" t="s">
        <v>219</v>
      </c>
    </row>
    <row r="232" spans="1:13" ht="15.75">
      <c r="A232" s="84">
        <v>165</v>
      </c>
      <c r="B232" s="287">
        <v>43900</v>
      </c>
      <c r="C232" s="354" t="s">
        <v>31</v>
      </c>
      <c r="D232" s="670" t="s">
        <v>3</v>
      </c>
      <c r="E232" s="671" t="s">
        <v>425</v>
      </c>
      <c r="F232" s="672">
        <v>1.3</v>
      </c>
      <c r="G232" s="672">
        <v>0.85</v>
      </c>
      <c r="H232" s="672">
        <v>0.6</v>
      </c>
      <c r="I232" s="355">
        <v>1</v>
      </c>
      <c r="J232" s="356">
        <f t="shared" si="36"/>
        <v>0.66299999999999992</v>
      </c>
      <c r="K232" s="357" t="s">
        <v>33</v>
      </c>
      <c r="L232" s="577" t="s">
        <v>32</v>
      </c>
      <c r="M232" s="580" t="s">
        <v>219</v>
      </c>
    </row>
    <row r="233" spans="1:13" ht="15.75">
      <c r="A233" s="84">
        <v>166</v>
      </c>
      <c r="B233" s="287">
        <v>43900</v>
      </c>
      <c r="C233" s="354" t="s">
        <v>31</v>
      </c>
      <c r="D233" s="670" t="s">
        <v>3</v>
      </c>
      <c r="E233" s="671" t="s">
        <v>417</v>
      </c>
      <c r="F233" s="672">
        <v>1.1000000000000001</v>
      </c>
      <c r="G233" s="672">
        <v>0.85</v>
      </c>
      <c r="H233" s="672">
        <v>0.6</v>
      </c>
      <c r="I233" s="355">
        <v>1</v>
      </c>
      <c r="J233" s="356">
        <f t="shared" si="36"/>
        <v>0.56100000000000005</v>
      </c>
      <c r="K233" s="357" t="s">
        <v>33</v>
      </c>
      <c r="L233" s="577" t="s">
        <v>32</v>
      </c>
      <c r="M233" s="580" t="s">
        <v>218</v>
      </c>
    </row>
    <row r="234" spans="1:13" ht="15.75">
      <c r="A234" s="84">
        <v>167</v>
      </c>
      <c r="B234" s="287">
        <v>43900</v>
      </c>
      <c r="C234" s="354" t="s">
        <v>31</v>
      </c>
      <c r="D234" s="670" t="s">
        <v>3</v>
      </c>
      <c r="E234" s="671" t="s">
        <v>421</v>
      </c>
      <c r="F234" s="672">
        <v>1.3</v>
      </c>
      <c r="G234" s="672">
        <v>1.05</v>
      </c>
      <c r="H234" s="672">
        <v>0.6</v>
      </c>
      <c r="I234" s="355">
        <v>1</v>
      </c>
      <c r="J234" s="356">
        <f t="shared" si="36"/>
        <v>0.81900000000000006</v>
      </c>
      <c r="K234" s="357" t="s">
        <v>33</v>
      </c>
      <c r="L234" s="577" t="s">
        <v>32</v>
      </c>
      <c r="M234" s="580" t="s">
        <v>219</v>
      </c>
    </row>
    <row r="235" spans="1:13" ht="15.75">
      <c r="A235" s="84">
        <v>168</v>
      </c>
      <c r="B235" s="287">
        <v>43900</v>
      </c>
      <c r="C235" s="354" t="s">
        <v>31</v>
      </c>
      <c r="D235" s="670" t="s">
        <v>3</v>
      </c>
      <c r="E235" s="671" t="s">
        <v>427</v>
      </c>
      <c r="F235" s="672">
        <v>1.3</v>
      </c>
      <c r="G235" s="672">
        <v>0.85</v>
      </c>
      <c r="H235" s="672">
        <v>0.6</v>
      </c>
      <c r="I235" s="355">
        <v>1</v>
      </c>
      <c r="J235" s="356">
        <f t="shared" si="36"/>
        <v>0.66299999999999992</v>
      </c>
      <c r="K235" s="357" t="s">
        <v>33</v>
      </c>
      <c r="L235" s="577" t="s">
        <v>32</v>
      </c>
      <c r="M235" s="580" t="s">
        <v>216</v>
      </c>
    </row>
    <row r="236" spans="1:13" ht="15.75">
      <c r="A236" s="84">
        <v>169</v>
      </c>
      <c r="B236" s="287">
        <v>43900</v>
      </c>
      <c r="C236" s="354" t="s">
        <v>31</v>
      </c>
      <c r="D236" s="670" t="s">
        <v>3</v>
      </c>
      <c r="E236" s="671" t="s">
        <v>413</v>
      </c>
      <c r="F236" s="672">
        <v>1.3</v>
      </c>
      <c r="G236" s="672">
        <v>1.25</v>
      </c>
      <c r="H236" s="672">
        <v>0.6</v>
      </c>
      <c r="I236" s="355">
        <v>1</v>
      </c>
      <c r="J236" s="356">
        <f t="shared" si="36"/>
        <v>0.97499999999999998</v>
      </c>
      <c r="K236" s="357" t="s">
        <v>33</v>
      </c>
      <c r="L236" s="577" t="s">
        <v>32</v>
      </c>
      <c r="M236" s="580" t="s">
        <v>219</v>
      </c>
    </row>
    <row r="237" spans="1:13" ht="15.75">
      <c r="A237" s="84">
        <v>170</v>
      </c>
      <c r="B237" s="287">
        <v>43900</v>
      </c>
      <c r="C237" s="354" t="s">
        <v>31</v>
      </c>
      <c r="D237" s="670" t="s">
        <v>3</v>
      </c>
      <c r="E237" s="671" t="s">
        <v>299</v>
      </c>
      <c r="F237" s="672">
        <v>2.8</v>
      </c>
      <c r="G237" s="672">
        <v>1.35</v>
      </c>
      <c r="H237" s="672">
        <v>0.6</v>
      </c>
      <c r="I237" s="355">
        <v>1</v>
      </c>
      <c r="J237" s="356">
        <f t="shared" si="36"/>
        <v>2.2679999999999998</v>
      </c>
      <c r="K237" s="357" t="s">
        <v>33</v>
      </c>
      <c r="L237" s="577" t="s">
        <v>32</v>
      </c>
      <c r="M237" s="580" t="s">
        <v>216</v>
      </c>
    </row>
    <row r="238" spans="1:13" ht="15.75">
      <c r="A238" s="84">
        <v>171</v>
      </c>
      <c r="B238" s="699">
        <v>43900</v>
      </c>
      <c r="C238" s="700" t="s">
        <v>31</v>
      </c>
      <c r="D238" s="750" t="s">
        <v>4</v>
      </c>
      <c r="E238" s="752" t="s">
        <v>322</v>
      </c>
      <c r="F238" s="753">
        <v>1.2</v>
      </c>
      <c r="G238" s="753">
        <v>0.65</v>
      </c>
      <c r="H238" s="753">
        <v>0.6</v>
      </c>
      <c r="I238" s="704">
        <v>1</v>
      </c>
      <c r="J238" s="802">
        <f t="shared" si="36"/>
        <v>0.46799999999999997</v>
      </c>
      <c r="K238" s="706" t="s">
        <v>33</v>
      </c>
      <c r="L238" s="707" t="s">
        <v>32</v>
      </c>
      <c r="M238" s="708" t="s">
        <v>217</v>
      </c>
    </row>
    <row r="239" spans="1:13" ht="15.75">
      <c r="A239" s="84">
        <v>172</v>
      </c>
      <c r="B239" s="287">
        <v>43901</v>
      </c>
      <c r="C239" s="354" t="s">
        <v>31</v>
      </c>
      <c r="D239" s="670" t="s">
        <v>3</v>
      </c>
      <c r="E239" s="671" t="s">
        <v>194</v>
      </c>
      <c r="F239" s="672">
        <v>2.2999999999999998</v>
      </c>
      <c r="G239" s="672">
        <v>1.35</v>
      </c>
      <c r="H239" s="672">
        <v>0.6</v>
      </c>
      <c r="I239" s="355">
        <v>1</v>
      </c>
      <c r="J239" s="356">
        <f t="shared" si="36"/>
        <v>1.863</v>
      </c>
      <c r="K239" s="357" t="s">
        <v>33</v>
      </c>
      <c r="L239" s="577" t="s">
        <v>32</v>
      </c>
      <c r="M239" s="580" t="s">
        <v>219</v>
      </c>
    </row>
    <row r="240" spans="1:13" ht="15.75">
      <c r="A240" s="84">
        <v>173</v>
      </c>
      <c r="B240" s="287">
        <v>43901</v>
      </c>
      <c r="C240" s="354" t="s">
        <v>31</v>
      </c>
      <c r="D240" s="670" t="s">
        <v>3</v>
      </c>
      <c r="E240" s="671" t="s">
        <v>474</v>
      </c>
      <c r="F240" s="672">
        <v>1.3</v>
      </c>
      <c r="G240" s="672">
        <v>0.6</v>
      </c>
      <c r="H240" s="672">
        <v>0.7</v>
      </c>
      <c r="I240" s="355">
        <v>1</v>
      </c>
      <c r="J240" s="356">
        <f t="shared" si="36"/>
        <v>0.54599999999999993</v>
      </c>
      <c r="K240" s="357" t="s">
        <v>33</v>
      </c>
      <c r="L240" s="577" t="s">
        <v>32</v>
      </c>
      <c r="M240" s="580" t="s">
        <v>218</v>
      </c>
    </row>
    <row r="241" spans="1:13" ht="15.75">
      <c r="A241" s="84">
        <v>174</v>
      </c>
      <c r="B241" s="287">
        <v>43901</v>
      </c>
      <c r="C241" s="354" t="s">
        <v>31</v>
      </c>
      <c r="D241" s="670" t="s">
        <v>3</v>
      </c>
      <c r="E241" s="671" t="s">
        <v>193</v>
      </c>
      <c r="F241" s="672">
        <v>1.4</v>
      </c>
      <c r="G241" s="672">
        <v>1.1499999999999999</v>
      </c>
      <c r="H241" s="672">
        <v>1</v>
      </c>
      <c r="I241" s="355">
        <v>1</v>
      </c>
      <c r="J241" s="356">
        <f t="shared" si="36"/>
        <v>1.6099999999999999</v>
      </c>
      <c r="K241" s="357" t="s">
        <v>33</v>
      </c>
      <c r="L241" s="577" t="s">
        <v>32</v>
      </c>
      <c r="M241" s="580" t="s">
        <v>308</v>
      </c>
    </row>
    <row r="242" spans="1:13" ht="15.75">
      <c r="A242" s="84">
        <v>175</v>
      </c>
      <c r="B242" s="287">
        <v>43901</v>
      </c>
      <c r="C242" s="354" t="s">
        <v>31</v>
      </c>
      <c r="D242" s="670" t="s">
        <v>3</v>
      </c>
      <c r="E242" s="671" t="s">
        <v>186</v>
      </c>
      <c r="F242" s="672">
        <v>1.3</v>
      </c>
      <c r="G242" s="672">
        <v>0.85</v>
      </c>
      <c r="H242" s="672">
        <v>0.6</v>
      </c>
      <c r="I242" s="355">
        <v>1</v>
      </c>
      <c r="J242" s="356">
        <f t="shared" si="35"/>
        <v>0.66299999999999992</v>
      </c>
      <c r="K242" s="357" t="s">
        <v>33</v>
      </c>
      <c r="L242" s="577" t="s">
        <v>32</v>
      </c>
      <c r="M242" s="580" t="s">
        <v>219</v>
      </c>
    </row>
    <row r="243" spans="1:13" ht="15.75">
      <c r="A243" s="84">
        <v>176</v>
      </c>
      <c r="B243" s="287">
        <v>43901</v>
      </c>
      <c r="C243" s="354" t="s">
        <v>31</v>
      </c>
      <c r="D243" s="670" t="s">
        <v>3</v>
      </c>
      <c r="E243" s="671" t="s">
        <v>412</v>
      </c>
      <c r="F243" s="672">
        <v>1.2</v>
      </c>
      <c r="G243" s="672">
        <v>1.05</v>
      </c>
      <c r="H243" s="672">
        <v>0.6</v>
      </c>
      <c r="I243" s="355">
        <v>1</v>
      </c>
      <c r="J243" s="356">
        <f t="shared" si="35"/>
        <v>0.75600000000000001</v>
      </c>
      <c r="K243" s="357" t="s">
        <v>33</v>
      </c>
      <c r="L243" s="577" t="s">
        <v>32</v>
      </c>
      <c r="M243" s="580" t="s">
        <v>218</v>
      </c>
    </row>
    <row r="244" spans="1:13" ht="15.75">
      <c r="A244" s="84">
        <v>177</v>
      </c>
      <c r="B244" s="287">
        <v>43901</v>
      </c>
      <c r="C244" s="354" t="s">
        <v>31</v>
      </c>
      <c r="D244" s="670" t="s">
        <v>3</v>
      </c>
      <c r="E244" s="671" t="s">
        <v>411</v>
      </c>
      <c r="F244" s="672">
        <v>1.4</v>
      </c>
      <c r="G244" s="672">
        <v>1.25</v>
      </c>
      <c r="H244" s="672">
        <v>0.6</v>
      </c>
      <c r="I244" s="355">
        <v>1</v>
      </c>
      <c r="J244" s="356">
        <f t="shared" si="35"/>
        <v>1.05</v>
      </c>
      <c r="K244" s="357" t="s">
        <v>33</v>
      </c>
      <c r="L244" s="577" t="s">
        <v>32</v>
      </c>
      <c r="M244" s="580" t="s">
        <v>219</v>
      </c>
    </row>
    <row r="245" spans="1:13" ht="15.75">
      <c r="A245" s="84">
        <v>178</v>
      </c>
      <c r="B245" s="287">
        <v>43901</v>
      </c>
      <c r="C245" s="354" t="s">
        <v>31</v>
      </c>
      <c r="D245" s="670" t="s">
        <v>3</v>
      </c>
      <c r="E245" s="671" t="s">
        <v>183</v>
      </c>
      <c r="F245" s="672">
        <v>1.3</v>
      </c>
      <c r="G245" s="672">
        <v>1.05</v>
      </c>
      <c r="H245" s="672">
        <v>0.6</v>
      </c>
      <c r="I245" s="355">
        <v>1</v>
      </c>
      <c r="J245" s="356">
        <f t="shared" si="35"/>
        <v>0.81900000000000006</v>
      </c>
      <c r="K245" s="357" t="s">
        <v>33</v>
      </c>
      <c r="L245" s="577" t="s">
        <v>32</v>
      </c>
      <c r="M245" s="580" t="s">
        <v>219</v>
      </c>
    </row>
    <row r="246" spans="1:13" ht="15.75">
      <c r="A246" s="84">
        <v>179</v>
      </c>
      <c r="B246" s="287">
        <v>43901</v>
      </c>
      <c r="C246" s="354" t="s">
        <v>31</v>
      </c>
      <c r="D246" s="670" t="s">
        <v>3</v>
      </c>
      <c r="E246" s="671" t="s">
        <v>492</v>
      </c>
      <c r="F246" s="672">
        <v>2.9</v>
      </c>
      <c r="G246" s="672">
        <v>1.35</v>
      </c>
      <c r="H246" s="672">
        <v>0.6</v>
      </c>
      <c r="I246" s="355">
        <v>1</v>
      </c>
      <c r="J246" s="356">
        <f t="shared" si="35"/>
        <v>2.3489999999999998</v>
      </c>
      <c r="K246" s="357" t="s">
        <v>33</v>
      </c>
      <c r="L246" s="577" t="s">
        <v>32</v>
      </c>
      <c r="M246" s="580" t="s">
        <v>217</v>
      </c>
    </row>
    <row r="247" spans="1:13" ht="15.75">
      <c r="A247" s="84">
        <v>180</v>
      </c>
      <c r="B247" s="287">
        <v>43901</v>
      </c>
      <c r="C247" s="354" t="s">
        <v>31</v>
      </c>
      <c r="D247" s="670" t="s">
        <v>3</v>
      </c>
      <c r="E247" s="671" t="s">
        <v>196</v>
      </c>
      <c r="F247" s="672">
        <v>1.3</v>
      </c>
      <c r="G247" s="672">
        <v>1.1499999999999999</v>
      </c>
      <c r="H247" s="672">
        <v>1</v>
      </c>
      <c r="I247" s="355">
        <v>1</v>
      </c>
      <c r="J247" s="356">
        <f t="shared" si="35"/>
        <v>1.4949999999999999</v>
      </c>
      <c r="K247" s="357" t="s">
        <v>33</v>
      </c>
      <c r="L247" s="577" t="s">
        <v>32</v>
      </c>
      <c r="M247" s="580" t="s">
        <v>308</v>
      </c>
    </row>
    <row r="248" spans="1:13" ht="15.75">
      <c r="A248" s="84">
        <v>181</v>
      </c>
      <c r="B248" s="287">
        <v>43901</v>
      </c>
      <c r="C248" s="354" t="s">
        <v>31</v>
      </c>
      <c r="D248" s="670" t="s">
        <v>3</v>
      </c>
      <c r="E248" s="671" t="s">
        <v>416</v>
      </c>
      <c r="F248" s="672">
        <v>1.2</v>
      </c>
      <c r="G248" s="672">
        <v>1.25</v>
      </c>
      <c r="H248" s="672">
        <v>0.6</v>
      </c>
      <c r="I248" s="355">
        <v>1</v>
      </c>
      <c r="J248" s="356">
        <f t="shared" si="35"/>
        <v>0.89999999999999991</v>
      </c>
      <c r="K248" s="357" t="s">
        <v>33</v>
      </c>
      <c r="L248" s="577" t="s">
        <v>32</v>
      </c>
      <c r="M248" s="580" t="s">
        <v>216</v>
      </c>
    </row>
    <row r="249" spans="1:13" ht="15.75">
      <c r="A249" s="84">
        <v>182</v>
      </c>
      <c r="B249" s="287">
        <v>43901</v>
      </c>
      <c r="C249" s="354" t="s">
        <v>31</v>
      </c>
      <c r="D249" s="670" t="s">
        <v>3</v>
      </c>
      <c r="E249" s="671" t="s">
        <v>191</v>
      </c>
      <c r="F249" s="672">
        <v>1.3</v>
      </c>
      <c r="G249" s="672">
        <v>0.85</v>
      </c>
      <c r="H249" s="672">
        <v>0.6</v>
      </c>
      <c r="I249" s="355">
        <v>1</v>
      </c>
      <c r="J249" s="356">
        <f t="shared" si="35"/>
        <v>0.66299999999999992</v>
      </c>
      <c r="K249" s="357" t="s">
        <v>33</v>
      </c>
      <c r="L249" s="577" t="s">
        <v>32</v>
      </c>
      <c r="M249" s="580" t="s">
        <v>219</v>
      </c>
    </row>
    <row r="250" spans="1:13" ht="15.75">
      <c r="A250" s="84">
        <v>183</v>
      </c>
      <c r="B250" s="287">
        <v>43901</v>
      </c>
      <c r="C250" s="354" t="s">
        <v>31</v>
      </c>
      <c r="D250" s="670" t="s">
        <v>3</v>
      </c>
      <c r="E250" s="671" t="s">
        <v>215</v>
      </c>
      <c r="F250" s="672">
        <v>1.1000000000000001</v>
      </c>
      <c r="G250" s="672">
        <v>0.95</v>
      </c>
      <c r="H250" s="672">
        <v>0.6</v>
      </c>
      <c r="I250" s="355">
        <v>1</v>
      </c>
      <c r="J250" s="356">
        <f t="shared" si="35"/>
        <v>0.62699999999999989</v>
      </c>
      <c r="K250" s="357" t="s">
        <v>33</v>
      </c>
      <c r="L250" s="577" t="s">
        <v>32</v>
      </c>
      <c r="M250" s="580" t="s">
        <v>219</v>
      </c>
    </row>
    <row r="251" spans="1:13" ht="15.75">
      <c r="A251" s="84">
        <v>184</v>
      </c>
      <c r="B251" s="287">
        <v>43901</v>
      </c>
      <c r="C251" s="354" t="s">
        <v>31</v>
      </c>
      <c r="D251" s="670" t="s">
        <v>3</v>
      </c>
      <c r="E251" s="671" t="s">
        <v>489</v>
      </c>
      <c r="F251" s="672">
        <v>1.2</v>
      </c>
      <c r="G251" s="672">
        <v>1.05</v>
      </c>
      <c r="H251" s="672">
        <v>0.6</v>
      </c>
      <c r="I251" s="355">
        <v>1</v>
      </c>
      <c r="J251" s="356">
        <f t="shared" si="35"/>
        <v>0.75600000000000001</v>
      </c>
      <c r="K251" s="357" t="s">
        <v>33</v>
      </c>
      <c r="L251" s="577" t="s">
        <v>32</v>
      </c>
      <c r="M251" s="580" t="s">
        <v>216</v>
      </c>
    </row>
    <row r="252" spans="1:13" ht="15.75">
      <c r="A252" s="84">
        <v>185</v>
      </c>
      <c r="B252" s="287">
        <v>43901</v>
      </c>
      <c r="C252" s="354" t="s">
        <v>31</v>
      </c>
      <c r="D252" s="670" t="s">
        <v>3</v>
      </c>
      <c r="E252" s="671" t="s">
        <v>429</v>
      </c>
      <c r="F252" s="672">
        <v>1.5</v>
      </c>
      <c r="G252" s="672">
        <v>1.25</v>
      </c>
      <c r="H252" s="672">
        <v>0.6</v>
      </c>
      <c r="I252" s="355">
        <v>1</v>
      </c>
      <c r="J252" s="356">
        <f t="shared" si="35"/>
        <v>1.125</v>
      </c>
      <c r="K252" s="357" t="s">
        <v>33</v>
      </c>
      <c r="L252" s="577" t="s">
        <v>32</v>
      </c>
      <c r="M252" s="580" t="s">
        <v>219</v>
      </c>
    </row>
    <row r="253" spans="1:13" ht="15.75">
      <c r="A253" s="84">
        <v>186</v>
      </c>
      <c r="B253" s="287">
        <v>43901</v>
      </c>
      <c r="C253" s="354" t="s">
        <v>31</v>
      </c>
      <c r="D253" s="670" t="s">
        <v>3</v>
      </c>
      <c r="E253" s="671" t="s">
        <v>488</v>
      </c>
      <c r="F253" s="672">
        <v>1.3</v>
      </c>
      <c r="G253" s="672">
        <v>1.1499999999999999</v>
      </c>
      <c r="H253" s="672">
        <v>0.6</v>
      </c>
      <c r="I253" s="355">
        <v>1</v>
      </c>
      <c r="J253" s="356">
        <f t="shared" ref="J253:J263" si="37">F253*G253*H253</f>
        <v>0.89699999999999991</v>
      </c>
      <c r="K253" s="357" t="s">
        <v>33</v>
      </c>
      <c r="L253" s="577" t="s">
        <v>32</v>
      </c>
      <c r="M253" s="580" t="s">
        <v>216</v>
      </c>
    </row>
    <row r="254" spans="1:13" ht="15.75">
      <c r="A254" s="84">
        <v>187</v>
      </c>
      <c r="B254" s="699">
        <v>43901</v>
      </c>
      <c r="C254" s="700" t="s">
        <v>31</v>
      </c>
      <c r="D254" s="750" t="s">
        <v>4</v>
      </c>
      <c r="E254" s="752" t="s">
        <v>493</v>
      </c>
      <c r="F254" s="753">
        <v>1.3</v>
      </c>
      <c r="G254" s="753">
        <v>0.95</v>
      </c>
      <c r="H254" s="753">
        <v>0.6</v>
      </c>
      <c r="I254" s="704">
        <v>1</v>
      </c>
      <c r="J254" s="802">
        <f t="shared" si="37"/>
        <v>0.74099999999999988</v>
      </c>
      <c r="K254" s="706" t="s">
        <v>33</v>
      </c>
      <c r="L254" s="707" t="s">
        <v>32</v>
      </c>
      <c r="M254" s="708" t="s">
        <v>216</v>
      </c>
    </row>
    <row r="255" spans="1:13" ht="15.75">
      <c r="A255" s="84">
        <v>188</v>
      </c>
      <c r="B255" s="287">
        <v>43902</v>
      </c>
      <c r="C255" s="354" t="s">
        <v>31</v>
      </c>
      <c r="D255" s="670" t="s">
        <v>4</v>
      </c>
      <c r="E255" s="671" t="s">
        <v>430</v>
      </c>
      <c r="F255" s="672">
        <v>1.1000000000000001</v>
      </c>
      <c r="G255" s="672">
        <v>0.95</v>
      </c>
      <c r="H255" s="672">
        <v>0.6</v>
      </c>
      <c r="I255" s="355">
        <v>1</v>
      </c>
      <c r="J255" s="356">
        <f t="shared" si="37"/>
        <v>0.62699999999999989</v>
      </c>
      <c r="K255" s="357" t="s">
        <v>33</v>
      </c>
      <c r="L255" s="577" t="s">
        <v>32</v>
      </c>
      <c r="M255" s="580" t="s">
        <v>219</v>
      </c>
    </row>
    <row r="256" spans="1:13" ht="15.75">
      <c r="A256" s="84">
        <v>189</v>
      </c>
      <c r="B256" s="287">
        <v>43902</v>
      </c>
      <c r="C256" s="354" t="s">
        <v>31</v>
      </c>
      <c r="D256" s="670" t="s">
        <v>3</v>
      </c>
      <c r="E256" s="671" t="s">
        <v>420</v>
      </c>
      <c r="F256" s="672">
        <v>1.3</v>
      </c>
      <c r="G256" s="672">
        <v>0.85</v>
      </c>
      <c r="H256" s="672">
        <v>0.6</v>
      </c>
      <c r="I256" s="355">
        <v>1</v>
      </c>
      <c r="J256" s="356">
        <f t="shared" si="37"/>
        <v>0.66299999999999992</v>
      </c>
      <c r="K256" s="357" t="s">
        <v>33</v>
      </c>
      <c r="L256" s="577" t="s">
        <v>32</v>
      </c>
      <c r="M256" s="580" t="s">
        <v>218</v>
      </c>
    </row>
    <row r="257" spans="1:13" ht="15.75">
      <c r="A257" s="84">
        <v>190</v>
      </c>
      <c r="B257" s="287">
        <v>43902</v>
      </c>
      <c r="C257" s="354" t="s">
        <v>31</v>
      </c>
      <c r="D257" s="670" t="s">
        <v>4</v>
      </c>
      <c r="E257" s="671" t="s">
        <v>195</v>
      </c>
      <c r="F257" s="672">
        <v>1.1000000000000001</v>
      </c>
      <c r="G257" s="672">
        <v>0.95</v>
      </c>
      <c r="H257" s="672">
        <v>0.6</v>
      </c>
      <c r="I257" s="355">
        <v>1</v>
      </c>
      <c r="J257" s="356">
        <f t="shared" si="37"/>
        <v>0.62699999999999989</v>
      </c>
      <c r="K257" s="357" t="s">
        <v>33</v>
      </c>
      <c r="L257" s="577" t="s">
        <v>32</v>
      </c>
      <c r="M257" s="580" t="s">
        <v>216</v>
      </c>
    </row>
    <row r="258" spans="1:13" ht="15.75">
      <c r="A258" s="84">
        <v>191</v>
      </c>
      <c r="B258" s="287">
        <v>43902</v>
      </c>
      <c r="C258" s="354" t="s">
        <v>31</v>
      </c>
      <c r="D258" s="670" t="s">
        <v>4</v>
      </c>
      <c r="E258" s="671" t="s">
        <v>494</v>
      </c>
      <c r="F258" s="672">
        <v>2.2000000000000002</v>
      </c>
      <c r="G258" s="672">
        <v>0.65</v>
      </c>
      <c r="H258" s="672">
        <v>0.6</v>
      </c>
      <c r="I258" s="355">
        <v>1</v>
      </c>
      <c r="J258" s="356">
        <f t="shared" si="37"/>
        <v>0.8580000000000001</v>
      </c>
      <c r="K258" s="357" t="s">
        <v>33</v>
      </c>
      <c r="L258" s="577" t="s">
        <v>32</v>
      </c>
      <c r="M258" s="580" t="s">
        <v>217</v>
      </c>
    </row>
    <row r="259" spans="1:13" ht="15.75">
      <c r="A259" s="84">
        <v>192</v>
      </c>
      <c r="B259" s="287">
        <v>43902</v>
      </c>
      <c r="C259" s="354" t="s">
        <v>31</v>
      </c>
      <c r="D259" s="670" t="s">
        <v>3</v>
      </c>
      <c r="E259" s="671" t="s">
        <v>478</v>
      </c>
      <c r="F259" s="672">
        <v>1.3</v>
      </c>
      <c r="G259" s="672">
        <v>0.95</v>
      </c>
      <c r="H259" s="672">
        <v>0.6</v>
      </c>
      <c r="I259" s="355">
        <v>1</v>
      </c>
      <c r="J259" s="356">
        <f t="shared" si="37"/>
        <v>0.74099999999999988</v>
      </c>
      <c r="K259" s="357" t="s">
        <v>33</v>
      </c>
      <c r="L259" s="577" t="s">
        <v>32</v>
      </c>
      <c r="M259" s="580" t="s">
        <v>219</v>
      </c>
    </row>
    <row r="260" spans="1:13" ht="15.75">
      <c r="A260" s="84">
        <v>193</v>
      </c>
      <c r="B260" s="287">
        <v>43902</v>
      </c>
      <c r="C260" s="354" t="s">
        <v>31</v>
      </c>
      <c r="D260" s="670" t="s">
        <v>3</v>
      </c>
      <c r="E260" s="671" t="s">
        <v>178</v>
      </c>
      <c r="F260" s="672">
        <v>1.2</v>
      </c>
      <c r="G260" s="672">
        <v>1.25</v>
      </c>
      <c r="H260" s="672">
        <v>0.6</v>
      </c>
      <c r="I260" s="355">
        <v>1</v>
      </c>
      <c r="J260" s="356">
        <f t="shared" si="37"/>
        <v>0.89999999999999991</v>
      </c>
      <c r="K260" s="357" t="s">
        <v>33</v>
      </c>
      <c r="L260" s="577" t="s">
        <v>32</v>
      </c>
      <c r="M260" s="580" t="s">
        <v>219</v>
      </c>
    </row>
    <row r="261" spans="1:13" ht="15.75">
      <c r="A261" s="84">
        <v>194</v>
      </c>
      <c r="B261" s="287">
        <v>43902</v>
      </c>
      <c r="C261" s="354" t="s">
        <v>31</v>
      </c>
      <c r="D261" s="670" t="s">
        <v>3</v>
      </c>
      <c r="E261" s="671" t="s">
        <v>486</v>
      </c>
      <c r="F261" s="672">
        <v>1.2</v>
      </c>
      <c r="G261" s="672">
        <v>0.6</v>
      </c>
      <c r="H261" s="672">
        <v>0.6</v>
      </c>
      <c r="I261" s="355">
        <v>1</v>
      </c>
      <c r="J261" s="356">
        <f t="shared" si="37"/>
        <v>0.432</v>
      </c>
      <c r="K261" s="357" t="s">
        <v>33</v>
      </c>
      <c r="L261" s="577" t="s">
        <v>32</v>
      </c>
      <c r="M261" s="580" t="s">
        <v>216</v>
      </c>
    </row>
    <row r="262" spans="1:13" ht="15.75">
      <c r="A262" s="84">
        <v>195</v>
      </c>
      <c r="B262" s="287">
        <v>43902</v>
      </c>
      <c r="C262" s="354" t="s">
        <v>31</v>
      </c>
      <c r="D262" s="670" t="s">
        <v>3</v>
      </c>
      <c r="E262" s="671" t="s">
        <v>177</v>
      </c>
      <c r="F262" s="672">
        <v>1.6</v>
      </c>
      <c r="G262" s="672">
        <v>1.25</v>
      </c>
      <c r="H262" s="672">
        <v>0.6</v>
      </c>
      <c r="I262" s="355">
        <v>1</v>
      </c>
      <c r="J262" s="356">
        <f t="shared" si="37"/>
        <v>1.2</v>
      </c>
      <c r="K262" s="357" t="s">
        <v>33</v>
      </c>
      <c r="L262" s="577" t="s">
        <v>32</v>
      </c>
      <c r="M262" s="580" t="s">
        <v>308</v>
      </c>
    </row>
    <row r="263" spans="1:13" ht="15.75">
      <c r="A263" s="84">
        <v>196</v>
      </c>
      <c r="B263" s="287">
        <v>43902</v>
      </c>
      <c r="C263" s="354" t="s">
        <v>31</v>
      </c>
      <c r="D263" s="670" t="s">
        <v>3</v>
      </c>
      <c r="E263" s="671" t="s">
        <v>168</v>
      </c>
      <c r="F263" s="672">
        <v>1.4</v>
      </c>
      <c r="G263" s="672">
        <v>0.95</v>
      </c>
      <c r="H263" s="672">
        <v>0.6</v>
      </c>
      <c r="I263" s="355">
        <v>1</v>
      </c>
      <c r="J263" s="356">
        <f t="shared" si="37"/>
        <v>0.79799999999999993</v>
      </c>
      <c r="K263" s="357" t="s">
        <v>33</v>
      </c>
      <c r="L263" s="577" t="s">
        <v>32</v>
      </c>
      <c r="M263" s="580" t="s">
        <v>218</v>
      </c>
    </row>
    <row r="264" spans="1:13" ht="15.75">
      <c r="A264" s="84">
        <v>197</v>
      </c>
      <c r="B264" s="287">
        <v>43902</v>
      </c>
      <c r="C264" s="354" t="s">
        <v>31</v>
      </c>
      <c r="D264" s="670" t="s">
        <v>4</v>
      </c>
      <c r="E264" s="671" t="s">
        <v>180</v>
      </c>
      <c r="F264" s="672">
        <v>1.8</v>
      </c>
      <c r="G264" s="672">
        <v>1.1499999999999999</v>
      </c>
      <c r="H264" s="672">
        <v>0.6</v>
      </c>
      <c r="I264" s="355">
        <v>1</v>
      </c>
      <c r="J264" s="356">
        <f t="shared" ref="J264:J350" si="38">F264*G264*H264</f>
        <v>1.2419999999999998</v>
      </c>
      <c r="K264" s="357" t="s">
        <v>33</v>
      </c>
      <c r="L264" s="577" t="s">
        <v>32</v>
      </c>
      <c r="M264" s="580" t="s">
        <v>216</v>
      </c>
    </row>
    <row r="265" spans="1:13" ht="15.75">
      <c r="A265" s="84">
        <v>198</v>
      </c>
      <c r="B265" s="287">
        <v>43902</v>
      </c>
      <c r="C265" s="354" t="s">
        <v>31</v>
      </c>
      <c r="D265" s="670" t="s">
        <v>4</v>
      </c>
      <c r="E265" s="671" t="s">
        <v>258</v>
      </c>
      <c r="F265" s="672">
        <v>1.2</v>
      </c>
      <c r="G265" s="672">
        <v>0.95</v>
      </c>
      <c r="H265" s="672">
        <v>0.6</v>
      </c>
      <c r="I265" s="355">
        <v>1</v>
      </c>
      <c r="J265" s="356">
        <f t="shared" si="38"/>
        <v>0.68399999999999994</v>
      </c>
      <c r="K265" s="357" t="s">
        <v>33</v>
      </c>
      <c r="L265" s="577" t="s">
        <v>32</v>
      </c>
      <c r="M265" s="580" t="s">
        <v>219</v>
      </c>
    </row>
    <row r="266" spans="1:13" ht="15.75">
      <c r="A266" s="84">
        <v>199</v>
      </c>
      <c r="B266" s="287">
        <v>43902</v>
      </c>
      <c r="C266" s="354" t="s">
        <v>31</v>
      </c>
      <c r="D266" s="670" t="s">
        <v>4</v>
      </c>
      <c r="E266" s="671" t="s">
        <v>480</v>
      </c>
      <c r="F266" s="672">
        <v>1.7</v>
      </c>
      <c r="G266" s="672">
        <v>0.6</v>
      </c>
      <c r="H266" s="672">
        <v>0.6</v>
      </c>
      <c r="I266" s="355">
        <v>1</v>
      </c>
      <c r="J266" s="356">
        <f t="shared" si="38"/>
        <v>0.61199999999999999</v>
      </c>
      <c r="K266" s="357" t="s">
        <v>33</v>
      </c>
      <c r="L266" s="577" t="s">
        <v>32</v>
      </c>
      <c r="M266" s="580" t="s">
        <v>217</v>
      </c>
    </row>
    <row r="267" spans="1:13" ht="15.75">
      <c r="A267" s="84">
        <v>200</v>
      </c>
      <c r="B267" s="287">
        <v>43902</v>
      </c>
      <c r="C267" s="354" t="s">
        <v>31</v>
      </c>
      <c r="D267" s="670" t="s">
        <v>4</v>
      </c>
      <c r="E267" s="671" t="s">
        <v>246</v>
      </c>
      <c r="F267" s="672">
        <v>1.3</v>
      </c>
      <c r="G267" s="672">
        <v>0.65</v>
      </c>
      <c r="H267" s="672">
        <v>0.6</v>
      </c>
      <c r="I267" s="355">
        <v>1</v>
      </c>
      <c r="J267" s="356">
        <f t="shared" si="38"/>
        <v>0.50700000000000001</v>
      </c>
      <c r="K267" s="357" t="s">
        <v>33</v>
      </c>
      <c r="L267" s="577" t="s">
        <v>32</v>
      </c>
      <c r="M267" s="580" t="s">
        <v>219</v>
      </c>
    </row>
    <row r="268" spans="1:13" ht="15.75">
      <c r="A268" s="84">
        <v>201</v>
      </c>
      <c r="B268" s="287">
        <v>43902</v>
      </c>
      <c r="C268" s="354" t="s">
        <v>31</v>
      </c>
      <c r="D268" s="670" t="s">
        <v>3</v>
      </c>
      <c r="E268" s="671" t="s">
        <v>201</v>
      </c>
      <c r="F268" s="672">
        <v>1.5</v>
      </c>
      <c r="G268" s="672">
        <v>1.25</v>
      </c>
      <c r="H268" s="672">
        <v>0.6</v>
      </c>
      <c r="I268" s="355">
        <v>1</v>
      </c>
      <c r="J268" s="356">
        <f t="shared" si="38"/>
        <v>1.125</v>
      </c>
      <c r="K268" s="357" t="s">
        <v>33</v>
      </c>
      <c r="L268" s="577" t="s">
        <v>32</v>
      </c>
      <c r="M268" s="580" t="s">
        <v>216</v>
      </c>
    </row>
    <row r="269" spans="1:13" ht="15.75">
      <c r="A269" s="84">
        <v>202</v>
      </c>
      <c r="B269" s="287">
        <v>43902</v>
      </c>
      <c r="C269" s="354" t="s">
        <v>31</v>
      </c>
      <c r="D269" s="670" t="s">
        <v>4</v>
      </c>
      <c r="E269" s="671" t="s">
        <v>174</v>
      </c>
      <c r="F269" s="672">
        <v>1.7</v>
      </c>
      <c r="G269" s="672">
        <v>1.1499999999999999</v>
      </c>
      <c r="H269" s="672">
        <v>0.6</v>
      </c>
      <c r="I269" s="355">
        <v>1</v>
      </c>
      <c r="J269" s="356">
        <f t="shared" si="38"/>
        <v>1.1729999999999998</v>
      </c>
      <c r="K269" s="357" t="s">
        <v>33</v>
      </c>
      <c r="L269" s="577" t="s">
        <v>32</v>
      </c>
      <c r="M269" s="580" t="s">
        <v>219</v>
      </c>
    </row>
    <row r="270" spans="1:13" ht="15.75">
      <c r="A270" s="84">
        <v>203</v>
      </c>
      <c r="B270" s="287">
        <v>43902</v>
      </c>
      <c r="C270" s="354" t="s">
        <v>31</v>
      </c>
      <c r="D270" s="670" t="s">
        <v>3</v>
      </c>
      <c r="E270" s="671" t="s">
        <v>250</v>
      </c>
      <c r="F270" s="672">
        <v>1.2</v>
      </c>
      <c r="G270" s="672">
        <v>1.25</v>
      </c>
      <c r="H270" s="672">
        <v>0.6</v>
      </c>
      <c r="I270" s="355">
        <v>1</v>
      </c>
      <c r="J270" s="356">
        <f t="shared" si="38"/>
        <v>0.89999999999999991</v>
      </c>
      <c r="K270" s="357" t="s">
        <v>33</v>
      </c>
      <c r="L270" s="577" t="s">
        <v>32</v>
      </c>
      <c r="M270" s="580" t="s">
        <v>216</v>
      </c>
    </row>
    <row r="271" spans="1:13" ht="15.75">
      <c r="A271" s="84">
        <v>204</v>
      </c>
      <c r="B271" s="287">
        <v>43902</v>
      </c>
      <c r="C271" s="354" t="s">
        <v>31</v>
      </c>
      <c r="D271" s="670" t="s">
        <v>4</v>
      </c>
      <c r="E271" s="671" t="s">
        <v>166</v>
      </c>
      <c r="F271" s="672">
        <v>2.6</v>
      </c>
      <c r="G271" s="672">
        <v>1.35</v>
      </c>
      <c r="H271" s="672">
        <v>0.6</v>
      </c>
      <c r="I271" s="355">
        <v>1</v>
      </c>
      <c r="J271" s="356">
        <f t="shared" si="38"/>
        <v>2.1059999999999999</v>
      </c>
      <c r="K271" s="357" t="s">
        <v>33</v>
      </c>
      <c r="L271" s="577" t="s">
        <v>32</v>
      </c>
      <c r="M271" s="580" t="s">
        <v>218</v>
      </c>
    </row>
    <row r="272" spans="1:13" ht="15.75">
      <c r="A272" s="84">
        <v>205</v>
      </c>
      <c r="B272" s="287">
        <v>43902</v>
      </c>
      <c r="C272" s="354" t="s">
        <v>31</v>
      </c>
      <c r="D272" s="670" t="s">
        <v>4</v>
      </c>
      <c r="E272" s="671" t="s">
        <v>169</v>
      </c>
      <c r="F272" s="672">
        <v>1.2</v>
      </c>
      <c r="G272" s="672">
        <v>0.65</v>
      </c>
      <c r="H272" s="672">
        <v>0.6</v>
      </c>
      <c r="I272" s="355">
        <v>1</v>
      </c>
      <c r="J272" s="356">
        <f t="shared" si="38"/>
        <v>0.46799999999999997</v>
      </c>
      <c r="K272" s="357" t="s">
        <v>33</v>
      </c>
      <c r="L272" s="577" t="s">
        <v>32</v>
      </c>
      <c r="M272" s="580" t="s">
        <v>219</v>
      </c>
    </row>
    <row r="273" spans="1:13" ht="15.75">
      <c r="A273" s="84">
        <v>206</v>
      </c>
      <c r="B273" s="287">
        <v>43902</v>
      </c>
      <c r="C273" s="354" t="s">
        <v>31</v>
      </c>
      <c r="D273" s="670" t="s">
        <v>4</v>
      </c>
      <c r="E273" s="671" t="s">
        <v>432</v>
      </c>
      <c r="F273" s="672">
        <v>1.1000000000000001</v>
      </c>
      <c r="G273" s="672">
        <v>0.85</v>
      </c>
      <c r="H273" s="672">
        <v>0.6</v>
      </c>
      <c r="I273" s="355">
        <v>1</v>
      </c>
      <c r="J273" s="356">
        <f t="shared" si="38"/>
        <v>0.56100000000000005</v>
      </c>
      <c r="K273" s="357" t="s">
        <v>33</v>
      </c>
      <c r="L273" s="577" t="s">
        <v>32</v>
      </c>
      <c r="M273" s="580" t="s">
        <v>219</v>
      </c>
    </row>
    <row r="274" spans="1:13" ht="15.75">
      <c r="A274" s="84">
        <v>207</v>
      </c>
      <c r="B274" s="287">
        <v>43902</v>
      </c>
      <c r="C274" s="354" t="s">
        <v>31</v>
      </c>
      <c r="D274" s="670" t="s">
        <v>3</v>
      </c>
      <c r="E274" s="671" t="s">
        <v>477</v>
      </c>
      <c r="F274" s="672">
        <v>1.4</v>
      </c>
      <c r="G274" s="672">
        <v>0.65</v>
      </c>
      <c r="H274" s="672">
        <v>0.6</v>
      </c>
      <c r="I274" s="355">
        <v>1</v>
      </c>
      <c r="J274" s="356">
        <f t="shared" si="38"/>
        <v>0.54599999999999993</v>
      </c>
      <c r="K274" s="357" t="s">
        <v>33</v>
      </c>
      <c r="L274" s="577" t="s">
        <v>32</v>
      </c>
      <c r="M274" s="580" t="s">
        <v>217</v>
      </c>
    </row>
    <row r="275" spans="1:13" ht="15.75">
      <c r="A275" s="84">
        <v>208</v>
      </c>
      <c r="B275" s="699">
        <v>43902</v>
      </c>
      <c r="C275" s="700" t="s">
        <v>31</v>
      </c>
      <c r="D275" s="750" t="s">
        <v>3</v>
      </c>
      <c r="E275" s="752" t="s">
        <v>212</v>
      </c>
      <c r="F275" s="753">
        <v>1.3</v>
      </c>
      <c r="G275" s="753">
        <v>0.75</v>
      </c>
      <c r="H275" s="753">
        <v>0.6</v>
      </c>
      <c r="I275" s="704">
        <v>1</v>
      </c>
      <c r="J275" s="802">
        <f t="shared" si="38"/>
        <v>0.58500000000000008</v>
      </c>
      <c r="K275" s="706" t="s">
        <v>33</v>
      </c>
      <c r="L275" s="707" t="s">
        <v>32</v>
      </c>
      <c r="M275" s="708" t="s">
        <v>219</v>
      </c>
    </row>
    <row r="276" spans="1:13" ht="15.75">
      <c r="A276" s="84">
        <v>209</v>
      </c>
      <c r="B276" s="287">
        <v>43904</v>
      </c>
      <c r="C276" s="354" t="s">
        <v>31</v>
      </c>
      <c r="D276" s="670" t="s">
        <v>3</v>
      </c>
      <c r="E276" s="671" t="s">
        <v>192</v>
      </c>
      <c r="F276" s="672">
        <v>1.5</v>
      </c>
      <c r="G276" s="672">
        <v>1.1499999999999999</v>
      </c>
      <c r="H276" s="672">
        <v>0.6</v>
      </c>
      <c r="I276" s="355">
        <v>1</v>
      </c>
      <c r="J276" s="356">
        <f t="shared" si="38"/>
        <v>1.0349999999999999</v>
      </c>
      <c r="K276" s="357" t="s">
        <v>33</v>
      </c>
      <c r="L276" s="577" t="s">
        <v>32</v>
      </c>
      <c r="M276" s="580" t="s">
        <v>308</v>
      </c>
    </row>
    <row r="277" spans="1:13" ht="15.75">
      <c r="A277" s="84">
        <v>210</v>
      </c>
      <c r="B277" s="287">
        <v>43904</v>
      </c>
      <c r="C277" s="354" t="s">
        <v>31</v>
      </c>
      <c r="D277" s="670" t="s">
        <v>3</v>
      </c>
      <c r="E277" s="671" t="s">
        <v>197</v>
      </c>
      <c r="F277" s="672">
        <v>1.2</v>
      </c>
      <c r="G277" s="672">
        <v>1.1499999999999999</v>
      </c>
      <c r="H277" s="672">
        <v>0.6</v>
      </c>
      <c r="I277" s="355">
        <v>1</v>
      </c>
      <c r="J277" s="356">
        <f t="shared" si="38"/>
        <v>0.82799999999999996</v>
      </c>
      <c r="K277" s="357" t="s">
        <v>33</v>
      </c>
      <c r="L277" s="577" t="s">
        <v>32</v>
      </c>
      <c r="M277" s="580" t="s">
        <v>216</v>
      </c>
    </row>
    <row r="278" spans="1:13" ht="15.75">
      <c r="A278" s="84">
        <v>211</v>
      </c>
      <c r="B278" s="287">
        <v>43904</v>
      </c>
      <c r="C278" s="354" t="s">
        <v>31</v>
      </c>
      <c r="D278" s="670" t="s">
        <v>4</v>
      </c>
      <c r="E278" s="671" t="s">
        <v>221</v>
      </c>
      <c r="F278" s="672">
        <v>1</v>
      </c>
      <c r="G278" s="672">
        <v>0.65</v>
      </c>
      <c r="H278" s="672">
        <v>0.6</v>
      </c>
      <c r="I278" s="355">
        <v>1</v>
      </c>
      <c r="J278" s="356">
        <f t="shared" si="38"/>
        <v>0.39</v>
      </c>
      <c r="K278" s="357" t="s">
        <v>33</v>
      </c>
      <c r="L278" s="577" t="s">
        <v>32</v>
      </c>
      <c r="M278" s="580" t="s">
        <v>219</v>
      </c>
    </row>
    <row r="279" spans="1:13" ht="15.75">
      <c r="A279" s="84">
        <v>212</v>
      </c>
      <c r="B279" s="287">
        <v>43904</v>
      </c>
      <c r="C279" s="354" t="s">
        <v>31</v>
      </c>
      <c r="D279" s="670" t="s">
        <v>3</v>
      </c>
      <c r="E279" s="671" t="s">
        <v>198</v>
      </c>
      <c r="F279" s="672">
        <v>1.2</v>
      </c>
      <c r="G279" s="672">
        <v>1.1499999999999999</v>
      </c>
      <c r="H279" s="672">
        <v>0.6</v>
      </c>
      <c r="I279" s="355">
        <v>1</v>
      </c>
      <c r="J279" s="356">
        <f t="shared" si="38"/>
        <v>0.82799999999999996</v>
      </c>
      <c r="K279" s="357" t="s">
        <v>33</v>
      </c>
      <c r="L279" s="577" t="s">
        <v>32</v>
      </c>
      <c r="M279" s="580" t="s">
        <v>218</v>
      </c>
    </row>
    <row r="280" spans="1:13" ht="15.75">
      <c r="A280" s="84">
        <v>213</v>
      </c>
      <c r="B280" s="287">
        <v>43904</v>
      </c>
      <c r="C280" s="354" t="s">
        <v>31</v>
      </c>
      <c r="D280" s="670" t="s">
        <v>4</v>
      </c>
      <c r="E280" s="671" t="s">
        <v>173</v>
      </c>
      <c r="F280" s="672">
        <v>1.6</v>
      </c>
      <c r="G280" s="672">
        <v>1.35</v>
      </c>
      <c r="H280" s="672">
        <v>0.6</v>
      </c>
      <c r="I280" s="355">
        <v>1</v>
      </c>
      <c r="J280" s="356">
        <f t="shared" si="38"/>
        <v>1.296</v>
      </c>
      <c r="K280" s="357" t="s">
        <v>33</v>
      </c>
      <c r="L280" s="577" t="s">
        <v>32</v>
      </c>
      <c r="M280" s="580" t="s">
        <v>219</v>
      </c>
    </row>
    <row r="281" spans="1:13" ht="15.75">
      <c r="A281" s="84">
        <v>214</v>
      </c>
      <c r="B281" s="287">
        <v>43904</v>
      </c>
      <c r="C281" s="354" t="s">
        <v>31</v>
      </c>
      <c r="D281" s="670" t="s">
        <v>4</v>
      </c>
      <c r="E281" s="671" t="s">
        <v>481</v>
      </c>
      <c r="F281" s="672">
        <v>1.2</v>
      </c>
      <c r="G281" s="672">
        <v>1.05</v>
      </c>
      <c r="H281" s="672">
        <v>0.6</v>
      </c>
      <c r="I281" s="355">
        <v>1</v>
      </c>
      <c r="J281" s="356">
        <f t="shared" si="38"/>
        <v>0.75600000000000001</v>
      </c>
      <c r="K281" s="357" t="s">
        <v>33</v>
      </c>
      <c r="L281" s="577" t="s">
        <v>32</v>
      </c>
      <c r="M281" s="580" t="s">
        <v>216</v>
      </c>
    </row>
    <row r="282" spans="1:13" ht="15.75">
      <c r="A282" s="84">
        <v>215</v>
      </c>
      <c r="B282" s="287">
        <v>43904</v>
      </c>
      <c r="C282" s="354" t="s">
        <v>31</v>
      </c>
      <c r="D282" s="670" t="s">
        <v>3</v>
      </c>
      <c r="E282" s="671" t="s">
        <v>524</v>
      </c>
      <c r="F282" s="672">
        <v>1.5</v>
      </c>
      <c r="G282" s="672">
        <v>1.35</v>
      </c>
      <c r="H282" s="672">
        <v>0.6</v>
      </c>
      <c r="I282" s="355">
        <v>1</v>
      </c>
      <c r="J282" s="356">
        <f t="shared" si="38"/>
        <v>1.2150000000000001</v>
      </c>
      <c r="K282" s="357" t="s">
        <v>33</v>
      </c>
      <c r="L282" s="577" t="s">
        <v>32</v>
      </c>
      <c r="M282" s="580" t="s">
        <v>216</v>
      </c>
    </row>
    <row r="283" spans="1:13" ht="15.75">
      <c r="A283" s="84">
        <v>216</v>
      </c>
      <c r="B283" s="287">
        <v>43904</v>
      </c>
      <c r="C283" s="354" t="s">
        <v>31</v>
      </c>
      <c r="D283" s="670" t="s">
        <v>3</v>
      </c>
      <c r="E283" s="671" t="s">
        <v>362</v>
      </c>
      <c r="F283" s="672">
        <v>1.6</v>
      </c>
      <c r="G283" s="672">
        <v>0.95</v>
      </c>
      <c r="H283" s="672">
        <v>0.6</v>
      </c>
      <c r="I283" s="355">
        <v>1</v>
      </c>
      <c r="J283" s="356">
        <f t="shared" si="38"/>
        <v>0.91199999999999992</v>
      </c>
      <c r="K283" s="357" t="s">
        <v>33</v>
      </c>
      <c r="L283" s="577" t="s">
        <v>32</v>
      </c>
      <c r="M283" s="580" t="s">
        <v>219</v>
      </c>
    </row>
    <row r="284" spans="1:13" ht="15.75">
      <c r="A284" s="84">
        <v>217</v>
      </c>
      <c r="B284" s="287">
        <v>43904</v>
      </c>
      <c r="C284" s="354" t="s">
        <v>31</v>
      </c>
      <c r="D284" s="670" t="s">
        <v>3</v>
      </c>
      <c r="E284" s="671" t="s">
        <v>523</v>
      </c>
      <c r="F284" s="672">
        <v>1.6</v>
      </c>
      <c r="G284" s="672">
        <v>0.65</v>
      </c>
      <c r="H284" s="672">
        <v>0.6</v>
      </c>
      <c r="I284" s="355">
        <v>1</v>
      </c>
      <c r="J284" s="356">
        <f t="shared" si="38"/>
        <v>0.624</v>
      </c>
      <c r="K284" s="357" t="s">
        <v>33</v>
      </c>
      <c r="L284" s="577" t="s">
        <v>32</v>
      </c>
      <c r="M284" s="580" t="s">
        <v>217</v>
      </c>
    </row>
    <row r="285" spans="1:13" ht="15.75">
      <c r="A285" s="84">
        <v>218</v>
      </c>
      <c r="B285" s="287">
        <v>43904</v>
      </c>
      <c r="C285" s="354" t="s">
        <v>31</v>
      </c>
      <c r="D285" s="670" t="s">
        <v>3</v>
      </c>
      <c r="E285" s="671" t="s">
        <v>213</v>
      </c>
      <c r="F285" s="672">
        <v>1.8</v>
      </c>
      <c r="G285" s="672">
        <v>1.35</v>
      </c>
      <c r="H285" s="672">
        <v>0.6</v>
      </c>
      <c r="I285" s="355">
        <v>1</v>
      </c>
      <c r="J285" s="356">
        <f t="shared" si="38"/>
        <v>1.458</v>
      </c>
      <c r="K285" s="357" t="s">
        <v>33</v>
      </c>
      <c r="L285" s="577" t="s">
        <v>32</v>
      </c>
      <c r="M285" s="580" t="s">
        <v>216</v>
      </c>
    </row>
    <row r="286" spans="1:13" ht="15.75">
      <c r="A286" s="84">
        <v>219</v>
      </c>
      <c r="B286" s="287">
        <v>43904</v>
      </c>
      <c r="C286" s="354" t="s">
        <v>31</v>
      </c>
      <c r="D286" s="670" t="s">
        <v>3</v>
      </c>
      <c r="E286" s="671" t="s">
        <v>485</v>
      </c>
      <c r="F286" s="672">
        <v>1.2</v>
      </c>
      <c r="G286" s="672">
        <v>0.85</v>
      </c>
      <c r="H286" s="672">
        <v>0.6</v>
      </c>
      <c r="I286" s="355">
        <v>1</v>
      </c>
      <c r="J286" s="356">
        <f t="shared" si="38"/>
        <v>0.61199999999999999</v>
      </c>
      <c r="K286" s="357" t="s">
        <v>33</v>
      </c>
      <c r="L286" s="577" t="s">
        <v>32</v>
      </c>
      <c r="M286" s="580" t="s">
        <v>219</v>
      </c>
    </row>
    <row r="287" spans="1:13" ht="15.75">
      <c r="A287" s="84">
        <v>220</v>
      </c>
      <c r="B287" s="287">
        <v>43904</v>
      </c>
      <c r="C287" s="354" t="s">
        <v>31</v>
      </c>
      <c r="D287" s="670" t="s">
        <v>3</v>
      </c>
      <c r="E287" s="671" t="s">
        <v>529</v>
      </c>
      <c r="F287" s="672">
        <v>1.7</v>
      </c>
      <c r="G287" s="672">
        <v>1.25</v>
      </c>
      <c r="H287" s="672">
        <v>0.6</v>
      </c>
      <c r="I287" s="355">
        <v>1</v>
      </c>
      <c r="J287" s="356">
        <f t="shared" si="38"/>
        <v>1.2749999999999999</v>
      </c>
      <c r="K287" s="357" t="s">
        <v>33</v>
      </c>
      <c r="L287" s="577" t="s">
        <v>32</v>
      </c>
      <c r="M287" s="580" t="s">
        <v>218</v>
      </c>
    </row>
    <row r="288" spans="1:13" ht="15.75">
      <c r="A288" s="84">
        <v>221</v>
      </c>
      <c r="B288" s="287">
        <v>43904</v>
      </c>
      <c r="C288" s="354" t="s">
        <v>31</v>
      </c>
      <c r="D288" s="670" t="s">
        <v>3</v>
      </c>
      <c r="E288" s="671" t="s">
        <v>179</v>
      </c>
      <c r="F288" s="672">
        <v>1.2</v>
      </c>
      <c r="G288" s="672">
        <v>1.1499999999999999</v>
      </c>
      <c r="H288" s="672">
        <v>0.6</v>
      </c>
      <c r="I288" s="355">
        <v>1</v>
      </c>
      <c r="J288" s="356">
        <f t="shared" si="38"/>
        <v>0.82799999999999996</v>
      </c>
      <c r="K288" s="357" t="s">
        <v>33</v>
      </c>
      <c r="L288" s="577" t="s">
        <v>32</v>
      </c>
      <c r="M288" s="580" t="s">
        <v>219</v>
      </c>
    </row>
    <row r="289" spans="1:13" ht="15.75">
      <c r="A289" s="84">
        <v>222</v>
      </c>
      <c r="B289" s="287">
        <v>43904</v>
      </c>
      <c r="C289" s="354" t="s">
        <v>31</v>
      </c>
      <c r="D289" s="670" t="s">
        <v>3</v>
      </c>
      <c r="E289" s="671" t="s">
        <v>165</v>
      </c>
      <c r="F289" s="672">
        <v>1.3</v>
      </c>
      <c r="G289" s="672">
        <v>0.75</v>
      </c>
      <c r="H289" s="672">
        <v>0.6</v>
      </c>
      <c r="I289" s="355">
        <v>1</v>
      </c>
      <c r="J289" s="356">
        <f t="shared" si="38"/>
        <v>0.58500000000000008</v>
      </c>
      <c r="K289" s="357" t="s">
        <v>33</v>
      </c>
      <c r="L289" s="577" t="s">
        <v>32</v>
      </c>
      <c r="M289" s="580" t="s">
        <v>216</v>
      </c>
    </row>
    <row r="290" spans="1:13" ht="15.75">
      <c r="A290" s="84">
        <v>223</v>
      </c>
      <c r="B290" s="287">
        <v>43904</v>
      </c>
      <c r="C290" s="354" t="s">
        <v>31</v>
      </c>
      <c r="D290" s="670" t="s">
        <v>4</v>
      </c>
      <c r="E290" s="671" t="s">
        <v>245</v>
      </c>
      <c r="F290" s="672">
        <v>1.2</v>
      </c>
      <c r="G290" s="672">
        <v>0.65</v>
      </c>
      <c r="H290" s="672">
        <v>0.6</v>
      </c>
      <c r="I290" s="355">
        <v>1</v>
      </c>
      <c r="J290" s="356">
        <f t="shared" si="38"/>
        <v>0.46799999999999997</v>
      </c>
      <c r="K290" s="357" t="s">
        <v>33</v>
      </c>
      <c r="L290" s="577" t="s">
        <v>32</v>
      </c>
      <c r="M290" s="580" t="s">
        <v>219</v>
      </c>
    </row>
    <row r="291" spans="1:13" ht="15.75">
      <c r="A291" s="84">
        <v>224</v>
      </c>
      <c r="B291" s="287">
        <v>43904</v>
      </c>
      <c r="C291" s="354" t="s">
        <v>31</v>
      </c>
      <c r="D291" s="670" t="s">
        <v>3</v>
      </c>
      <c r="E291" s="671" t="s">
        <v>526</v>
      </c>
      <c r="F291" s="672">
        <v>1.5</v>
      </c>
      <c r="G291" s="672">
        <v>1.05</v>
      </c>
      <c r="H291" s="672">
        <v>0.6</v>
      </c>
      <c r="I291" s="355">
        <v>1</v>
      </c>
      <c r="J291" s="356">
        <f t="shared" si="38"/>
        <v>0.94500000000000006</v>
      </c>
      <c r="K291" s="357" t="s">
        <v>33</v>
      </c>
      <c r="L291" s="577" t="s">
        <v>32</v>
      </c>
      <c r="M291" s="580" t="s">
        <v>216</v>
      </c>
    </row>
    <row r="292" spans="1:13" ht="15.75">
      <c r="A292" s="84">
        <v>225</v>
      </c>
      <c r="B292" s="287">
        <v>43904</v>
      </c>
      <c r="C292" s="354" t="s">
        <v>31</v>
      </c>
      <c r="D292" s="670" t="s">
        <v>3</v>
      </c>
      <c r="E292" s="671" t="s">
        <v>533</v>
      </c>
      <c r="F292" s="672">
        <v>1.7</v>
      </c>
      <c r="G292" s="672">
        <v>1.25</v>
      </c>
      <c r="H292" s="672">
        <v>0.6</v>
      </c>
      <c r="I292" s="355">
        <v>1</v>
      </c>
      <c r="J292" s="356">
        <f t="shared" si="38"/>
        <v>1.2749999999999999</v>
      </c>
      <c r="K292" s="357" t="s">
        <v>33</v>
      </c>
      <c r="L292" s="577" t="s">
        <v>32</v>
      </c>
      <c r="M292" s="580" t="s">
        <v>308</v>
      </c>
    </row>
    <row r="293" spans="1:13" ht="15.75">
      <c r="A293" s="84">
        <v>226</v>
      </c>
      <c r="B293" s="287">
        <v>43904</v>
      </c>
      <c r="C293" s="354" t="s">
        <v>31</v>
      </c>
      <c r="D293" s="670" t="s">
        <v>3</v>
      </c>
      <c r="E293" s="671" t="s">
        <v>214</v>
      </c>
      <c r="F293" s="672">
        <v>1.6</v>
      </c>
      <c r="G293" s="672">
        <v>1.35</v>
      </c>
      <c r="H293" s="672">
        <v>0.6</v>
      </c>
      <c r="I293" s="355">
        <v>1</v>
      </c>
      <c r="J293" s="356">
        <f t="shared" si="38"/>
        <v>1.296</v>
      </c>
      <c r="K293" s="357" t="s">
        <v>33</v>
      </c>
      <c r="L293" s="577" t="s">
        <v>32</v>
      </c>
      <c r="M293" s="580" t="s">
        <v>219</v>
      </c>
    </row>
    <row r="294" spans="1:13" ht="15.75">
      <c r="A294" s="84">
        <v>227</v>
      </c>
      <c r="B294" s="287">
        <v>43904</v>
      </c>
      <c r="C294" s="354" t="s">
        <v>31</v>
      </c>
      <c r="D294" s="670" t="s">
        <v>4</v>
      </c>
      <c r="E294" s="671" t="s">
        <v>211</v>
      </c>
      <c r="F294" s="672">
        <v>1.3</v>
      </c>
      <c r="G294" s="672">
        <v>0.65</v>
      </c>
      <c r="H294" s="672">
        <v>0.6</v>
      </c>
      <c r="I294" s="355">
        <v>1</v>
      </c>
      <c r="J294" s="356">
        <f t="shared" si="38"/>
        <v>0.50700000000000001</v>
      </c>
      <c r="K294" s="357" t="s">
        <v>33</v>
      </c>
      <c r="L294" s="577" t="s">
        <v>32</v>
      </c>
      <c r="M294" s="580" t="s">
        <v>216</v>
      </c>
    </row>
    <row r="295" spans="1:13" ht="15.75">
      <c r="A295" s="84">
        <v>228</v>
      </c>
      <c r="B295" s="287">
        <v>43904</v>
      </c>
      <c r="C295" s="354" t="s">
        <v>31</v>
      </c>
      <c r="D295" s="670" t="s">
        <v>4</v>
      </c>
      <c r="E295" s="671" t="s">
        <v>185</v>
      </c>
      <c r="F295" s="672">
        <v>1.9</v>
      </c>
      <c r="G295" s="672">
        <v>0.65</v>
      </c>
      <c r="H295" s="672">
        <v>0.6</v>
      </c>
      <c r="I295" s="355">
        <v>1</v>
      </c>
      <c r="J295" s="356">
        <f t="shared" si="38"/>
        <v>0.74099999999999988</v>
      </c>
      <c r="K295" s="357" t="s">
        <v>33</v>
      </c>
      <c r="L295" s="577" t="s">
        <v>32</v>
      </c>
      <c r="M295" s="580" t="s">
        <v>217</v>
      </c>
    </row>
    <row r="296" spans="1:13" ht="15.75">
      <c r="A296" s="84">
        <v>229</v>
      </c>
      <c r="B296" s="699">
        <v>43904</v>
      </c>
      <c r="C296" s="700" t="s">
        <v>31</v>
      </c>
      <c r="D296" s="750" t="s">
        <v>4</v>
      </c>
      <c r="E296" s="752" t="s">
        <v>251</v>
      </c>
      <c r="F296" s="753">
        <v>1.3</v>
      </c>
      <c r="G296" s="753">
        <v>0.65</v>
      </c>
      <c r="H296" s="753">
        <v>0.6</v>
      </c>
      <c r="I296" s="704">
        <v>1</v>
      </c>
      <c r="J296" s="802">
        <f t="shared" si="38"/>
        <v>0.50700000000000001</v>
      </c>
      <c r="K296" s="706" t="s">
        <v>33</v>
      </c>
      <c r="L296" s="707" t="s">
        <v>32</v>
      </c>
      <c r="M296" s="708" t="s">
        <v>219</v>
      </c>
    </row>
    <row r="297" spans="1:13" ht="15.75">
      <c r="A297" s="84">
        <v>230</v>
      </c>
      <c r="B297" s="287">
        <v>43905</v>
      </c>
      <c r="C297" s="354" t="s">
        <v>31</v>
      </c>
      <c r="D297" s="670" t="s">
        <v>4</v>
      </c>
      <c r="E297" s="671" t="s">
        <v>525</v>
      </c>
      <c r="F297" s="672">
        <v>1.2</v>
      </c>
      <c r="G297" s="672">
        <v>0.75</v>
      </c>
      <c r="H297" s="672">
        <v>0.6</v>
      </c>
      <c r="I297" s="355">
        <v>1</v>
      </c>
      <c r="J297" s="356">
        <f t="shared" ref="J297:J318" si="39">F297*G297*H297</f>
        <v>0.53999999999999992</v>
      </c>
      <c r="K297" s="357" t="s">
        <v>33</v>
      </c>
      <c r="L297" s="577" t="s">
        <v>32</v>
      </c>
      <c r="M297" s="580" t="s">
        <v>219</v>
      </c>
    </row>
    <row r="298" spans="1:13" ht="15.75">
      <c r="A298" s="84">
        <v>231</v>
      </c>
      <c r="B298" s="287">
        <v>43905</v>
      </c>
      <c r="C298" s="354" t="s">
        <v>31</v>
      </c>
      <c r="D298" s="670" t="s">
        <v>4</v>
      </c>
      <c r="E298" s="671" t="s">
        <v>190</v>
      </c>
      <c r="F298" s="672">
        <v>1.2</v>
      </c>
      <c r="G298" s="672">
        <v>1.25</v>
      </c>
      <c r="H298" s="672">
        <v>0.6</v>
      </c>
      <c r="I298" s="355">
        <v>1</v>
      </c>
      <c r="J298" s="356">
        <f t="shared" si="39"/>
        <v>0.89999999999999991</v>
      </c>
      <c r="K298" s="357" t="s">
        <v>33</v>
      </c>
      <c r="L298" s="577" t="s">
        <v>32</v>
      </c>
      <c r="M298" s="580" t="s">
        <v>218</v>
      </c>
    </row>
    <row r="299" spans="1:13" ht="15.75">
      <c r="A299" s="84">
        <v>232</v>
      </c>
      <c r="B299" s="287">
        <v>43905</v>
      </c>
      <c r="C299" s="354" t="s">
        <v>31</v>
      </c>
      <c r="D299" s="670" t="s">
        <v>3</v>
      </c>
      <c r="E299" s="671" t="s">
        <v>530</v>
      </c>
      <c r="F299" s="672">
        <v>1.3</v>
      </c>
      <c r="G299" s="672">
        <v>1.3</v>
      </c>
      <c r="H299" s="672">
        <v>0.6</v>
      </c>
      <c r="I299" s="355">
        <v>1</v>
      </c>
      <c r="J299" s="356">
        <f t="shared" si="39"/>
        <v>1.014</v>
      </c>
      <c r="K299" s="357" t="s">
        <v>33</v>
      </c>
      <c r="L299" s="577" t="s">
        <v>32</v>
      </c>
      <c r="M299" s="580" t="s">
        <v>216</v>
      </c>
    </row>
    <row r="300" spans="1:13" ht="15.75">
      <c r="A300" s="84">
        <v>233</v>
      </c>
      <c r="B300" s="287">
        <v>43905</v>
      </c>
      <c r="C300" s="354" t="s">
        <v>31</v>
      </c>
      <c r="D300" s="670" t="s">
        <v>4</v>
      </c>
      <c r="E300" s="671" t="s">
        <v>182</v>
      </c>
      <c r="F300" s="672">
        <v>2.5</v>
      </c>
      <c r="G300" s="672">
        <v>0.95</v>
      </c>
      <c r="H300" s="672">
        <v>0.6</v>
      </c>
      <c r="I300" s="355">
        <v>1</v>
      </c>
      <c r="J300" s="356">
        <f t="shared" si="39"/>
        <v>1.425</v>
      </c>
      <c r="K300" s="357" t="s">
        <v>33</v>
      </c>
      <c r="L300" s="577" t="s">
        <v>32</v>
      </c>
      <c r="M300" s="580" t="s">
        <v>219</v>
      </c>
    </row>
    <row r="301" spans="1:13" ht="15.75">
      <c r="A301" s="84">
        <v>234</v>
      </c>
      <c r="B301" s="287">
        <v>43905</v>
      </c>
      <c r="C301" s="354" t="s">
        <v>31</v>
      </c>
      <c r="D301" s="670" t="s">
        <v>3</v>
      </c>
      <c r="E301" s="671" t="s">
        <v>531</v>
      </c>
      <c r="F301" s="672">
        <v>1</v>
      </c>
      <c r="G301" s="672">
        <v>0.95</v>
      </c>
      <c r="H301" s="672">
        <v>0.6</v>
      </c>
      <c r="I301" s="355">
        <v>1</v>
      </c>
      <c r="J301" s="356">
        <f t="shared" si="39"/>
        <v>0.56999999999999995</v>
      </c>
      <c r="K301" s="357" t="s">
        <v>33</v>
      </c>
      <c r="L301" s="577" t="s">
        <v>32</v>
      </c>
      <c r="M301" s="580" t="s">
        <v>219</v>
      </c>
    </row>
    <row r="302" spans="1:13" ht="15.75">
      <c r="A302" s="84">
        <v>235</v>
      </c>
      <c r="B302" s="287">
        <v>43905</v>
      </c>
      <c r="C302" s="354" t="s">
        <v>31</v>
      </c>
      <c r="D302" s="670" t="s">
        <v>3</v>
      </c>
      <c r="E302" s="671" t="s">
        <v>220</v>
      </c>
      <c r="F302" s="672">
        <v>1.3</v>
      </c>
      <c r="G302" s="672">
        <v>0.65</v>
      </c>
      <c r="H302" s="672">
        <v>0.6</v>
      </c>
      <c r="I302" s="355">
        <v>1</v>
      </c>
      <c r="J302" s="356">
        <f t="shared" si="39"/>
        <v>0.50700000000000001</v>
      </c>
      <c r="K302" s="357" t="s">
        <v>33</v>
      </c>
      <c r="L302" s="577" t="s">
        <v>32</v>
      </c>
      <c r="M302" s="580" t="s">
        <v>216</v>
      </c>
    </row>
    <row r="303" spans="1:13" ht="15.75">
      <c r="A303" s="84">
        <v>236</v>
      </c>
      <c r="B303" s="287">
        <v>43905</v>
      </c>
      <c r="C303" s="354" t="s">
        <v>31</v>
      </c>
      <c r="D303" s="670" t="s">
        <v>4</v>
      </c>
      <c r="E303" s="671" t="s">
        <v>303</v>
      </c>
      <c r="F303" s="672">
        <v>1.2</v>
      </c>
      <c r="G303" s="672">
        <v>0.95</v>
      </c>
      <c r="H303" s="672">
        <v>0.6</v>
      </c>
      <c r="I303" s="355">
        <v>1</v>
      </c>
      <c r="J303" s="356">
        <f t="shared" si="39"/>
        <v>0.68399999999999994</v>
      </c>
      <c r="K303" s="357" t="s">
        <v>33</v>
      </c>
      <c r="L303" s="577" t="s">
        <v>32</v>
      </c>
      <c r="M303" s="580" t="s">
        <v>216</v>
      </c>
    </row>
    <row r="304" spans="1:13" ht="15.75">
      <c r="A304" s="84">
        <v>237</v>
      </c>
      <c r="B304" s="287">
        <v>43905</v>
      </c>
      <c r="C304" s="354" t="s">
        <v>31</v>
      </c>
      <c r="D304" s="670" t="s">
        <v>3</v>
      </c>
      <c r="E304" s="671" t="s">
        <v>426</v>
      </c>
      <c r="F304" s="672">
        <v>1.3</v>
      </c>
      <c r="G304" s="672">
        <v>1.05</v>
      </c>
      <c r="H304" s="672">
        <v>0.6</v>
      </c>
      <c r="I304" s="355">
        <v>1</v>
      </c>
      <c r="J304" s="356">
        <f t="shared" si="39"/>
        <v>0.81900000000000006</v>
      </c>
      <c r="K304" s="357" t="s">
        <v>33</v>
      </c>
      <c r="L304" s="577" t="s">
        <v>32</v>
      </c>
      <c r="M304" s="580" t="s">
        <v>219</v>
      </c>
    </row>
    <row r="305" spans="1:13" ht="15.75">
      <c r="A305" s="84">
        <v>238</v>
      </c>
      <c r="B305" s="287">
        <v>43905</v>
      </c>
      <c r="C305" s="354" t="s">
        <v>31</v>
      </c>
      <c r="D305" s="670" t="s">
        <v>3</v>
      </c>
      <c r="E305" s="671" t="s">
        <v>295</v>
      </c>
      <c r="F305" s="672">
        <v>1.6</v>
      </c>
      <c r="G305" s="672">
        <v>1.1499999999999999</v>
      </c>
      <c r="H305" s="672">
        <v>0.6</v>
      </c>
      <c r="I305" s="355">
        <v>1</v>
      </c>
      <c r="J305" s="356">
        <f t="shared" si="39"/>
        <v>1.1039999999999999</v>
      </c>
      <c r="K305" s="357" t="s">
        <v>33</v>
      </c>
      <c r="L305" s="577" t="s">
        <v>32</v>
      </c>
      <c r="M305" s="580" t="s">
        <v>218</v>
      </c>
    </row>
    <row r="306" spans="1:13" ht="15.75">
      <c r="A306" s="84">
        <v>239</v>
      </c>
      <c r="B306" s="287">
        <v>43905</v>
      </c>
      <c r="C306" s="354" t="s">
        <v>31</v>
      </c>
      <c r="D306" s="670" t="s">
        <v>3</v>
      </c>
      <c r="E306" s="671" t="s">
        <v>545</v>
      </c>
      <c r="F306" s="672">
        <v>1.2</v>
      </c>
      <c r="G306" s="672">
        <v>0.75</v>
      </c>
      <c r="H306" s="672">
        <v>0.6</v>
      </c>
      <c r="I306" s="355">
        <v>1</v>
      </c>
      <c r="J306" s="356">
        <f t="shared" si="39"/>
        <v>0.53999999999999992</v>
      </c>
      <c r="K306" s="357" t="s">
        <v>33</v>
      </c>
      <c r="L306" s="577" t="s">
        <v>32</v>
      </c>
      <c r="M306" s="580" t="s">
        <v>216</v>
      </c>
    </row>
    <row r="307" spans="1:13" ht="15.75">
      <c r="A307" s="84">
        <v>240</v>
      </c>
      <c r="B307" s="287">
        <v>43905</v>
      </c>
      <c r="C307" s="354" t="s">
        <v>31</v>
      </c>
      <c r="D307" s="670" t="s">
        <v>4</v>
      </c>
      <c r="E307" s="671" t="s">
        <v>301</v>
      </c>
      <c r="F307" s="672">
        <v>1.3</v>
      </c>
      <c r="G307" s="672">
        <v>0.65</v>
      </c>
      <c r="H307" s="672">
        <v>0.6</v>
      </c>
      <c r="I307" s="355">
        <v>1</v>
      </c>
      <c r="J307" s="356">
        <f t="shared" si="39"/>
        <v>0.50700000000000001</v>
      </c>
      <c r="K307" s="357" t="s">
        <v>33</v>
      </c>
      <c r="L307" s="577" t="s">
        <v>32</v>
      </c>
      <c r="M307" s="580" t="s">
        <v>219</v>
      </c>
    </row>
    <row r="308" spans="1:13" ht="15.75">
      <c r="A308" s="84">
        <v>241</v>
      </c>
      <c r="B308" s="287">
        <v>43905</v>
      </c>
      <c r="C308" s="354" t="s">
        <v>31</v>
      </c>
      <c r="D308" s="670" t="s">
        <v>4</v>
      </c>
      <c r="E308" s="671" t="s">
        <v>337</v>
      </c>
      <c r="F308" s="672">
        <v>1.3</v>
      </c>
      <c r="G308" s="672">
        <v>0.95</v>
      </c>
      <c r="H308" s="672">
        <v>0.6</v>
      </c>
      <c r="I308" s="355">
        <v>1</v>
      </c>
      <c r="J308" s="356">
        <f t="shared" si="39"/>
        <v>0.74099999999999988</v>
      </c>
      <c r="K308" s="357" t="s">
        <v>33</v>
      </c>
      <c r="L308" s="577" t="s">
        <v>32</v>
      </c>
      <c r="M308" s="580" t="s">
        <v>219</v>
      </c>
    </row>
    <row r="309" spans="1:13" ht="15.75">
      <c r="A309" s="84">
        <v>242</v>
      </c>
      <c r="B309" s="287">
        <v>43905</v>
      </c>
      <c r="C309" s="354" t="s">
        <v>31</v>
      </c>
      <c r="D309" s="670" t="s">
        <v>4</v>
      </c>
      <c r="E309" s="671" t="s">
        <v>302</v>
      </c>
      <c r="F309" s="672">
        <v>1.3</v>
      </c>
      <c r="G309" s="672">
        <v>1.05</v>
      </c>
      <c r="H309" s="672">
        <v>0.6</v>
      </c>
      <c r="I309" s="355">
        <v>1</v>
      </c>
      <c r="J309" s="356">
        <f t="shared" si="39"/>
        <v>0.81900000000000006</v>
      </c>
      <c r="K309" s="357" t="s">
        <v>33</v>
      </c>
      <c r="L309" s="577" t="s">
        <v>32</v>
      </c>
      <c r="M309" s="580" t="s">
        <v>216</v>
      </c>
    </row>
    <row r="310" spans="1:13" ht="15.75">
      <c r="A310" s="84">
        <v>243</v>
      </c>
      <c r="B310" s="287">
        <v>43905</v>
      </c>
      <c r="C310" s="354" t="s">
        <v>31</v>
      </c>
      <c r="D310" s="670" t="s">
        <v>4</v>
      </c>
      <c r="E310" s="671" t="s">
        <v>325</v>
      </c>
      <c r="F310" s="672">
        <v>1.2</v>
      </c>
      <c r="G310" s="672">
        <v>0.75</v>
      </c>
      <c r="H310" s="672">
        <v>0.6</v>
      </c>
      <c r="I310" s="355">
        <v>1</v>
      </c>
      <c r="J310" s="356">
        <f t="shared" si="39"/>
        <v>0.53999999999999992</v>
      </c>
      <c r="K310" s="357" t="s">
        <v>33</v>
      </c>
      <c r="L310" s="577" t="s">
        <v>32</v>
      </c>
      <c r="M310" s="580" t="s">
        <v>216</v>
      </c>
    </row>
    <row r="311" spans="1:13" ht="15.75">
      <c r="A311" s="84">
        <v>244</v>
      </c>
      <c r="B311" s="287">
        <v>43905</v>
      </c>
      <c r="C311" s="354" t="s">
        <v>31</v>
      </c>
      <c r="D311" s="670" t="s">
        <v>3</v>
      </c>
      <c r="E311" s="671" t="s">
        <v>487</v>
      </c>
      <c r="F311" s="672">
        <v>1</v>
      </c>
      <c r="G311" s="672">
        <v>0.65</v>
      </c>
      <c r="H311" s="672">
        <v>0.6</v>
      </c>
      <c r="I311" s="355">
        <v>1</v>
      </c>
      <c r="J311" s="356">
        <f t="shared" si="39"/>
        <v>0.39</v>
      </c>
      <c r="K311" s="357" t="s">
        <v>33</v>
      </c>
      <c r="L311" s="577" t="s">
        <v>32</v>
      </c>
      <c r="M311" s="580" t="s">
        <v>308</v>
      </c>
    </row>
    <row r="312" spans="1:13" ht="15.75">
      <c r="A312" s="84">
        <v>245</v>
      </c>
      <c r="B312" s="287">
        <v>43905</v>
      </c>
      <c r="C312" s="354" t="s">
        <v>31</v>
      </c>
      <c r="D312" s="670" t="s">
        <v>3</v>
      </c>
      <c r="E312" s="671" t="s">
        <v>300</v>
      </c>
      <c r="F312" s="672">
        <v>1.3</v>
      </c>
      <c r="G312" s="672">
        <v>0.75</v>
      </c>
      <c r="H312" s="672">
        <v>0.6</v>
      </c>
      <c r="I312" s="355">
        <v>1</v>
      </c>
      <c r="J312" s="356">
        <f t="shared" si="39"/>
        <v>0.58500000000000008</v>
      </c>
      <c r="K312" s="357" t="s">
        <v>33</v>
      </c>
      <c r="L312" s="577" t="s">
        <v>32</v>
      </c>
      <c r="M312" s="580" t="s">
        <v>216</v>
      </c>
    </row>
    <row r="313" spans="1:13" ht="15.75">
      <c r="A313" s="84">
        <v>246</v>
      </c>
      <c r="B313" s="699">
        <v>43905</v>
      </c>
      <c r="C313" s="700" t="s">
        <v>31</v>
      </c>
      <c r="D313" s="750" t="s">
        <v>3</v>
      </c>
      <c r="E313" s="752" t="s">
        <v>484</v>
      </c>
      <c r="F313" s="753">
        <v>1.3</v>
      </c>
      <c r="G313" s="753">
        <v>0.65</v>
      </c>
      <c r="H313" s="753">
        <v>0.6</v>
      </c>
      <c r="I313" s="704">
        <v>1</v>
      </c>
      <c r="J313" s="802">
        <f t="shared" si="39"/>
        <v>0.50700000000000001</v>
      </c>
      <c r="K313" s="706" t="s">
        <v>33</v>
      </c>
      <c r="L313" s="707" t="s">
        <v>32</v>
      </c>
      <c r="M313" s="708" t="s">
        <v>219</v>
      </c>
    </row>
    <row r="314" spans="1:13" ht="15.75">
      <c r="A314" s="84">
        <v>247</v>
      </c>
      <c r="B314" s="287">
        <v>43906</v>
      </c>
      <c r="C314" s="354" t="s">
        <v>31</v>
      </c>
      <c r="D314" s="670" t="s">
        <v>3</v>
      </c>
      <c r="E314" s="671" t="s">
        <v>532</v>
      </c>
      <c r="F314" s="672">
        <v>1.2</v>
      </c>
      <c r="G314" s="672">
        <v>1.2</v>
      </c>
      <c r="H314" s="672">
        <v>0.6</v>
      </c>
      <c r="I314" s="355">
        <v>1</v>
      </c>
      <c r="J314" s="356">
        <f t="shared" si="39"/>
        <v>0.86399999999999999</v>
      </c>
      <c r="K314" s="357" t="s">
        <v>33</v>
      </c>
      <c r="L314" s="577" t="s">
        <v>32</v>
      </c>
      <c r="M314" s="580" t="s">
        <v>219</v>
      </c>
    </row>
    <row r="315" spans="1:13" ht="15.75">
      <c r="A315" s="84">
        <v>248</v>
      </c>
      <c r="B315" s="287">
        <v>43906</v>
      </c>
      <c r="C315" s="354" t="s">
        <v>31</v>
      </c>
      <c r="D315" s="670" t="s">
        <v>3</v>
      </c>
      <c r="E315" s="671" t="s">
        <v>200</v>
      </c>
      <c r="F315" s="672">
        <v>1.2</v>
      </c>
      <c r="G315" s="672">
        <v>1.1499999999999999</v>
      </c>
      <c r="H315" s="672">
        <v>0.6</v>
      </c>
      <c r="I315" s="355">
        <v>1</v>
      </c>
      <c r="J315" s="356">
        <f t="shared" si="39"/>
        <v>0.82799999999999996</v>
      </c>
      <c r="K315" s="357" t="s">
        <v>33</v>
      </c>
      <c r="L315" s="577" t="s">
        <v>32</v>
      </c>
      <c r="M315" s="580" t="s">
        <v>216</v>
      </c>
    </row>
    <row r="316" spans="1:13" ht="15.75">
      <c r="A316" s="84">
        <v>249</v>
      </c>
      <c r="B316" s="287">
        <v>43906</v>
      </c>
      <c r="C316" s="354" t="s">
        <v>31</v>
      </c>
      <c r="D316" s="670" t="s">
        <v>3</v>
      </c>
      <c r="E316" s="671" t="s">
        <v>543</v>
      </c>
      <c r="F316" s="672">
        <v>1.1000000000000001</v>
      </c>
      <c r="G316" s="672">
        <v>0.95</v>
      </c>
      <c r="H316" s="672">
        <v>0.6</v>
      </c>
      <c r="I316" s="355">
        <v>1</v>
      </c>
      <c r="J316" s="356">
        <f t="shared" si="39"/>
        <v>0.62699999999999989</v>
      </c>
      <c r="K316" s="357" t="s">
        <v>33</v>
      </c>
      <c r="L316" s="577" t="s">
        <v>32</v>
      </c>
      <c r="M316" s="580" t="s">
        <v>219</v>
      </c>
    </row>
    <row r="317" spans="1:13" ht="15.75">
      <c r="A317" s="84">
        <v>250</v>
      </c>
      <c r="B317" s="287">
        <v>43906</v>
      </c>
      <c r="C317" s="354" t="s">
        <v>31</v>
      </c>
      <c r="D317" s="670" t="s">
        <v>3</v>
      </c>
      <c r="E317" s="671" t="s">
        <v>294</v>
      </c>
      <c r="F317" s="672">
        <v>1.2</v>
      </c>
      <c r="G317" s="672">
        <v>0.85</v>
      </c>
      <c r="H317" s="672">
        <v>0.6</v>
      </c>
      <c r="I317" s="355">
        <v>1</v>
      </c>
      <c r="J317" s="356">
        <f t="shared" si="39"/>
        <v>0.61199999999999999</v>
      </c>
      <c r="K317" s="357" t="s">
        <v>33</v>
      </c>
      <c r="L317" s="577" t="s">
        <v>32</v>
      </c>
      <c r="M317" s="580" t="s">
        <v>218</v>
      </c>
    </row>
    <row r="318" spans="1:13" ht="15.75">
      <c r="A318" s="84">
        <v>251</v>
      </c>
      <c r="B318" s="287">
        <v>43906</v>
      </c>
      <c r="C318" s="354" t="s">
        <v>31</v>
      </c>
      <c r="D318" s="670" t="s">
        <v>3</v>
      </c>
      <c r="E318" s="671" t="s">
        <v>546</v>
      </c>
      <c r="F318" s="672">
        <v>1.4</v>
      </c>
      <c r="G318" s="672">
        <v>1.25</v>
      </c>
      <c r="H318" s="672">
        <v>0.6</v>
      </c>
      <c r="I318" s="355">
        <v>1</v>
      </c>
      <c r="J318" s="356">
        <f t="shared" si="39"/>
        <v>1.05</v>
      </c>
      <c r="K318" s="357" t="s">
        <v>33</v>
      </c>
      <c r="L318" s="577" t="s">
        <v>32</v>
      </c>
      <c r="M318" s="580" t="s">
        <v>216</v>
      </c>
    </row>
    <row r="319" spans="1:13" ht="15.75">
      <c r="A319" s="84">
        <v>252</v>
      </c>
      <c r="B319" s="287">
        <v>43906</v>
      </c>
      <c r="C319" s="354" t="s">
        <v>31</v>
      </c>
      <c r="D319" s="670" t="s">
        <v>4</v>
      </c>
      <c r="E319" s="671" t="s">
        <v>547</v>
      </c>
      <c r="F319" s="672">
        <v>1.3</v>
      </c>
      <c r="G319" s="672">
        <v>1.3</v>
      </c>
      <c r="H319" s="672">
        <v>0.6</v>
      </c>
      <c r="I319" s="355">
        <v>1</v>
      </c>
      <c r="J319" s="356">
        <f t="shared" ref="J319:J339" si="40">F319*G319*H319</f>
        <v>1.014</v>
      </c>
      <c r="K319" s="357" t="s">
        <v>33</v>
      </c>
      <c r="L319" s="577" t="s">
        <v>32</v>
      </c>
      <c r="M319" s="580" t="s">
        <v>217</v>
      </c>
    </row>
    <row r="320" spans="1:13" ht="15.75">
      <c r="A320" s="84">
        <v>253</v>
      </c>
      <c r="B320" s="287">
        <v>43906</v>
      </c>
      <c r="C320" s="354" t="s">
        <v>31</v>
      </c>
      <c r="D320" s="670" t="s">
        <v>3</v>
      </c>
      <c r="E320" s="671" t="s">
        <v>534</v>
      </c>
      <c r="F320" s="672">
        <v>1.6</v>
      </c>
      <c r="G320" s="672">
        <v>1.25</v>
      </c>
      <c r="H320" s="672">
        <v>0.6</v>
      </c>
      <c r="I320" s="355">
        <v>1</v>
      </c>
      <c r="J320" s="356">
        <f t="shared" si="40"/>
        <v>1.2</v>
      </c>
      <c r="K320" s="357" t="s">
        <v>33</v>
      </c>
      <c r="L320" s="577" t="s">
        <v>32</v>
      </c>
      <c r="M320" s="580" t="s">
        <v>308</v>
      </c>
    </row>
    <row r="321" spans="1:15" ht="15.75">
      <c r="A321" s="84">
        <v>254</v>
      </c>
      <c r="B321" s="287">
        <v>43906</v>
      </c>
      <c r="C321" s="354" t="s">
        <v>31</v>
      </c>
      <c r="D321" s="670" t="s">
        <v>4</v>
      </c>
      <c r="E321" s="671" t="s">
        <v>307</v>
      </c>
      <c r="F321" s="672">
        <v>1.4</v>
      </c>
      <c r="G321" s="672">
        <v>0.6</v>
      </c>
      <c r="H321" s="672">
        <v>0.6</v>
      </c>
      <c r="I321" s="355">
        <v>1</v>
      </c>
      <c r="J321" s="356">
        <f t="shared" si="40"/>
        <v>0.504</v>
      </c>
      <c r="K321" s="357" t="s">
        <v>33</v>
      </c>
      <c r="L321" s="577" t="s">
        <v>32</v>
      </c>
      <c r="M321" s="580" t="s">
        <v>217</v>
      </c>
    </row>
    <row r="322" spans="1:15" ht="15.75">
      <c r="A322" s="84">
        <v>255</v>
      </c>
      <c r="B322" s="287">
        <v>43906</v>
      </c>
      <c r="C322" s="354" t="s">
        <v>31</v>
      </c>
      <c r="D322" s="670" t="s">
        <v>3</v>
      </c>
      <c r="E322" s="671" t="s">
        <v>569</v>
      </c>
      <c r="F322" s="672">
        <v>2.7</v>
      </c>
      <c r="G322" s="672">
        <v>1.35</v>
      </c>
      <c r="H322" s="672">
        <v>0.6</v>
      </c>
      <c r="I322" s="355">
        <v>1</v>
      </c>
      <c r="J322" s="356">
        <f t="shared" si="40"/>
        <v>2.1870000000000003</v>
      </c>
      <c r="K322" s="357" t="s">
        <v>33</v>
      </c>
      <c r="L322" s="577" t="s">
        <v>32</v>
      </c>
      <c r="M322" s="580" t="s">
        <v>216</v>
      </c>
    </row>
    <row r="323" spans="1:15" ht="15.75">
      <c r="A323" s="84">
        <v>256</v>
      </c>
      <c r="B323" s="287">
        <v>43906</v>
      </c>
      <c r="C323" s="354" t="s">
        <v>31</v>
      </c>
      <c r="D323" s="670" t="s">
        <v>4</v>
      </c>
      <c r="E323" s="671" t="s">
        <v>547</v>
      </c>
      <c r="F323" s="672">
        <v>1.8</v>
      </c>
      <c r="G323" s="672">
        <v>0.65</v>
      </c>
      <c r="H323" s="672">
        <v>0.6</v>
      </c>
      <c r="I323" s="355">
        <v>1</v>
      </c>
      <c r="J323" s="356">
        <f t="shared" si="40"/>
        <v>0.70200000000000007</v>
      </c>
      <c r="K323" s="357" t="s">
        <v>33</v>
      </c>
      <c r="L323" s="577" t="s">
        <v>32</v>
      </c>
      <c r="M323" s="580" t="s">
        <v>217</v>
      </c>
    </row>
    <row r="324" spans="1:15" ht="15.75">
      <c r="A324" s="84">
        <v>257</v>
      </c>
      <c r="B324" s="287">
        <v>43906</v>
      </c>
      <c r="C324" s="354" t="s">
        <v>31</v>
      </c>
      <c r="D324" s="670" t="s">
        <v>4</v>
      </c>
      <c r="E324" s="671" t="s">
        <v>297</v>
      </c>
      <c r="F324" s="672">
        <v>1.3</v>
      </c>
      <c r="G324" s="672">
        <v>1.25</v>
      </c>
      <c r="H324" s="672">
        <v>0.6</v>
      </c>
      <c r="I324" s="355">
        <v>1</v>
      </c>
      <c r="J324" s="356">
        <f t="shared" si="40"/>
        <v>0.97499999999999998</v>
      </c>
      <c r="K324" s="357" t="s">
        <v>33</v>
      </c>
      <c r="L324" s="577" t="s">
        <v>32</v>
      </c>
      <c r="M324" s="580" t="s">
        <v>219</v>
      </c>
    </row>
    <row r="325" spans="1:15" ht="15.75">
      <c r="A325" s="84">
        <v>258</v>
      </c>
      <c r="B325" s="287">
        <v>43906</v>
      </c>
      <c r="C325" s="354" t="s">
        <v>31</v>
      </c>
      <c r="D325" s="670" t="s">
        <v>3</v>
      </c>
      <c r="E325" s="671" t="s">
        <v>544</v>
      </c>
      <c r="F325" s="672">
        <v>1.5</v>
      </c>
      <c r="G325" s="672">
        <v>1.1499999999999999</v>
      </c>
      <c r="H325" s="672">
        <v>0.6</v>
      </c>
      <c r="I325" s="355">
        <v>1</v>
      </c>
      <c r="J325" s="356">
        <f t="shared" si="40"/>
        <v>1.0349999999999999</v>
      </c>
      <c r="K325" s="357" t="s">
        <v>33</v>
      </c>
      <c r="L325" s="577" t="s">
        <v>32</v>
      </c>
      <c r="M325" s="580" t="s">
        <v>308</v>
      </c>
    </row>
    <row r="326" spans="1:15" ht="15.75">
      <c r="A326" s="84">
        <v>259</v>
      </c>
      <c r="B326" s="287">
        <v>43906</v>
      </c>
      <c r="C326" s="354" t="s">
        <v>31</v>
      </c>
      <c r="D326" s="670" t="s">
        <v>4</v>
      </c>
      <c r="E326" s="671" t="s">
        <v>248</v>
      </c>
      <c r="F326" s="672">
        <v>1.3</v>
      </c>
      <c r="G326" s="672">
        <v>1.25</v>
      </c>
      <c r="H326" s="672">
        <v>0.6</v>
      </c>
      <c r="I326" s="355">
        <v>1</v>
      </c>
      <c r="J326" s="356">
        <f t="shared" si="40"/>
        <v>0.97499999999999998</v>
      </c>
      <c r="K326" s="357" t="s">
        <v>33</v>
      </c>
      <c r="L326" s="577" t="s">
        <v>32</v>
      </c>
      <c r="M326" s="580" t="s">
        <v>216</v>
      </c>
    </row>
    <row r="327" spans="1:15" ht="15.75">
      <c r="A327" s="84">
        <v>260</v>
      </c>
      <c r="B327" s="287">
        <v>43906</v>
      </c>
      <c r="C327" s="354" t="s">
        <v>31</v>
      </c>
      <c r="D327" s="670" t="s">
        <v>4</v>
      </c>
      <c r="E327" s="671" t="s">
        <v>256</v>
      </c>
      <c r="F327" s="672">
        <v>1.3</v>
      </c>
      <c r="G327" s="672">
        <v>1.1499999999999999</v>
      </c>
      <c r="H327" s="672">
        <v>0.6</v>
      </c>
      <c r="I327" s="355">
        <v>1</v>
      </c>
      <c r="J327" s="356">
        <f t="shared" si="40"/>
        <v>0.89699999999999991</v>
      </c>
      <c r="K327" s="357" t="s">
        <v>33</v>
      </c>
      <c r="L327" s="577" t="s">
        <v>32</v>
      </c>
      <c r="M327" s="580" t="s">
        <v>219</v>
      </c>
    </row>
    <row r="328" spans="1:15" ht="15.75">
      <c r="A328" s="84">
        <v>261</v>
      </c>
      <c r="B328" s="287">
        <v>43906</v>
      </c>
      <c r="C328" s="354" t="s">
        <v>31</v>
      </c>
      <c r="D328" s="670" t="s">
        <v>4</v>
      </c>
      <c r="E328" s="671" t="s">
        <v>287</v>
      </c>
      <c r="F328" s="672">
        <v>1.2</v>
      </c>
      <c r="G328" s="672">
        <v>0.95</v>
      </c>
      <c r="H328" s="672">
        <v>0.6</v>
      </c>
      <c r="I328" s="355">
        <v>1</v>
      </c>
      <c r="J328" s="356">
        <f t="shared" si="40"/>
        <v>0.68399999999999994</v>
      </c>
      <c r="K328" s="357" t="s">
        <v>33</v>
      </c>
      <c r="L328" s="577" t="s">
        <v>32</v>
      </c>
      <c r="M328" s="580" t="s">
        <v>216</v>
      </c>
    </row>
    <row r="329" spans="1:15" ht="15.75">
      <c r="A329" s="84">
        <v>262</v>
      </c>
      <c r="B329" s="287">
        <v>43906</v>
      </c>
      <c r="C329" s="354" t="s">
        <v>31</v>
      </c>
      <c r="D329" s="670" t="s">
        <v>4</v>
      </c>
      <c r="E329" s="671" t="s">
        <v>247</v>
      </c>
      <c r="F329" s="672">
        <v>1.2</v>
      </c>
      <c r="G329" s="672">
        <v>1.1499999999999999</v>
      </c>
      <c r="H329" s="672">
        <v>0.6</v>
      </c>
      <c r="I329" s="355">
        <v>1</v>
      </c>
      <c r="J329" s="356">
        <f t="shared" si="40"/>
        <v>0.82799999999999996</v>
      </c>
      <c r="K329" s="357" t="s">
        <v>33</v>
      </c>
      <c r="L329" s="577" t="s">
        <v>32</v>
      </c>
      <c r="M329" s="580" t="s">
        <v>219</v>
      </c>
    </row>
    <row r="330" spans="1:15" ht="15.75">
      <c r="A330" s="84">
        <v>263</v>
      </c>
      <c r="B330" s="287">
        <v>43906</v>
      </c>
      <c r="C330" s="354" t="s">
        <v>31</v>
      </c>
      <c r="D330" s="670" t="s">
        <v>3</v>
      </c>
      <c r="E330" s="671" t="s">
        <v>570</v>
      </c>
      <c r="F330" s="672">
        <v>1.8</v>
      </c>
      <c r="G330" s="672">
        <v>1.1499999999999999</v>
      </c>
      <c r="H330" s="672">
        <v>0.6</v>
      </c>
      <c r="I330" s="355">
        <v>1</v>
      </c>
      <c r="J330" s="356">
        <f t="shared" si="40"/>
        <v>1.2419999999999998</v>
      </c>
      <c r="K330" s="357" t="s">
        <v>33</v>
      </c>
      <c r="L330" s="577" t="s">
        <v>32</v>
      </c>
      <c r="M330" s="580" t="s">
        <v>216</v>
      </c>
    </row>
    <row r="331" spans="1:15" ht="15.75">
      <c r="A331" s="84">
        <v>264</v>
      </c>
      <c r="B331" s="287">
        <v>43906</v>
      </c>
      <c r="C331" s="354" t="s">
        <v>31</v>
      </c>
      <c r="D331" s="670" t="s">
        <v>3</v>
      </c>
      <c r="E331" s="671" t="s">
        <v>568</v>
      </c>
      <c r="F331" s="672">
        <v>1.1000000000000001</v>
      </c>
      <c r="G331" s="672">
        <v>0.95</v>
      </c>
      <c r="H331" s="672">
        <v>0.6</v>
      </c>
      <c r="I331" s="355">
        <v>1</v>
      </c>
      <c r="J331" s="356">
        <f t="shared" si="40"/>
        <v>0.62699999999999989</v>
      </c>
      <c r="K331" s="357" t="s">
        <v>33</v>
      </c>
      <c r="L331" s="577" t="s">
        <v>32</v>
      </c>
      <c r="M331" s="580" t="s">
        <v>219</v>
      </c>
    </row>
    <row r="332" spans="1:15" ht="15.75">
      <c r="A332" s="84">
        <v>265</v>
      </c>
      <c r="B332" s="287">
        <v>43906</v>
      </c>
      <c r="C332" s="354" t="s">
        <v>31</v>
      </c>
      <c r="D332" s="670" t="s">
        <v>4</v>
      </c>
      <c r="E332" s="671" t="s">
        <v>305</v>
      </c>
      <c r="F332" s="672">
        <v>1.4</v>
      </c>
      <c r="G332" s="672">
        <v>1.25</v>
      </c>
      <c r="H332" s="672">
        <v>0.6</v>
      </c>
      <c r="I332" s="355">
        <v>1</v>
      </c>
      <c r="J332" s="356">
        <f t="shared" si="40"/>
        <v>1.05</v>
      </c>
      <c r="K332" s="357" t="s">
        <v>33</v>
      </c>
      <c r="L332" s="577" t="s">
        <v>32</v>
      </c>
      <c r="M332" s="580" t="s">
        <v>571</v>
      </c>
    </row>
    <row r="333" spans="1:15" ht="15.75">
      <c r="A333" s="84">
        <v>266</v>
      </c>
      <c r="B333" s="287">
        <v>43906</v>
      </c>
      <c r="C333" s="354" t="s">
        <v>31</v>
      </c>
      <c r="D333" s="670" t="s">
        <v>4</v>
      </c>
      <c r="E333" s="671" t="s">
        <v>254</v>
      </c>
      <c r="F333" s="672">
        <v>1.9</v>
      </c>
      <c r="G333" s="672">
        <v>1.25</v>
      </c>
      <c r="H333" s="672">
        <v>0.6</v>
      </c>
      <c r="I333" s="355">
        <v>1</v>
      </c>
      <c r="J333" s="356">
        <f t="shared" si="40"/>
        <v>1.425</v>
      </c>
      <c r="K333" s="357" t="s">
        <v>33</v>
      </c>
      <c r="L333" s="577" t="s">
        <v>32</v>
      </c>
      <c r="M333" s="580" t="s">
        <v>216</v>
      </c>
    </row>
    <row r="334" spans="1:15" ht="15.75">
      <c r="A334" s="84">
        <v>267</v>
      </c>
      <c r="B334" s="287">
        <v>43906</v>
      </c>
      <c r="C334" s="354" t="s">
        <v>31</v>
      </c>
      <c r="D334" s="670" t="s">
        <v>4</v>
      </c>
      <c r="E334" s="671" t="s">
        <v>253</v>
      </c>
      <c r="F334" s="672">
        <v>1.6</v>
      </c>
      <c r="G334" s="672">
        <v>1.25</v>
      </c>
      <c r="H334" s="672">
        <v>0.6</v>
      </c>
      <c r="I334" s="355">
        <v>1</v>
      </c>
      <c r="J334" s="356">
        <f t="shared" si="40"/>
        <v>1.2</v>
      </c>
      <c r="K334" s="357" t="s">
        <v>33</v>
      </c>
      <c r="L334" s="577" t="s">
        <v>32</v>
      </c>
      <c r="M334" s="580" t="s">
        <v>219</v>
      </c>
    </row>
    <row r="335" spans="1:15" ht="15.75">
      <c r="A335" s="84">
        <v>268</v>
      </c>
      <c r="B335" s="699">
        <v>43906</v>
      </c>
      <c r="C335" s="700" t="s">
        <v>31</v>
      </c>
      <c r="D335" s="750" t="s">
        <v>4</v>
      </c>
      <c r="E335" s="752" t="s">
        <v>249</v>
      </c>
      <c r="F335" s="753">
        <v>2.2999999999999998</v>
      </c>
      <c r="G335" s="753">
        <v>0.85</v>
      </c>
      <c r="H335" s="753">
        <v>0.6</v>
      </c>
      <c r="I335" s="704">
        <v>1</v>
      </c>
      <c r="J335" s="802">
        <f t="shared" si="40"/>
        <v>1.1729999999999998</v>
      </c>
      <c r="K335" s="706" t="s">
        <v>33</v>
      </c>
      <c r="L335" s="707" t="s">
        <v>32</v>
      </c>
      <c r="M335" s="708" t="s">
        <v>216</v>
      </c>
    </row>
    <row r="336" spans="1:15" ht="15.75">
      <c r="A336" s="84">
        <v>269</v>
      </c>
      <c r="B336" s="287">
        <v>43907</v>
      </c>
      <c r="C336" s="354" t="s">
        <v>31</v>
      </c>
      <c r="D336" s="670" t="s">
        <v>4</v>
      </c>
      <c r="E336" s="671" t="s">
        <v>257</v>
      </c>
      <c r="F336" s="672">
        <v>1.2</v>
      </c>
      <c r="G336" s="672">
        <v>1.1499999999999999</v>
      </c>
      <c r="H336" s="672">
        <v>0.6</v>
      </c>
      <c r="I336" s="355">
        <v>1</v>
      </c>
      <c r="J336" s="356">
        <f t="shared" si="40"/>
        <v>0.82799999999999996</v>
      </c>
      <c r="K336" s="357" t="s">
        <v>33</v>
      </c>
      <c r="L336" s="577" t="s">
        <v>32</v>
      </c>
      <c r="M336" s="580" t="s">
        <v>216</v>
      </c>
      <c r="O336" s="789"/>
    </row>
    <row r="337" spans="1:15" ht="15.75">
      <c r="A337" s="84">
        <v>270</v>
      </c>
      <c r="B337" s="287">
        <v>43907</v>
      </c>
      <c r="C337" s="354" t="s">
        <v>31</v>
      </c>
      <c r="D337" s="670" t="s">
        <v>4</v>
      </c>
      <c r="E337" s="671" t="s">
        <v>299</v>
      </c>
      <c r="F337" s="672">
        <v>1.3</v>
      </c>
      <c r="G337" s="672">
        <v>1.3</v>
      </c>
      <c r="H337" s="672">
        <v>0.6</v>
      </c>
      <c r="I337" s="355">
        <v>1</v>
      </c>
      <c r="J337" s="356">
        <f t="shared" si="40"/>
        <v>1.014</v>
      </c>
      <c r="K337" s="357" t="s">
        <v>33</v>
      </c>
      <c r="L337" s="577" t="s">
        <v>32</v>
      </c>
      <c r="M337" s="580" t="s">
        <v>219</v>
      </c>
      <c r="O337" s="789"/>
    </row>
    <row r="338" spans="1:15" ht="15.75">
      <c r="A338" s="84">
        <v>271</v>
      </c>
      <c r="B338" s="287">
        <v>43907</v>
      </c>
      <c r="C338" s="354" t="s">
        <v>31</v>
      </c>
      <c r="D338" s="670" t="s">
        <v>3</v>
      </c>
      <c r="E338" s="671" t="s">
        <v>609</v>
      </c>
      <c r="F338" s="672">
        <v>1.3</v>
      </c>
      <c r="G338" s="672">
        <v>0.65</v>
      </c>
      <c r="H338" s="672">
        <v>0.6</v>
      </c>
      <c r="I338" s="355">
        <v>1</v>
      </c>
      <c r="J338" s="356">
        <f t="shared" si="40"/>
        <v>0.50700000000000001</v>
      </c>
      <c r="K338" s="357" t="s">
        <v>33</v>
      </c>
      <c r="L338" s="577" t="s">
        <v>32</v>
      </c>
      <c r="M338" s="580" t="s">
        <v>217</v>
      </c>
      <c r="O338" s="789"/>
    </row>
    <row r="339" spans="1:15" ht="15.75">
      <c r="A339" s="84">
        <v>272</v>
      </c>
      <c r="B339" s="287">
        <v>43907</v>
      </c>
      <c r="C339" s="354" t="s">
        <v>31</v>
      </c>
      <c r="D339" s="670" t="s">
        <v>3</v>
      </c>
      <c r="E339" s="671" t="s">
        <v>604</v>
      </c>
      <c r="F339" s="672">
        <v>2</v>
      </c>
      <c r="G339" s="672">
        <v>1.05</v>
      </c>
      <c r="H339" s="672">
        <v>0.6</v>
      </c>
      <c r="I339" s="355">
        <v>1</v>
      </c>
      <c r="J339" s="356">
        <f t="shared" si="40"/>
        <v>1.26</v>
      </c>
      <c r="K339" s="357" t="s">
        <v>33</v>
      </c>
      <c r="L339" s="577" t="s">
        <v>32</v>
      </c>
      <c r="M339" s="580" t="s">
        <v>216</v>
      </c>
      <c r="O339" s="789"/>
    </row>
    <row r="340" spans="1:15" ht="15.75">
      <c r="A340" s="84">
        <v>273</v>
      </c>
      <c r="B340" s="287">
        <v>43907</v>
      </c>
      <c r="C340" s="354" t="s">
        <v>31</v>
      </c>
      <c r="D340" s="670" t="s">
        <v>3</v>
      </c>
      <c r="E340" s="671" t="s">
        <v>605</v>
      </c>
      <c r="F340" s="672">
        <v>0.95</v>
      </c>
      <c r="G340" s="672">
        <v>0.65</v>
      </c>
      <c r="H340" s="672">
        <v>0.6</v>
      </c>
      <c r="I340" s="355">
        <v>1</v>
      </c>
      <c r="J340" s="356">
        <f t="shared" si="38"/>
        <v>0.37049999999999994</v>
      </c>
      <c r="K340" s="357" t="s">
        <v>33</v>
      </c>
      <c r="L340" s="577" t="s">
        <v>32</v>
      </c>
      <c r="M340" s="580" t="s">
        <v>219</v>
      </c>
      <c r="O340" s="789"/>
    </row>
    <row r="341" spans="1:15" ht="15.75">
      <c r="A341" s="84">
        <v>274</v>
      </c>
      <c r="B341" s="287">
        <v>43907</v>
      </c>
      <c r="C341" s="354" t="s">
        <v>31</v>
      </c>
      <c r="D341" s="670" t="s">
        <v>3</v>
      </c>
      <c r="E341" s="671" t="s">
        <v>606</v>
      </c>
      <c r="F341" s="672">
        <v>1.2</v>
      </c>
      <c r="G341" s="672">
        <v>1.2</v>
      </c>
      <c r="H341" s="672">
        <v>0.6</v>
      </c>
      <c r="I341" s="355">
        <v>1</v>
      </c>
      <c r="J341" s="356">
        <f t="shared" si="38"/>
        <v>0.86399999999999999</v>
      </c>
      <c r="K341" s="357" t="s">
        <v>33</v>
      </c>
      <c r="L341" s="577" t="s">
        <v>32</v>
      </c>
      <c r="M341" s="580" t="s">
        <v>219</v>
      </c>
      <c r="O341" s="789"/>
    </row>
    <row r="342" spans="1:15" ht="15.75">
      <c r="A342" s="84">
        <v>275</v>
      </c>
      <c r="B342" s="287">
        <v>43907</v>
      </c>
      <c r="C342" s="354" t="s">
        <v>31</v>
      </c>
      <c r="D342" s="670" t="s">
        <v>3</v>
      </c>
      <c r="E342" s="671" t="s">
        <v>602</v>
      </c>
      <c r="F342" s="672">
        <v>2.6</v>
      </c>
      <c r="G342" s="672">
        <v>1.1499999999999999</v>
      </c>
      <c r="H342" s="672">
        <v>0.6</v>
      </c>
      <c r="I342" s="355">
        <v>1</v>
      </c>
      <c r="J342" s="356">
        <f t="shared" si="38"/>
        <v>1.7939999999999998</v>
      </c>
      <c r="K342" s="357" t="s">
        <v>33</v>
      </c>
      <c r="L342" s="577" t="s">
        <v>32</v>
      </c>
      <c r="M342" s="580" t="s">
        <v>308</v>
      </c>
      <c r="O342" s="789"/>
    </row>
    <row r="343" spans="1:15" ht="15.75">
      <c r="A343" s="84">
        <v>276</v>
      </c>
      <c r="B343" s="287">
        <v>43907</v>
      </c>
      <c r="C343" s="354" t="s">
        <v>31</v>
      </c>
      <c r="D343" s="670" t="s">
        <v>3</v>
      </c>
      <c r="E343" s="671" t="s">
        <v>593</v>
      </c>
      <c r="F343" s="672">
        <v>1.2</v>
      </c>
      <c r="G343" s="672">
        <v>0.85</v>
      </c>
      <c r="H343" s="672">
        <v>0.6</v>
      </c>
      <c r="I343" s="355">
        <v>1</v>
      </c>
      <c r="J343" s="356">
        <f t="shared" si="38"/>
        <v>0.61199999999999999</v>
      </c>
      <c r="K343" s="357" t="s">
        <v>33</v>
      </c>
      <c r="L343" s="577" t="s">
        <v>32</v>
      </c>
      <c r="M343" s="580" t="s">
        <v>219</v>
      </c>
      <c r="O343" s="789"/>
    </row>
    <row r="344" spans="1:15" ht="15.75">
      <c r="A344" s="84">
        <v>277</v>
      </c>
      <c r="B344" s="287">
        <v>43907</v>
      </c>
      <c r="C344" s="354" t="s">
        <v>31</v>
      </c>
      <c r="D344" s="670" t="s">
        <v>3</v>
      </c>
      <c r="E344" s="671" t="s">
        <v>592</v>
      </c>
      <c r="F344" s="672">
        <v>1.2</v>
      </c>
      <c r="G344" s="672">
        <v>0.95</v>
      </c>
      <c r="H344" s="672">
        <v>0.6</v>
      </c>
      <c r="I344" s="355">
        <v>1</v>
      </c>
      <c r="J344" s="356">
        <f t="shared" si="38"/>
        <v>0.68399999999999994</v>
      </c>
      <c r="K344" s="357" t="s">
        <v>33</v>
      </c>
      <c r="L344" s="577" t="s">
        <v>32</v>
      </c>
      <c r="M344" s="580" t="s">
        <v>216</v>
      </c>
      <c r="O344" s="789"/>
    </row>
    <row r="345" spans="1:15" ht="15.75">
      <c r="A345" s="84">
        <v>278</v>
      </c>
      <c r="B345" s="287">
        <v>43907</v>
      </c>
      <c r="C345" s="354" t="s">
        <v>31</v>
      </c>
      <c r="D345" s="670" t="s">
        <v>3</v>
      </c>
      <c r="E345" s="671" t="s">
        <v>296</v>
      </c>
      <c r="F345" s="672">
        <v>2.1</v>
      </c>
      <c r="G345" s="672">
        <v>1.35</v>
      </c>
      <c r="H345" s="672">
        <v>0.6</v>
      </c>
      <c r="I345" s="355">
        <v>1</v>
      </c>
      <c r="J345" s="356">
        <f t="shared" si="38"/>
        <v>1.7010000000000003</v>
      </c>
      <c r="K345" s="357" t="s">
        <v>33</v>
      </c>
      <c r="L345" s="577" t="s">
        <v>32</v>
      </c>
      <c r="M345" s="580" t="s">
        <v>571</v>
      </c>
      <c r="O345" s="789"/>
    </row>
    <row r="346" spans="1:15" ht="15.75">
      <c r="A346" s="84">
        <v>279</v>
      </c>
      <c r="B346" s="287">
        <v>43907</v>
      </c>
      <c r="C346" s="354" t="s">
        <v>31</v>
      </c>
      <c r="D346" s="670" t="s">
        <v>3</v>
      </c>
      <c r="E346" s="671" t="s">
        <v>591</v>
      </c>
      <c r="F346" s="672">
        <v>1.2</v>
      </c>
      <c r="G346" s="672">
        <v>0.65</v>
      </c>
      <c r="H346" s="672">
        <v>0.6</v>
      </c>
      <c r="I346" s="355">
        <v>1</v>
      </c>
      <c r="J346" s="356">
        <f t="shared" si="38"/>
        <v>0.46799999999999997</v>
      </c>
      <c r="K346" s="357" t="s">
        <v>33</v>
      </c>
      <c r="L346" s="577" t="s">
        <v>32</v>
      </c>
      <c r="M346" s="580" t="s">
        <v>219</v>
      </c>
      <c r="O346" s="789"/>
    </row>
    <row r="347" spans="1:15" ht="15.75">
      <c r="A347" s="84">
        <v>280</v>
      </c>
      <c r="B347" s="287">
        <v>43907</v>
      </c>
      <c r="C347" s="354" t="s">
        <v>31</v>
      </c>
      <c r="D347" s="670" t="s">
        <v>3</v>
      </c>
      <c r="E347" s="671" t="s">
        <v>594</v>
      </c>
      <c r="F347" s="672">
        <v>2.2999999999999998</v>
      </c>
      <c r="G347" s="672">
        <v>1.25</v>
      </c>
      <c r="H347" s="672">
        <v>0.6</v>
      </c>
      <c r="I347" s="355">
        <v>1</v>
      </c>
      <c r="J347" s="356">
        <f t="shared" si="38"/>
        <v>1.7249999999999999</v>
      </c>
      <c r="K347" s="357" t="s">
        <v>33</v>
      </c>
      <c r="L347" s="577" t="s">
        <v>32</v>
      </c>
      <c r="M347" s="580" t="s">
        <v>218</v>
      </c>
      <c r="O347" s="789"/>
    </row>
    <row r="348" spans="1:15" ht="15.75">
      <c r="A348" s="84">
        <v>281</v>
      </c>
      <c r="B348" s="287">
        <v>43907</v>
      </c>
      <c r="C348" s="354" t="s">
        <v>31</v>
      </c>
      <c r="D348" s="670" t="s">
        <v>3</v>
      </c>
      <c r="E348" s="671" t="s">
        <v>596</v>
      </c>
      <c r="F348" s="672">
        <v>2.2000000000000002</v>
      </c>
      <c r="G348" s="672">
        <v>0.95</v>
      </c>
      <c r="H348" s="672">
        <v>0.6</v>
      </c>
      <c r="I348" s="355">
        <v>1</v>
      </c>
      <c r="J348" s="356">
        <f t="shared" si="38"/>
        <v>1.2539999999999998</v>
      </c>
      <c r="K348" s="357" t="s">
        <v>33</v>
      </c>
      <c r="L348" s="577" t="s">
        <v>32</v>
      </c>
      <c r="M348" s="580" t="s">
        <v>216</v>
      </c>
      <c r="O348" s="789"/>
    </row>
    <row r="349" spans="1:15" ht="15.75">
      <c r="A349" s="84">
        <v>282</v>
      </c>
      <c r="B349" s="287">
        <v>43907</v>
      </c>
      <c r="C349" s="354" t="s">
        <v>31</v>
      </c>
      <c r="D349" s="670" t="s">
        <v>3</v>
      </c>
      <c r="E349" s="671" t="s">
        <v>597</v>
      </c>
      <c r="F349" s="672">
        <v>1.6</v>
      </c>
      <c r="G349" s="672">
        <v>0.6</v>
      </c>
      <c r="H349" s="672">
        <v>0.6</v>
      </c>
      <c r="I349" s="355">
        <v>1</v>
      </c>
      <c r="J349" s="356">
        <f t="shared" si="38"/>
        <v>0.57599999999999996</v>
      </c>
      <c r="K349" s="357" t="s">
        <v>33</v>
      </c>
      <c r="L349" s="577" t="s">
        <v>32</v>
      </c>
      <c r="M349" s="580" t="s">
        <v>219</v>
      </c>
      <c r="O349" s="789"/>
    </row>
    <row r="350" spans="1:15" ht="15.75">
      <c r="A350" s="84">
        <v>283</v>
      </c>
      <c r="B350" s="287">
        <v>43907</v>
      </c>
      <c r="C350" s="354" t="s">
        <v>31</v>
      </c>
      <c r="D350" s="670" t="s">
        <v>3</v>
      </c>
      <c r="E350" s="671" t="s">
        <v>607</v>
      </c>
      <c r="F350" s="672">
        <v>1.2</v>
      </c>
      <c r="G350" s="672">
        <v>1.05</v>
      </c>
      <c r="H350" s="672">
        <v>0.6</v>
      </c>
      <c r="I350" s="355">
        <v>1</v>
      </c>
      <c r="J350" s="356">
        <f t="shared" si="38"/>
        <v>0.75600000000000001</v>
      </c>
      <c r="K350" s="357" t="s">
        <v>33</v>
      </c>
      <c r="L350" s="577" t="s">
        <v>32</v>
      </c>
      <c r="M350" s="580" t="s">
        <v>219</v>
      </c>
      <c r="O350" s="789"/>
    </row>
    <row r="351" spans="1:15" ht="15.75">
      <c r="A351" s="84">
        <v>284</v>
      </c>
      <c r="B351" s="287">
        <v>43907</v>
      </c>
      <c r="C351" s="354" t="s">
        <v>31</v>
      </c>
      <c r="D351" s="670" t="s">
        <v>4</v>
      </c>
      <c r="E351" s="671" t="s">
        <v>611</v>
      </c>
      <c r="F351" s="672">
        <v>1.2</v>
      </c>
      <c r="G351" s="672">
        <v>0.75</v>
      </c>
      <c r="H351" s="672">
        <v>0.6</v>
      </c>
      <c r="I351" s="355">
        <v>1</v>
      </c>
      <c r="J351" s="356">
        <f t="shared" si="35"/>
        <v>0.53999999999999992</v>
      </c>
      <c r="K351" s="357" t="s">
        <v>33</v>
      </c>
      <c r="L351" s="577" t="s">
        <v>32</v>
      </c>
      <c r="M351" s="580" t="s">
        <v>216</v>
      </c>
      <c r="O351" s="789"/>
    </row>
    <row r="352" spans="1:15" ht="15.75">
      <c r="A352" s="84">
        <v>285</v>
      </c>
      <c r="B352" s="287">
        <v>43907</v>
      </c>
      <c r="C352" s="354" t="s">
        <v>31</v>
      </c>
      <c r="D352" s="670" t="s">
        <v>4</v>
      </c>
      <c r="E352" s="671" t="s">
        <v>255</v>
      </c>
      <c r="F352" s="672">
        <v>1.2</v>
      </c>
      <c r="G352" s="672">
        <v>1.2</v>
      </c>
      <c r="H352" s="672">
        <v>0.6</v>
      </c>
      <c r="I352" s="355">
        <v>1</v>
      </c>
      <c r="J352" s="356">
        <f t="shared" si="35"/>
        <v>0.86399999999999999</v>
      </c>
      <c r="K352" s="357" t="s">
        <v>33</v>
      </c>
      <c r="L352" s="577" t="s">
        <v>32</v>
      </c>
      <c r="M352" s="580" t="s">
        <v>571</v>
      </c>
      <c r="O352" s="789"/>
    </row>
    <row r="353" spans="1:15" ht="15.75">
      <c r="A353" s="84">
        <v>286</v>
      </c>
      <c r="B353" s="287">
        <v>43907</v>
      </c>
      <c r="C353" s="354" t="s">
        <v>31</v>
      </c>
      <c r="D353" s="670" t="s">
        <v>4</v>
      </c>
      <c r="E353" s="671" t="s">
        <v>613</v>
      </c>
      <c r="F353" s="672">
        <v>1.3</v>
      </c>
      <c r="G353" s="672">
        <v>0.65</v>
      </c>
      <c r="H353" s="672">
        <v>0.6</v>
      </c>
      <c r="I353" s="355">
        <v>1</v>
      </c>
      <c r="J353" s="356">
        <f t="shared" si="35"/>
        <v>0.50700000000000001</v>
      </c>
      <c r="K353" s="357" t="s">
        <v>33</v>
      </c>
      <c r="L353" s="577" t="s">
        <v>32</v>
      </c>
      <c r="M353" s="580" t="s">
        <v>219</v>
      </c>
      <c r="O353" s="789"/>
    </row>
    <row r="354" spans="1:15" ht="15.75">
      <c r="A354" s="84">
        <v>287</v>
      </c>
      <c r="B354" s="287">
        <v>43907</v>
      </c>
      <c r="C354" s="354" t="s">
        <v>31</v>
      </c>
      <c r="D354" s="670" t="s">
        <v>3</v>
      </c>
      <c r="E354" s="671" t="s">
        <v>600</v>
      </c>
      <c r="F354" s="672">
        <v>1.6</v>
      </c>
      <c r="G354" s="672">
        <v>1.25</v>
      </c>
      <c r="H354" s="672">
        <v>0.6</v>
      </c>
      <c r="I354" s="355">
        <v>1</v>
      </c>
      <c r="J354" s="356">
        <f t="shared" si="35"/>
        <v>1.2</v>
      </c>
      <c r="K354" s="357" t="s">
        <v>33</v>
      </c>
      <c r="L354" s="577" t="s">
        <v>32</v>
      </c>
      <c r="M354" s="580" t="s">
        <v>219</v>
      </c>
      <c r="O354" s="789"/>
    </row>
    <row r="355" spans="1:15" ht="15.75">
      <c r="A355" s="84">
        <v>288</v>
      </c>
      <c r="B355" s="287">
        <v>43907</v>
      </c>
      <c r="C355" s="354" t="s">
        <v>31</v>
      </c>
      <c r="D355" s="670" t="s">
        <v>3</v>
      </c>
      <c r="E355" s="671" t="s">
        <v>601</v>
      </c>
      <c r="F355" s="672">
        <v>2.6</v>
      </c>
      <c r="G355" s="672">
        <v>0.95</v>
      </c>
      <c r="H355" s="672">
        <v>0.6</v>
      </c>
      <c r="I355" s="355">
        <v>1</v>
      </c>
      <c r="J355" s="356">
        <f t="shared" si="35"/>
        <v>1.4819999999999998</v>
      </c>
      <c r="K355" s="357" t="s">
        <v>33</v>
      </c>
      <c r="L355" s="577" t="s">
        <v>32</v>
      </c>
      <c r="M355" s="580" t="s">
        <v>216</v>
      </c>
      <c r="O355" s="789"/>
    </row>
    <row r="356" spans="1:15" ht="15.75">
      <c r="A356" s="84">
        <v>289</v>
      </c>
      <c r="B356" s="699">
        <v>43907</v>
      </c>
      <c r="C356" s="700" t="s">
        <v>31</v>
      </c>
      <c r="D356" s="750" t="s">
        <v>3</v>
      </c>
      <c r="E356" s="752" t="s">
        <v>599</v>
      </c>
      <c r="F356" s="753">
        <v>2.2000000000000002</v>
      </c>
      <c r="G356" s="753">
        <v>1.25</v>
      </c>
      <c r="H356" s="753">
        <v>0.6</v>
      </c>
      <c r="I356" s="704">
        <v>1</v>
      </c>
      <c r="J356" s="802">
        <f t="shared" si="35"/>
        <v>1.65</v>
      </c>
      <c r="K356" s="706" t="s">
        <v>33</v>
      </c>
      <c r="L356" s="707" t="s">
        <v>32</v>
      </c>
      <c r="M356" s="708" t="s">
        <v>216</v>
      </c>
      <c r="O356" s="789"/>
    </row>
    <row r="357" spans="1:15" ht="15.75">
      <c r="A357" s="84">
        <v>290</v>
      </c>
      <c r="B357" s="287">
        <v>43908</v>
      </c>
      <c r="C357" s="354" t="s">
        <v>31</v>
      </c>
      <c r="D357" s="670" t="s">
        <v>4</v>
      </c>
      <c r="E357" s="671" t="s">
        <v>616</v>
      </c>
      <c r="F357" s="672">
        <v>1.2</v>
      </c>
      <c r="G357" s="672">
        <v>1.25</v>
      </c>
      <c r="H357" s="672">
        <v>0.6</v>
      </c>
      <c r="I357" s="355">
        <v>1</v>
      </c>
      <c r="J357" s="356">
        <f t="shared" si="35"/>
        <v>0.89999999999999991</v>
      </c>
      <c r="K357" s="357" t="s">
        <v>33</v>
      </c>
      <c r="L357" s="577" t="s">
        <v>32</v>
      </c>
      <c r="M357" s="580" t="s">
        <v>219</v>
      </c>
    </row>
    <row r="358" spans="1:15" ht="15.75">
      <c r="A358" s="84">
        <v>291</v>
      </c>
      <c r="B358" s="287">
        <v>43908</v>
      </c>
      <c r="C358" s="354" t="s">
        <v>31</v>
      </c>
      <c r="D358" s="670" t="s">
        <v>4</v>
      </c>
      <c r="E358" s="671" t="s">
        <v>615</v>
      </c>
      <c r="F358" s="672">
        <v>1.6</v>
      </c>
      <c r="G358" s="672">
        <v>1.25</v>
      </c>
      <c r="H358" s="672">
        <v>0.6</v>
      </c>
      <c r="I358" s="355">
        <v>1</v>
      </c>
      <c r="J358" s="356">
        <f t="shared" si="35"/>
        <v>1.2</v>
      </c>
      <c r="K358" s="357" t="s">
        <v>33</v>
      </c>
      <c r="L358" s="577" t="s">
        <v>32</v>
      </c>
      <c r="M358" s="580" t="s">
        <v>216</v>
      </c>
    </row>
    <row r="359" spans="1:15" ht="15.75">
      <c r="A359" s="84">
        <v>292</v>
      </c>
      <c r="B359" s="287">
        <v>43908</v>
      </c>
      <c r="C359" s="354" t="s">
        <v>31</v>
      </c>
      <c r="D359" s="670" t="s">
        <v>3</v>
      </c>
      <c r="E359" s="671" t="s">
        <v>640</v>
      </c>
      <c r="F359" s="672">
        <v>2</v>
      </c>
      <c r="G359" s="672">
        <v>1.1499999999999999</v>
      </c>
      <c r="H359" s="672">
        <v>0.6</v>
      </c>
      <c r="I359" s="355">
        <v>1</v>
      </c>
      <c r="J359" s="356">
        <f t="shared" si="35"/>
        <v>1.38</v>
      </c>
      <c r="K359" s="357" t="s">
        <v>33</v>
      </c>
      <c r="L359" s="577" t="s">
        <v>32</v>
      </c>
      <c r="M359" s="580" t="s">
        <v>216</v>
      </c>
    </row>
    <row r="360" spans="1:15" ht="15.75">
      <c r="A360" s="84">
        <v>293</v>
      </c>
      <c r="B360" s="287">
        <v>43908</v>
      </c>
      <c r="C360" s="354" t="s">
        <v>31</v>
      </c>
      <c r="D360" s="670" t="s">
        <v>3</v>
      </c>
      <c r="E360" s="671" t="s">
        <v>639</v>
      </c>
      <c r="F360" s="672">
        <v>1.9</v>
      </c>
      <c r="G360" s="672">
        <v>1.25</v>
      </c>
      <c r="H360" s="672">
        <v>0.6</v>
      </c>
      <c r="I360" s="355">
        <v>1</v>
      </c>
      <c r="J360" s="356">
        <f t="shared" si="35"/>
        <v>1.425</v>
      </c>
      <c r="K360" s="357" t="s">
        <v>33</v>
      </c>
      <c r="L360" s="577" t="s">
        <v>32</v>
      </c>
      <c r="M360" s="580" t="s">
        <v>219</v>
      </c>
    </row>
    <row r="361" spans="1:15" ht="15.75">
      <c r="A361" s="84">
        <v>294</v>
      </c>
      <c r="B361" s="287">
        <v>43908</v>
      </c>
      <c r="C361" s="354" t="s">
        <v>31</v>
      </c>
      <c r="D361" s="670" t="s">
        <v>3</v>
      </c>
      <c r="E361" s="671" t="s">
        <v>650</v>
      </c>
      <c r="F361" s="672">
        <v>1.7</v>
      </c>
      <c r="G361" s="672">
        <v>1.25</v>
      </c>
      <c r="H361" s="672">
        <v>0.6</v>
      </c>
      <c r="I361" s="355">
        <v>1</v>
      </c>
      <c r="J361" s="356">
        <f t="shared" si="35"/>
        <v>1.2749999999999999</v>
      </c>
      <c r="K361" s="357" t="s">
        <v>33</v>
      </c>
      <c r="L361" s="577" t="s">
        <v>32</v>
      </c>
      <c r="M361" s="580" t="s">
        <v>217</v>
      </c>
    </row>
    <row r="362" spans="1:15" ht="15.75">
      <c r="A362" s="84">
        <v>295</v>
      </c>
      <c r="B362" s="287">
        <v>43908</v>
      </c>
      <c r="C362" s="354" t="s">
        <v>31</v>
      </c>
      <c r="D362" s="670" t="s">
        <v>4</v>
      </c>
      <c r="E362" s="671" t="s">
        <v>653</v>
      </c>
      <c r="F362" s="672">
        <v>1.2</v>
      </c>
      <c r="G362" s="672">
        <v>0.85</v>
      </c>
      <c r="H362" s="672">
        <v>0.6</v>
      </c>
      <c r="I362" s="355">
        <v>1</v>
      </c>
      <c r="J362" s="356">
        <f t="shared" ref="J362:J388" si="41">F362*G362*H362</f>
        <v>0.61199999999999999</v>
      </c>
      <c r="K362" s="357" t="s">
        <v>33</v>
      </c>
      <c r="L362" s="577" t="s">
        <v>32</v>
      </c>
      <c r="M362" s="580" t="s">
        <v>571</v>
      </c>
    </row>
    <row r="363" spans="1:15" ht="15.75">
      <c r="A363" s="84">
        <v>296</v>
      </c>
      <c r="B363" s="287">
        <v>43908</v>
      </c>
      <c r="C363" s="354" t="s">
        <v>31</v>
      </c>
      <c r="D363" s="670" t="s">
        <v>4</v>
      </c>
      <c r="E363" s="671" t="s">
        <v>638</v>
      </c>
      <c r="F363" s="672">
        <v>1.2</v>
      </c>
      <c r="G363" s="672">
        <v>1.05</v>
      </c>
      <c r="H363" s="672">
        <v>0.6</v>
      </c>
      <c r="I363" s="355">
        <v>1</v>
      </c>
      <c r="J363" s="356">
        <f t="shared" si="41"/>
        <v>0.75600000000000001</v>
      </c>
      <c r="K363" s="357" t="s">
        <v>33</v>
      </c>
      <c r="L363" s="577" t="s">
        <v>32</v>
      </c>
      <c r="M363" s="580" t="s">
        <v>218</v>
      </c>
    </row>
    <row r="364" spans="1:15" ht="15.75">
      <c r="A364" s="84">
        <v>297</v>
      </c>
      <c r="B364" s="287">
        <v>43908</v>
      </c>
      <c r="C364" s="354" t="s">
        <v>31</v>
      </c>
      <c r="D364" s="670" t="s">
        <v>4</v>
      </c>
      <c r="E364" s="671" t="s">
        <v>614</v>
      </c>
      <c r="F364" s="672">
        <v>1.2</v>
      </c>
      <c r="G364" s="672">
        <v>0.75</v>
      </c>
      <c r="H364" s="672">
        <v>0.6</v>
      </c>
      <c r="I364" s="355">
        <v>1</v>
      </c>
      <c r="J364" s="356">
        <f t="shared" si="41"/>
        <v>0.53999999999999992</v>
      </c>
      <c r="K364" s="357" t="s">
        <v>33</v>
      </c>
      <c r="L364" s="577" t="s">
        <v>32</v>
      </c>
      <c r="M364" s="580" t="s">
        <v>219</v>
      </c>
    </row>
    <row r="365" spans="1:15" ht="15.75">
      <c r="A365" s="84">
        <v>298</v>
      </c>
      <c r="B365" s="287">
        <v>43908</v>
      </c>
      <c r="C365" s="354" t="s">
        <v>31</v>
      </c>
      <c r="D365" s="670" t="s">
        <v>3</v>
      </c>
      <c r="E365" s="671" t="s">
        <v>598</v>
      </c>
      <c r="F365" s="672">
        <v>1.2</v>
      </c>
      <c r="G365" s="672">
        <v>0.85</v>
      </c>
      <c r="H365" s="672">
        <v>0.6</v>
      </c>
      <c r="I365" s="355">
        <v>1</v>
      </c>
      <c r="J365" s="356">
        <f t="shared" ref="J365:J384" si="42">F365*G365*H365</f>
        <v>0.61199999999999999</v>
      </c>
      <c r="K365" s="357" t="s">
        <v>33</v>
      </c>
      <c r="L365" s="577" t="s">
        <v>32</v>
      </c>
      <c r="M365" s="580" t="s">
        <v>219</v>
      </c>
    </row>
    <row r="366" spans="1:15" ht="15.75">
      <c r="A366" s="84">
        <v>299</v>
      </c>
      <c r="B366" s="287">
        <v>43908</v>
      </c>
      <c r="C366" s="354" t="s">
        <v>31</v>
      </c>
      <c r="D366" s="670" t="s">
        <v>3</v>
      </c>
      <c r="E366" s="671" t="s">
        <v>328</v>
      </c>
      <c r="F366" s="672">
        <v>1.9</v>
      </c>
      <c r="G366" s="672">
        <v>0.65</v>
      </c>
      <c r="H366" s="672">
        <v>0.6</v>
      </c>
      <c r="I366" s="355">
        <v>1</v>
      </c>
      <c r="J366" s="356">
        <f t="shared" si="42"/>
        <v>0.74099999999999988</v>
      </c>
      <c r="K366" s="357" t="s">
        <v>33</v>
      </c>
      <c r="L366" s="577" t="s">
        <v>32</v>
      </c>
      <c r="M366" s="580" t="s">
        <v>571</v>
      </c>
    </row>
    <row r="367" spans="1:15" ht="15.75">
      <c r="A367" s="84">
        <v>300</v>
      </c>
      <c r="B367" s="287">
        <v>43908</v>
      </c>
      <c r="C367" s="354" t="s">
        <v>31</v>
      </c>
      <c r="D367" s="670" t="s">
        <v>3</v>
      </c>
      <c r="E367" s="671" t="s">
        <v>478</v>
      </c>
      <c r="F367" s="672">
        <v>2.1</v>
      </c>
      <c r="G367" s="672">
        <v>0.65</v>
      </c>
      <c r="H367" s="672">
        <v>0.6</v>
      </c>
      <c r="I367" s="355">
        <v>1</v>
      </c>
      <c r="J367" s="356">
        <f t="shared" si="42"/>
        <v>0.81900000000000006</v>
      </c>
      <c r="K367" s="357" t="s">
        <v>33</v>
      </c>
      <c r="L367" s="577" t="s">
        <v>32</v>
      </c>
      <c r="M367" s="580" t="s">
        <v>216</v>
      </c>
    </row>
    <row r="368" spans="1:15" ht="15.75">
      <c r="A368" s="84">
        <v>301</v>
      </c>
      <c r="B368" s="287">
        <v>43908</v>
      </c>
      <c r="C368" s="354" t="s">
        <v>31</v>
      </c>
      <c r="D368" s="670" t="s">
        <v>4</v>
      </c>
      <c r="E368" s="671" t="s">
        <v>331</v>
      </c>
      <c r="F368" s="672">
        <v>1.3</v>
      </c>
      <c r="G368" s="672">
        <v>0.95</v>
      </c>
      <c r="H368" s="672">
        <v>0.6</v>
      </c>
      <c r="I368" s="355">
        <v>1</v>
      </c>
      <c r="J368" s="356">
        <f t="shared" si="42"/>
        <v>0.74099999999999988</v>
      </c>
      <c r="K368" s="357" t="s">
        <v>33</v>
      </c>
      <c r="L368" s="577" t="s">
        <v>32</v>
      </c>
      <c r="M368" s="580" t="s">
        <v>219</v>
      </c>
    </row>
    <row r="369" spans="1:13" ht="15.75">
      <c r="A369" s="84">
        <v>302</v>
      </c>
      <c r="B369" s="287">
        <v>43908</v>
      </c>
      <c r="C369" s="354" t="s">
        <v>31</v>
      </c>
      <c r="D369" s="670" t="s">
        <v>3</v>
      </c>
      <c r="E369" s="671" t="s">
        <v>323</v>
      </c>
      <c r="F369" s="672">
        <v>1.3</v>
      </c>
      <c r="G369" s="672">
        <v>1.1499999999999999</v>
      </c>
      <c r="H369" s="672">
        <v>0.6</v>
      </c>
      <c r="I369" s="355">
        <v>1</v>
      </c>
      <c r="J369" s="356">
        <f t="shared" si="42"/>
        <v>0.89699999999999991</v>
      </c>
      <c r="K369" s="357" t="s">
        <v>33</v>
      </c>
      <c r="L369" s="577" t="s">
        <v>32</v>
      </c>
      <c r="M369" s="580" t="s">
        <v>308</v>
      </c>
    </row>
    <row r="370" spans="1:13" ht="15.75">
      <c r="A370" s="84">
        <v>303</v>
      </c>
      <c r="B370" s="287">
        <v>43908</v>
      </c>
      <c r="C370" s="354" t="s">
        <v>31</v>
      </c>
      <c r="D370" s="670" t="s">
        <v>4</v>
      </c>
      <c r="E370" s="671" t="s">
        <v>652</v>
      </c>
      <c r="F370" s="672">
        <v>2.2000000000000002</v>
      </c>
      <c r="G370" s="672">
        <v>1.25</v>
      </c>
      <c r="H370" s="672">
        <v>0.6</v>
      </c>
      <c r="I370" s="355">
        <v>1</v>
      </c>
      <c r="J370" s="356">
        <f t="shared" si="42"/>
        <v>1.65</v>
      </c>
      <c r="K370" s="357" t="s">
        <v>33</v>
      </c>
      <c r="L370" s="577" t="s">
        <v>32</v>
      </c>
      <c r="M370" s="580" t="s">
        <v>218</v>
      </c>
    </row>
    <row r="371" spans="1:13" ht="15.75">
      <c r="A371" s="84">
        <v>304</v>
      </c>
      <c r="B371" s="287">
        <v>43908</v>
      </c>
      <c r="C371" s="354" t="s">
        <v>31</v>
      </c>
      <c r="D371" s="670" t="s">
        <v>4</v>
      </c>
      <c r="E371" s="671" t="s">
        <v>330</v>
      </c>
      <c r="F371" s="672">
        <v>1.4</v>
      </c>
      <c r="G371" s="672">
        <v>1.05</v>
      </c>
      <c r="H371" s="672">
        <v>0.6</v>
      </c>
      <c r="I371" s="355">
        <v>1</v>
      </c>
      <c r="J371" s="356">
        <f t="shared" si="42"/>
        <v>0.88200000000000001</v>
      </c>
      <c r="K371" s="357" t="s">
        <v>33</v>
      </c>
      <c r="L371" s="577" t="s">
        <v>32</v>
      </c>
      <c r="M371" s="580" t="s">
        <v>219</v>
      </c>
    </row>
    <row r="372" spans="1:13" ht="15.75">
      <c r="A372" s="84">
        <v>305</v>
      </c>
      <c r="B372" s="287">
        <v>43908</v>
      </c>
      <c r="C372" s="354" t="s">
        <v>31</v>
      </c>
      <c r="D372" s="670" t="s">
        <v>3</v>
      </c>
      <c r="E372" s="671" t="s">
        <v>329</v>
      </c>
      <c r="F372" s="672">
        <v>1.4</v>
      </c>
      <c r="G372" s="672">
        <v>1.45</v>
      </c>
      <c r="H372" s="672">
        <v>0.6</v>
      </c>
      <c r="I372" s="355">
        <v>1</v>
      </c>
      <c r="J372" s="356">
        <f t="shared" si="42"/>
        <v>1.2179999999999997</v>
      </c>
      <c r="K372" s="357" t="s">
        <v>33</v>
      </c>
      <c r="L372" s="577" t="s">
        <v>32</v>
      </c>
      <c r="M372" s="580" t="s">
        <v>216</v>
      </c>
    </row>
    <row r="373" spans="1:13" ht="15.75">
      <c r="A373" s="84">
        <v>306</v>
      </c>
      <c r="B373" s="699">
        <v>43908</v>
      </c>
      <c r="C373" s="700" t="s">
        <v>31</v>
      </c>
      <c r="D373" s="750" t="s">
        <v>3</v>
      </c>
      <c r="E373" s="752" t="s">
        <v>647</v>
      </c>
      <c r="F373" s="753">
        <v>1.2</v>
      </c>
      <c r="G373" s="753">
        <v>1.1499999999999999</v>
      </c>
      <c r="H373" s="753">
        <v>0.6</v>
      </c>
      <c r="I373" s="704">
        <v>1</v>
      </c>
      <c r="J373" s="802">
        <f t="shared" si="42"/>
        <v>0.82799999999999996</v>
      </c>
      <c r="K373" s="706" t="s">
        <v>33</v>
      </c>
      <c r="L373" s="707" t="s">
        <v>32</v>
      </c>
      <c r="M373" s="708" t="s">
        <v>219</v>
      </c>
    </row>
    <row r="374" spans="1:13" ht="15.75">
      <c r="A374" s="84">
        <v>307</v>
      </c>
      <c r="B374" s="287">
        <v>43909</v>
      </c>
      <c r="C374" s="354" t="s">
        <v>31</v>
      </c>
      <c r="D374" s="670" t="s">
        <v>4</v>
      </c>
      <c r="E374" s="671" t="s">
        <v>649</v>
      </c>
      <c r="F374" s="672">
        <v>1.6</v>
      </c>
      <c r="G374" s="672">
        <v>0.95</v>
      </c>
      <c r="H374" s="672">
        <v>0.6</v>
      </c>
      <c r="I374" s="355">
        <v>1</v>
      </c>
      <c r="J374" s="356">
        <f t="shared" si="42"/>
        <v>0.91199999999999992</v>
      </c>
      <c r="K374" s="357" t="s">
        <v>33</v>
      </c>
      <c r="L374" s="577" t="s">
        <v>32</v>
      </c>
      <c r="M374" s="580" t="s">
        <v>219</v>
      </c>
    </row>
    <row r="375" spans="1:13" ht="15.75">
      <c r="A375" s="84">
        <v>308</v>
      </c>
      <c r="B375" s="287">
        <v>43909</v>
      </c>
      <c r="C375" s="354" t="s">
        <v>31</v>
      </c>
      <c r="D375" s="670" t="s">
        <v>4</v>
      </c>
      <c r="E375" s="671" t="s">
        <v>327</v>
      </c>
      <c r="F375" s="672">
        <v>1.3</v>
      </c>
      <c r="G375" s="672">
        <v>1.25</v>
      </c>
      <c r="H375" s="672">
        <v>0.6</v>
      </c>
      <c r="I375" s="355">
        <v>1</v>
      </c>
      <c r="J375" s="356">
        <f t="shared" si="42"/>
        <v>0.97499999999999998</v>
      </c>
      <c r="K375" s="357" t="s">
        <v>33</v>
      </c>
      <c r="L375" s="577" t="s">
        <v>32</v>
      </c>
      <c r="M375" s="580" t="s">
        <v>571</v>
      </c>
    </row>
    <row r="376" spans="1:13" ht="15.75">
      <c r="A376" s="84">
        <v>309</v>
      </c>
      <c r="B376" s="287">
        <v>43909</v>
      </c>
      <c r="C376" s="354" t="s">
        <v>31</v>
      </c>
      <c r="D376" s="670" t="s">
        <v>4</v>
      </c>
      <c r="E376" s="671" t="s">
        <v>612</v>
      </c>
      <c r="F376" s="672">
        <v>1.1000000000000001</v>
      </c>
      <c r="G376" s="672">
        <v>0.75</v>
      </c>
      <c r="H376" s="672">
        <v>0.6</v>
      </c>
      <c r="I376" s="355">
        <v>1</v>
      </c>
      <c r="J376" s="356">
        <f t="shared" si="42"/>
        <v>0.495</v>
      </c>
      <c r="K376" s="357" t="s">
        <v>33</v>
      </c>
      <c r="L376" s="577" t="s">
        <v>32</v>
      </c>
      <c r="M376" s="580" t="s">
        <v>216</v>
      </c>
    </row>
    <row r="377" spans="1:13" ht="15.75">
      <c r="A377" s="84">
        <v>310</v>
      </c>
      <c r="B377" s="287">
        <v>43909</v>
      </c>
      <c r="C377" s="354" t="s">
        <v>31</v>
      </c>
      <c r="D377" s="670" t="s">
        <v>3</v>
      </c>
      <c r="E377" s="671" t="s">
        <v>651</v>
      </c>
      <c r="F377" s="672">
        <v>1.3</v>
      </c>
      <c r="G377" s="672">
        <v>1.3</v>
      </c>
      <c r="H377" s="672">
        <v>0.6</v>
      </c>
      <c r="I377" s="355">
        <v>1</v>
      </c>
      <c r="J377" s="356">
        <f t="shared" si="42"/>
        <v>1.014</v>
      </c>
      <c r="K377" s="357" t="s">
        <v>33</v>
      </c>
      <c r="L377" s="577" t="s">
        <v>32</v>
      </c>
      <c r="M377" s="580" t="s">
        <v>217</v>
      </c>
    </row>
    <row r="378" spans="1:13" ht="15.75">
      <c r="A378" s="84">
        <v>311</v>
      </c>
      <c r="B378" s="287">
        <v>43909</v>
      </c>
      <c r="C378" s="354" t="s">
        <v>31</v>
      </c>
      <c r="D378" s="670" t="s">
        <v>4</v>
      </c>
      <c r="E378" s="671" t="s">
        <v>322</v>
      </c>
      <c r="F378" s="672">
        <v>1.3</v>
      </c>
      <c r="G378" s="672">
        <v>0.85</v>
      </c>
      <c r="H378" s="672">
        <v>0.6</v>
      </c>
      <c r="I378" s="355">
        <v>1</v>
      </c>
      <c r="J378" s="356">
        <f t="shared" si="42"/>
        <v>0.66299999999999992</v>
      </c>
      <c r="K378" s="357" t="s">
        <v>33</v>
      </c>
      <c r="L378" s="577" t="s">
        <v>32</v>
      </c>
      <c r="M378" s="580" t="s">
        <v>218</v>
      </c>
    </row>
    <row r="379" spans="1:13" ht="15.75">
      <c r="A379" s="84">
        <v>312</v>
      </c>
      <c r="B379" s="287">
        <v>43909</v>
      </c>
      <c r="C379" s="354" t="s">
        <v>31</v>
      </c>
      <c r="D379" s="670" t="s">
        <v>4</v>
      </c>
      <c r="E379" s="671" t="s">
        <v>333</v>
      </c>
      <c r="F379" s="672">
        <v>1.2</v>
      </c>
      <c r="G379" s="672">
        <v>0.95</v>
      </c>
      <c r="H379" s="672">
        <v>0.6</v>
      </c>
      <c r="I379" s="355">
        <v>1</v>
      </c>
      <c r="J379" s="356">
        <f t="shared" si="42"/>
        <v>0.68399999999999994</v>
      </c>
      <c r="K379" s="357" t="s">
        <v>33</v>
      </c>
      <c r="L379" s="577" t="s">
        <v>32</v>
      </c>
      <c r="M379" s="580" t="s">
        <v>216</v>
      </c>
    </row>
    <row r="380" spans="1:13" ht="15.75">
      <c r="A380" s="84">
        <v>313</v>
      </c>
      <c r="B380" s="287">
        <v>43909</v>
      </c>
      <c r="C380" s="354" t="s">
        <v>31</v>
      </c>
      <c r="D380" s="670" t="s">
        <v>3</v>
      </c>
      <c r="E380" s="671" t="s">
        <v>364</v>
      </c>
      <c r="F380" s="672">
        <v>1.3</v>
      </c>
      <c r="G380" s="672">
        <v>0.6</v>
      </c>
      <c r="H380" s="672">
        <v>0.6</v>
      </c>
      <c r="I380" s="355">
        <v>1</v>
      </c>
      <c r="J380" s="356">
        <f t="shared" si="42"/>
        <v>0.46799999999999997</v>
      </c>
      <c r="K380" s="357" t="s">
        <v>33</v>
      </c>
      <c r="L380" s="577" t="s">
        <v>32</v>
      </c>
      <c r="M380" s="580" t="s">
        <v>219</v>
      </c>
    </row>
    <row r="381" spans="1:13" ht="15.75">
      <c r="A381" s="84">
        <v>314</v>
      </c>
      <c r="B381" s="287">
        <v>43909</v>
      </c>
      <c r="C381" s="354" t="s">
        <v>31</v>
      </c>
      <c r="D381" s="670" t="s">
        <v>4</v>
      </c>
      <c r="E381" s="671" t="s">
        <v>362</v>
      </c>
      <c r="F381" s="672">
        <v>1.2</v>
      </c>
      <c r="G381" s="672">
        <v>1.1499999999999999</v>
      </c>
      <c r="H381" s="672">
        <v>0.6</v>
      </c>
      <c r="I381" s="355">
        <v>1</v>
      </c>
      <c r="J381" s="356">
        <f t="shared" si="42"/>
        <v>0.82799999999999996</v>
      </c>
      <c r="K381" s="357" t="s">
        <v>33</v>
      </c>
      <c r="L381" s="577" t="s">
        <v>32</v>
      </c>
      <c r="M381" s="580" t="s">
        <v>216</v>
      </c>
    </row>
    <row r="382" spans="1:13" ht="15.75">
      <c r="A382" s="84">
        <v>315</v>
      </c>
      <c r="B382" s="287">
        <v>43909</v>
      </c>
      <c r="C382" s="354" t="s">
        <v>31</v>
      </c>
      <c r="D382" s="670" t="s">
        <v>3</v>
      </c>
      <c r="E382" s="671" t="s">
        <v>363</v>
      </c>
      <c r="F382" s="672">
        <v>1.2</v>
      </c>
      <c r="G382" s="672">
        <v>0.75</v>
      </c>
      <c r="H382" s="672">
        <v>0.6</v>
      </c>
      <c r="I382" s="355">
        <v>1</v>
      </c>
      <c r="J382" s="356">
        <f t="shared" si="42"/>
        <v>0.53999999999999992</v>
      </c>
      <c r="K382" s="357" t="s">
        <v>33</v>
      </c>
      <c r="L382" s="577" t="s">
        <v>32</v>
      </c>
      <c r="M382" s="580" t="s">
        <v>219</v>
      </c>
    </row>
    <row r="383" spans="1:13" ht="15.75">
      <c r="A383" s="84">
        <v>316</v>
      </c>
      <c r="B383" s="287">
        <v>43909</v>
      </c>
      <c r="C383" s="354" t="s">
        <v>31</v>
      </c>
      <c r="D383" s="670" t="s">
        <v>3</v>
      </c>
      <c r="E383" s="671" t="s">
        <v>384</v>
      </c>
      <c r="F383" s="672">
        <v>1.2</v>
      </c>
      <c r="G383" s="672">
        <v>0.85</v>
      </c>
      <c r="H383" s="672">
        <v>0.6</v>
      </c>
      <c r="I383" s="355">
        <v>1</v>
      </c>
      <c r="J383" s="356">
        <f t="shared" si="42"/>
        <v>0.61199999999999999</v>
      </c>
      <c r="K383" s="357" t="s">
        <v>33</v>
      </c>
      <c r="L383" s="577" t="s">
        <v>32</v>
      </c>
      <c r="M383" s="580" t="s">
        <v>219</v>
      </c>
    </row>
    <row r="384" spans="1:13" ht="15.75">
      <c r="A384" s="84">
        <v>317</v>
      </c>
      <c r="B384" s="287">
        <v>43909</v>
      </c>
      <c r="C384" s="354" t="s">
        <v>31</v>
      </c>
      <c r="D384" s="670" t="s">
        <v>4</v>
      </c>
      <c r="E384" s="671" t="s">
        <v>369</v>
      </c>
      <c r="F384" s="672">
        <v>1.2</v>
      </c>
      <c r="G384" s="672">
        <v>0.85</v>
      </c>
      <c r="H384" s="672">
        <v>0.6</v>
      </c>
      <c r="I384" s="355">
        <v>1</v>
      </c>
      <c r="J384" s="356">
        <f t="shared" si="42"/>
        <v>0.61199999999999999</v>
      </c>
      <c r="K384" s="357" t="s">
        <v>33</v>
      </c>
      <c r="L384" s="577" t="s">
        <v>32</v>
      </c>
      <c r="M384" s="580" t="s">
        <v>219</v>
      </c>
    </row>
    <row r="385" spans="1:13" ht="15.75">
      <c r="A385" s="84">
        <v>318</v>
      </c>
      <c r="B385" s="287">
        <v>43909</v>
      </c>
      <c r="C385" s="354" t="s">
        <v>31</v>
      </c>
      <c r="D385" s="670" t="s">
        <v>4</v>
      </c>
      <c r="E385" s="671" t="s">
        <v>334</v>
      </c>
      <c r="F385" s="672">
        <v>1.3</v>
      </c>
      <c r="G385" s="672">
        <v>0.85</v>
      </c>
      <c r="H385" s="672">
        <v>0.6</v>
      </c>
      <c r="I385" s="355">
        <v>1</v>
      </c>
      <c r="J385" s="356">
        <f t="shared" si="41"/>
        <v>0.66299999999999992</v>
      </c>
      <c r="K385" s="357" t="s">
        <v>33</v>
      </c>
      <c r="L385" s="577" t="s">
        <v>32</v>
      </c>
      <c r="M385" s="580" t="s">
        <v>216</v>
      </c>
    </row>
    <row r="386" spans="1:13" ht="15.75">
      <c r="A386" s="84">
        <v>319</v>
      </c>
      <c r="B386" s="287">
        <v>43909</v>
      </c>
      <c r="C386" s="354" t="s">
        <v>31</v>
      </c>
      <c r="D386" s="670" t="s">
        <v>4</v>
      </c>
      <c r="E386" s="671" t="s">
        <v>326</v>
      </c>
      <c r="F386" s="672">
        <v>0.95</v>
      </c>
      <c r="G386" s="672">
        <v>0.6</v>
      </c>
      <c r="H386" s="672">
        <v>0.6</v>
      </c>
      <c r="I386" s="355">
        <v>1</v>
      </c>
      <c r="J386" s="356">
        <f t="shared" si="41"/>
        <v>0.34199999999999997</v>
      </c>
      <c r="K386" s="357" t="s">
        <v>33</v>
      </c>
      <c r="L386" s="577" t="s">
        <v>32</v>
      </c>
      <c r="M386" s="580" t="s">
        <v>219</v>
      </c>
    </row>
    <row r="387" spans="1:13" ht="15.75">
      <c r="A387" s="84">
        <v>320</v>
      </c>
      <c r="B387" s="287">
        <v>43909</v>
      </c>
      <c r="C387" s="354" t="s">
        <v>31</v>
      </c>
      <c r="D387" s="670" t="s">
        <v>4</v>
      </c>
      <c r="E387" s="671" t="s">
        <v>325</v>
      </c>
      <c r="F387" s="672">
        <v>1.3</v>
      </c>
      <c r="G387" s="672">
        <v>0.85</v>
      </c>
      <c r="H387" s="672">
        <v>0.6</v>
      </c>
      <c r="I387" s="355">
        <v>1</v>
      </c>
      <c r="J387" s="356">
        <f t="shared" si="41"/>
        <v>0.66299999999999992</v>
      </c>
      <c r="K387" s="357" t="s">
        <v>33</v>
      </c>
      <c r="L387" s="577" t="s">
        <v>32</v>
      </c>
      <c r="M387" s="580" t="s">
        <v>571</v>
      </c>
    </row>
    <row r="388" spans="1:13" ht="15.75">
      <c r="A388" s="84">
        <v>321</v>
      </c>
      <c r="B388" s="287">
        <v>43909</v>
      </c>
      <c r="C388" s="354" t="s">
        <v>31</v>
      </c>
      <c r="D388" s="670" t="s">
        <v>3</v>
      </c>
      <c r="E388" s="671" t="s">
        <v>493</v>
      </c>
      <c r="F388" s="672">
        <v>1.3</v>
      </c>
      <c r="G388" s="672">
        <v>1.25</v>
      </c>
      <c r="H388" s="672">
        <v>0.6</v>
      </c>
      <c r="I388" s="355">
        <v>1</v>
      </c>
      <c r="J388" s="356">
        <f t="shared" si="41"/>
        <v>0.97499999999999998</v>
      </c>
      <c r="K388" s="357" t="s">
        <v>33</v>
      </c>
      <c r="L388" s="577" t="s">
        <v>32</v>
      </c>
      <c r="M388" s="580" t="s">
        <v>308</v>
      </c>
    </row>
    <row r="389" spans="1:13" ht="15.75">
      <c r="A389" s="84">
        <v>322</v>
      </c>
      <c r="B389" s="287">
        <v>43909</v>
      </c>
      <c r="C389" s="354" t="s">
        <v>31</v>
      </c>
      <c r="D389" s="670" t="s">
        <v>4</v>
      </c>
      <c r="E389" s="671" t="s">
        <v>368</v>
      </c>
      <c r="F389" s="672">
        <v>0.95</v>
      </c>
      <c r="G389" s="672">
        <v>0.6</v>
      </c>
      <c r="H389" s="672">
        <v>0.6</v>
      </c>
      <c r="I389" s="355">
        <v>1</v>
      </c>
      <c r="J389" s="356">
        <f t="shared" ref="J389:J624" si="43">F389*G389*H389</f>
        <v>0.34199999999999997</v>
      </c>
      <c r="K389" s="357" t="s">
        <v>33</v>
      </c>
      <c r="L389" s="577" t="s">
        <v>32</v>
      </c>
      <c r="M389" s="580" t="s">
        <v>219</v>
      </c>
    </row>
    <row r="390" spans="1:13" ht="15.75">
      <c r="A390" s="84">
        <v>323</v>
      </c>
      <c r="B390" s="287">
        <v>43909</v>
      </c>
      <c r="C390" s="354" t="s">
        <v>31</v>
      </c>
      <c r="D390" s="670" t="s">
        <v>4</v>
      </c>
      <c r="E390" s="671" t="s">
        <v>485</v>
      </c>
      <c r="F390" s="672">
        <v>1.4</v>
      </c>
      <c r="G390" s="672">
        <v>1.35</v>
      </c>
      <c r="H390" s="672">
        <v>0.6</v>
      </c>
      <c r="I390" s="355">
        <v>1</v>
      </c>
      <c r="J390" s="356">
        <f t="shared" ref="J390:J439" si="44">F390*G390*H390</f>
        <v>1.1339999999999999</v>
      </c>
      <c r="K390" s="357" t="s">
        <v>33</v>
      </c>
      <c r="L390" s="577" t="s">
        <v>32</v>
      </c>
      <c r="M390" s="580" t="s">
        <v>216</v>
      </c>
    </row>
    <row r="391" spans="1:13" ht="15.75">
      <c r="A391" s="84">
        <v>324</v>
      </c>
      <c r="B391" s="287">
        <v>43909</v>
      </c>
      <c r="C391" s="354" t="s">
        <v>31</v>
      </c>
      <c r="D391" s="670" t="s">
        <v>3</v>
      </c>
      <c r="E391" s="671" t="s">
        <v>304</v>
      </c>
      <c r="F391" s="672">
        <v>1.3</v>
      </c>
      <c r="G391" s="672">
        <v>1.25</v>
      </c>
      <c r="H391" s="672">
        <v>0.6</v>
      </c>
      <c r="I391" s="355">
        <v>1</v>
      </c>
      <c r="J391" s="356">
        <f t="shared" si="44"/>
        <v>0.97499999999999998</v>
      </c>
      <c r="K391" s="357" t="s">
        <v>33</v>
      </c>
      <c r="L391" s="577" t="s">
        <v>32</v>
      </c>
      <c r="M391" s="580" t="s">
        <v>218</v>
      </c>
    </row>
    <row r="392" spans="1:13" ht="15.75">
      <c r="A392" s="84">
        <v>325</v>
      </c>
      <c r="B392" s="287">
        <v>43909</v>
      </c>
      <c r="C392" s="354" t="s">
        <v>31</v>
      </c>
      <c r="D392" s="670" t="s">
        <v>4</v>
      </c>
      <c r="E392" s="671" t="s">
        <v>367</v>
      </c>
      <c r="F392" s="672">
        <v>1.3</v>
      </c>
      <c r="G392" s="672">
        <v>0.85</v>
      </c>
      <c r="H392" s="672">
        <v>0.6</v>
      </c>
      <c r="I392" s="355">
        <v>1</v>
      </c>
      <c r="J392" s="356">
        <f t="shared" si="44"/>
        <v>0.66299999999999992</v>
      </c>
      <c r="K392" s="357" t="s">
        <v>33</v>
      </c>
      <c r="L392" s="577" t="s">
        <v>32</v>
      </c>
      <c r="M392" s="580" t="s">
        <v>219</v>
      </c>
    </row>
    <row r="393" spans="1:13" ht="15.75">
      <c r="A393" s="84">
        <v>326</v>
      </c>
      <c r="B393" s="287">
        <v>43909</v>
      </c>
      <c r="C393" s="354" t="s">
        <v>31</v>
      </c>
      <c r="D393" s="670" t="s">
        <v>4</v>
      </c>
      <c r="E393" s="671" t="s">
        <v>366</v>
      </c>
      <c r="F393" s="672">
        <v>1</v>
      </c>
      <c r="G393" s="672">
        <v>0.95</v>
      </c>
      <c r="H393" s="672">
        <v>0.6</v>
      </c>
      <c r="I393" s="355">
        <v>1</v>
      </c>
      <c r="J393" s="356">
        <f t="shared" si="44"/>
        <v>0.56999999999999995</v>
      </c>
      <c r="K393" s="357" t="s">
        <v>33</v>
      </c>
      <c r="L393" s="577" t="s">
        <v>32</v>
      </c>
      <c r="M393" s="580" t="s">
        <v>219</v>
      </c>
    </row>
    <row r="394" spans="1:13" ht="15.75">
      <c r="A394" s="84">
        <v>327</v>
      </c>
      <c r="B394" s="287">
        <v>43909</v>
      </c>
      <c r="C394" s="354" t="s">
        <v>31</v>
      </c>
      <c r="D394" s="670" t="s">
        <v>3</v>
      </c>
      <c r="E394" s="671" t="s">
        <v>294</v>
      </c>
      <c r="F394" s="672">
        <v>1.9</v>
      </c>
      <c r="G394" s="672">
        <v>1.25</v>
      </c>
      <c r="H394" s="672">
        <v>0.6</v>
      </c>
      <c r="I394" s="355">
        <v>1</v>
      </c>
      <c r="J394" s="356">
        <f t="shared" si="44"/>
        <v>1.425</v>
      </c>
      <c r="K394" s="357" t="s">
        <v>33</v>
      </c>
      <c r="L394" s="577" t="s">
        <v>32</v>
      </c>
      <c r="M394" s="580" t="s">
        <v>217</v>
      </c>
    </row>
    <row r="395" spans="1:13" ht="15.75">
      <c r="A395" s="84">
        <v>328</v>
      </c>
      <c r="B395" s="287">
        <v>43909</v>
      </c>
      <c r="C395" s="354" t="s">
        <v>31</v>
      </c>
      <c r="D395" s="670" t="s">
        <v>4</v>
      </c>
      <c r="E395" s="671" t="s">
        <v>324</v>
      </c>
      <c r="F395" s="672">
        <v>1.3</v>
      </c>
      <c r="G395" s="672">
        <v>1.1499999999999999</v>
      </c>
      <c r="H395" s="672">
        <v>0.6</v>
      </c>
      <c r="I395" s="355">
        <v>1</v>
      </c>
      <c r="J395" s="356">
        <f t="shared" si="44"/>
        <v>0.89699999999999991</v>
      </c>
      <c r="K395" s="357" t="s">
        <v>33</v>
      </c>
      <c r="L395" s="577" t="s">
        <v>32</v>
      </c>
      <c r="M395" s="580" t="s">
        <v>571</v>
      </c>
    </row>
    <row r="396" spans="1:13" ht="15.75">
      <c r="A396" s="84">
        <v>329</v>
      </c>
      <c r="B396" s="287">
        <v>43909</v>
      </c>
      <c r="C396" s="354" t="s">
        <v>31</v>
      </c>
      <c r="D396" s="670" t="s">
        <v>4</v>
      </c>
      <c r="E396" s="671" t="s">
        <v>332</v>
      </c>
      <c r="F396" s="672">
        <v>1.3</v>
      </c>
      <c r="G396" s="672">
        <v>1.25</v>
      </c>
      <c r="H396" s="672">
        <v>0.6</v>
      </c>
      <c r="I396" s="355">
        <v>1</v>
      </c>
      <c r="J396" s="356">
        <f t="shared" si="44"/>
        <v>0.97499999999999998</v>
      </c>
      <c r="K396" s="357" t="s">
        <v>33</v>
      </c>
      <c r="L396" s="577" t="s">
        <v>32</v>
      </c>
      <c r="M396" s="580" t="s">
        <v>216</v>
      </c>
    </row>
    <row r="397" spans="1:13" ht="15.75">
      <c r="A397" s="84">
        <v>330</v>
      </c>
      <c r="B397" s="287">
        <v>43909</v>
      </c>
      <c r="C397" s="354" t="s">
        <v>31</v>
      </c>
      <c r="D397" s="670" t="s">
        <v>3</v>
      </c>
      <c r="E397" s="671" t="s">
        <v>298</v>
      </c>
      <c r="F397" s="672">
        <v>1.3</v>
      </c>
      <c r="G397" s="672">
        <v>0.75</v>
      </c>
      <c r="H397" s="672">
        <v>0.6</v>
      </c>
      <c r="I397" s="355">
        <v>1</v>
      </c>
      <c r="J397" s="356">
        <f t="shared" si="44"/>
        <v>0.58500000000000008</v>
      </c>
      <c r="K397" s="357" t="s">
        <v>33</v>
      </c>
      <c r="L397" s="577" t="s">
        <v>32</v>
      </c>
      <c r="M397" s="580" t="s">
        <v>219</v>
      </c>
    </row>
    <row r="398" spans="1:13" ht="15.75">
      <c r="A398" s="84">
        <v>331</v>
      </c>
      <c r="B398" s="287">
        <v>43909</v>
      </c>
      <c r="C398" s="354" t="s">
        <v>31</v>
      </c>
      <c r="D398" s="670" t="s">
        <v>3</v>
      </c>
      <c r="E398" s="671" t="s">
        <v>302</v>
      </c>
      <c r="F398" s="672">
        <v>1.3</v>
      </c>
      <c r="G398" s="672">
        <v>1.25</v>
      </c>
      <c r="H398" s="672">
        <v>0.6</v>
      </c>
      <c r="I398" s="355">
        <v>1</v>
      </c>
      <c r="J398" s="356">
        <f t="shared" si="44"/>
        <v>0.97499999999999998</v>
      </c>
      <c r="K398" s="357" t="s">
        <v>33</v>
      </c>
      <c r="L398" s="577" t="s">
        <v>32</v>
      </c>
      <c r="M398" s="580" t="s">
        <v>216</v>
      </c>
    </row>
    <row r="399" spans="1:13" ht="15.75">
      <c r="A399" s="84">
        <v>332</v>
      </c>
      <c r="B399" s="287">
        <v>43909</v>
      </c>
      <c r="C399" s="354" t="s">
        <v>31</v>
      </c>
      <c r="D399" s="670" t="s">
        <v>3</v>
      </c>
      <c r="E399" s="671" t="s">
        <v>335</v>
      </c>
      <c r="F399" s="672">
        <v>1.2</v>
      </c>
      <c r="G399" s="672">
        <v>1.05</v>
      </c>
      <c r="H399" s="672">
        <v>0.6</v>
      </c>
      <c r="I399" s="355">
        <v>1</v>
      </c>
      <c r="J399" s="356">
        <f t="shared" si="44"/>
        <v>0.75600000000000001</v>
      </c>
      <c r="K399" s="357" t="s">
        <v>33</v>
      </c>
      <c r="L399" s="577" t="s">
        <v>32</v>
      </c>
      <c r="M399" s="580" t="s">
        <v>219</v>
      </c>
    </row>
    <row r="400" spans="1:13" ht="15.75">
      <c r="A400" s="84">
        <v>333</v>
      </c>
      <c r="B400" s="287">
        <v>43909</v>
      </c>
      <c r="C400" s="354" t="s">
        <v>31</v>
      </c>
      <c r="D400" s="670" t="s">
        <v>4</v>
      </c>
      <c r="E400" s="671" t="s">
        <v>295</v>
      </c>
      <c r="F400" s="672">
        <v>1.2</v>
      </c>
      <c r="G400" s="672">
        <v>0.95</v>
      </c>
      <c r="H400" s="672">
        <v>0.6</v>
      </c>
      <c r="I400" s="355">
        <v>1</v>
      </c>
      <c r="J400" s="356">
        <f t="shared" si="44"/>
        <v>0.68399999999999994</v>
      </c>
      <c r="K400" s="357" t="s">
        <v>33</v>
      </c>
      <c r="L400" s="577" t="s">
        <v>32</v>
      </c>
      <c r="M400" s="580" t="s">
        <v>216</v>
      </c>
    </row>
    <row r="401" spans="1:13" ht="15.75">
      <c r="A401" s="84">
        <v>334</v>
      </c>
      <c r="B401" s="699">
        <v>43909</v>
      </c>
      <c r="C401" s="700" t="s">
        <v>31</v>
      </c>
      <c r="D401" s="750" t="s">
        <v>3</v>
      </c>
      <c r="E401" s="752" t="s">
        <v>336</v>
      </c>
      <c r="F401" s="753">
        <v>1.2</v>
      </c>
      <c r="G401" s="753">
        <v>1.25</v>
      </c>
      <c r="H401" s="753">
        <v>0.6</v>
      </c>
      <c r="I401" s="704">
        <v>1</v>
      </c>
      <c r="J401" s="802">
        <f t="shared" si="44"/>
        <v>0.89999999999999991</v>
      </c>
      <c r="K401" s="706" t="s">
        <v>33</v>
      </c>
      <c r="L401" s="707" t="s">
        <v>32</v>
      </c>
      <c r="M401" s="708" t="s">
        <v>219</v>
      </c>
    </row>
    <row r="402" spans="1:13" ht="15.75">
      <c r="A402" s="84">
        <v>335</v>
      </c>
      <c r="B402" s="287">
        <v>43910</v>
      </c>
      <c r="C402" s="354" t="s">
        <v>31</v>
      </c>
      <c r="D402" s="670" t="s">
        <v>3</v>
      </c>
      <c r="E402" s="671" t="s">
        <v>603</v>
      </c>
      <c r="F402" s="672">
        <v>1.3</v>
      </c>
      <c r="G402" s="672">
        <v>0.65</v>
      </c>
      <c r="H402" s="672">
        <v>0.6</v>
      </c>
      <c r="I402" s="355">
        <v>1</v>
      </c>
      <c r="J402" s="356">
        <f t="shared" si="44"/>
        <v>0.50700000000000001</v>
      </c>
      <c r="K402" s="357" t="s">
        <v>33</v>
      </c>
      <c r="L402" s="577" t="s">
        <v>32</v>
      </c>
      <c r="M402" s="580" t="s">
        <v>216</v>
      </c>
    </row>
    <row r="403" spans="1:13" ht="15.75">
      <c r="A403" s="84">
        <v>336</v>
      </c>
      <c r="B403" s="287">
        <v>43910</v>
      </c>
      <c r="C403" s="354" t="s">
        <v>31</v>
      </c>
      <c r="D403" s="670" t="s">
        <v>4</v>
      </c>
      <c r="E403" s="671" t="s">
        <v>300</v>
      </c>
      <c r="F403" s="672">
        <v>1.1000000000000001</v>
      </c>
      <c r="G403" s="672">
        <v>0.65</v>
      </c>
      <c r="H403" s="672">
        <v>0.6</v>
      </c>
      <c r="I403" s="355">
        <v>1</v>
      </c>
      <c r="J403" s="356">
        <f t="shared" si="44"/>
        <v>0.42900000000000005</v>
      </c>
      <c r="K403" s="357" t="s">
        <v>33</v>
      </c>
      <c r="L403" s="577" t="s">
        <v>32</v>
      </c>
      <c r="M403" s="580" t="s">
        <v>218</v>
      </c>
    </row>
    <row r="404" spans="1:13" ht="15.75">
      <c r="A404" s="84">
        <v>337</v>
      </c>
      <c r="B404" s="287">
        <v>43910</v>
      </c>
      <c r="C404" s="354" t="s">
        <v>31</v>
      </c>
      <c r="D404" s="670" t="s">
        <v>4</v>
      </c>
      <c r="E404" s="671" t="s">
        <v>303</v>
      </c>
      <c r="F404" s="672">
        <v>1.2</v>
      </c>
      <c r="G404" s="672">
        <v>0.85</v>
      </c>
      <c r="H404" s="672">
        <v>0.6</v>
      </c>
      <c r="I404" s="355">
        <v>1</v>
      </c>
      <c r="J404" s="356">
        <f t="shared" ref="J404:J423" si="45">F404*G404*H404</f>
        <v>0.61199999999999999</v>
      </c>
      <c r="K404" s="357" t="s">
        <v>33</v>
      </c>
      <c r="L404" s="577" t="s">
        <v>32</v>
      </c>
      <c r="M404" s="580" t="s">
        <v>571</v>
      </c>
    </row>
    <row r="405" spans="1:13" ht="15.75">
      <c r="A405" s="84">
        <v>338</v>
      </c>
      <c r="B405" s="287">
        <v>43910</v>
      </c>
      <c r="C405" s="354" t="s">
        <v>31</v>
      </c>
      <c r="D405" s="670" t="s">
        <v>3</v>
      </c>
      <c r="E405" s="671" t="s">
        <v>301</v>
      </c>
      <c r="F405" s="672">
        <v>1.2</v>
      </c>
      <c r="G405" s="672">
        <v>1.2</v>
      </c>
      <c r="H405" s="672">
        <v>0.6</v>
      </c>
      <c r="I405" s="355">
        <v>1</v>
      </c>
      <c r="J405" s="356">
        <f t="shared" si="45"/>
        <v>0.86399999999999999</v>
      </c>
      <c r="K405" s="357" t="s">
        <v>33</v>
      </c>
      <c r="L405" s="577" t="s">
        <v>32</v>
      </c>
      <c r="M405" s="580" t="s">
        <v>219</v>
      </c>
    </row>
    <row r="406" spans="1:13" ht="15.75">
      <c r="A406" s="84">
        <v>339</v>
      </c>
      <c r="B406" s="287">
        <v>43910</v>
      </c>
      <c r="C406" s="354" t="s">
        <v>31</v>
      </c>
      <c r="D406" s="670" t="s">
        <v>4</v>
      </c>
      <c r="E406" s="671" t="s">
        <v>336</v>
      </c>
      <c r="F406" s="672">
        <v>1.3</v>
      </c>
      <c r="G406" s="672">
        <v>1.3</v>
      </c>
      <c r="H406" s="672">
        <v>0.6</v>
      </c>
      <c r="I406" s="355">
        <v>1</v>
      </c>
      <c r="J406" s="356">
        <f t="shared" si="45"/>
        <v>1.014</v>
      </c>
      <c r="K406" s="357" t="s">
        <v>33</v>
      </c>
      <c r="L406" s="577" t="s">
        <v>32</v>
      </c>
      <c r="M406" s="580" t="s">
        <v>219</v>
      </c>
    </row>
    <row r="407" spans="1:13" ht="15.75">
      <c r="A407" s="84">
        <v>340</v>
      </c>
      <c r="B407" s="287">
        <v>43910</v>
      </c>
      <c r="C407" s="354" t="s">
        <v>31</v>
      </c>
      <c r="D407" s="670" t="s">
        <v>3</v>
      </c>
      <c r="E407" s="671" t="s">
        <v>178</v>
      </c>
      <c r="F407" s="672">
        <v>1.4</v>
      </c>
      <c r="G407" s="672">
        <v>0.75</v>
      </c>
      <c r="H407" s="672">
        <v>0.6</v>
      </c>
      <c r="I407" s="355">
        <v>1</v>
      </c>
      <c r="J407" s="356">
        <f t="shared" si="45"/>
        <v>0.62999999999999989</v>
      </c>
      <c r="K407" s="357" t="s">
        <v>33</v>
      </c>
      <c r="L407" s="577" t="s">
        <v>32</v>
      </c>
      <c r="M407" s="580" t="s">
        <v>216</v>
      </c>
    </row>
    <row r="408" spans="1:13" ht="15.75">
      <c r="A408" s="84">
        <v>341</v>
      </c>
      <c r="B408" s="287">
        <v>43910</v>
      </c>
      <c r="C408" s="354" t="s">
        <v>31</v>
      </c>
      <c r="D408" s="670" t="s">
        <v>3</v>
      </c>
      <c r="E408" s="671" t="s">
        <v>169</v>
      </c>
      <c r="F408" s="672">
        <v>1.3</v>
      </c>
      <c r="G408" s="672">
        <v>1.05</v>
      </c>
      <c r="H408" s="672">
        <v>0.6</v>
      </c>
      <c r="I408" s="355">
        <v>1</v>
      </c>
      <c r="J408" s="356">
        <f t="shared" ref="J408:J415" si="46">F408*G408*H408</f>
        <v>0.81900000000000006</v>
      </c>
      <c r="K408" s="357" t="s">
        <v>33</v>
      </c>
      <c r="L408" s="577" t="s">
        <v>32</v>
      </c>
      <c r="M408" s="580" t="s">
        <v>216</v>
      </c>
    </row>
    <row r="409" spans="1:13" ht="15.75">
      <c r="A409" s="84">
        <v>342</v>
      </c>
      <c r="B409" s="287">
        <v>43910</v>
      </c>
      <c r="C409" s="354" t="s">
        <v>31</v>
      </c>
      <c r="D409" s="670" t="s">
        <v>4</v>
      </c>
      <c r="E409" s="671" t="s">
        <v>175</v>
      </c>
      <c r="F409" s="672">
        <v>1.5</v>
      </c>
      <c r="G409" s="672">
        <v>0.65</v>
      </c>
      <c r="H409" s="672">
        <v>0.6</v>
      </c>
      <c r="I409" s="355">
        <v>1</v>
      </c>
      <c r="J409" s="356">
        <f t="shared" si="46"/>
        <v>0.58500000000000008</v>
      </c>
      <c r="K409" s="357" t="s">
        <v>33</v>
      </c>
      <c r="L409" s="577" t="s">
        <v>32</v>
      </c>
      <c r="M409" s="580" t="s">
        <v>219</v>
      </c>
    </row>
    <row r="410" spans="1:13" ht="15.75">
      <c r="A410" s="84">
        <v>343</v>
      </c>
      <c r="B410" s="287">
        <v>43910</v>
      </c>
      <c r="C410" s="354" t="s">
        <v>31</v>
      </c>
      <c r="D410" s="670" t="s">
        <v>4</v>
      </c>
      <c r="E410" s="671" t="s">
        <v>179</v>
      </c>
      <c r="F410" s="672">
        <v>1.3</v>
      </c>
      <c r="G410" s="672">
        <v>1.05</v>
      </c>
      <c r="H410" s="672">
        <v>0.6</v>
      </c>
      <c r="I410" s="355">
        <v>1</v>
      </c>
      <c r="J410" s="356">
        <f t="shared" si="46"/>
        <v>0.81900000000000006</v>
      </c>
      <c r="K410" s="357" t="s">
        <v>33</v>
      </c>
      <c r="L410" s="577" t="s">
        <v>32</v>
      </c>
      <c r="M410" s="580" t="s">
        <v>571</v>
      </c>
    </row>
    <row r="411" spans="1:13" ht="15.75">
      <c r="A411" s="84">
        <v>344</v>
      </c>
      <c r="B411" s="287">
        <v>43910</v>
      </c>
      <c r="C411" s="354" t="s">
        <v>31</v>
      </c>
      <c r="D411" s="670" t="s">
        <v>3</v>
      </c>
      <c r="E411" s="671" t="s">
        <v>337</v>
      </c>
      <c r="F411" s="672">
        <v>2.1</v>
      </c>
      <c r="G411" s="672">
        <v>1.35</v>
      </c>
      <c r="H411" s="672">
        <v>0.6</v>
      </c>
      <c r="I411" s="355">
        <v>1</v>
      </c>
      <c r="J411" s="356">
        <f t="shared" si="46"/>
        <v>1.7010000000000003</v>
      </c>
      <c r="K411" s="357" t="s">
        <v>33</v>
      </c>
      <c r="L411" s="577" t="s">
        <v>32</v>
      </c>
      <c r="M411" s="580" t="s">
        <v>217</v>
      </c>
    </row>
    <row r="412" spans="1:13" ht="15.75">
      <c r="A412" s="84">
        <v>345</v>
      </c>
      <c r="B412" s="287">
        <v>43910</v>
      </c>
      <c r="C412" s="354" t="s">
        <v>31</v>
      </c>
      <c r="D412" s="670" t="s">
        <v>4</v>
      </c>
      <c r="E412" s="671" t="s">
        <v>168</v>
      </c>
      <c r="F412" s="672">
        <v>1.2</v>
      </c>
      <c r="G412" s="672">
        <v>1.1499999999999999</v>
      </c>
      <c r="H412" s="672">
        <v>0.6</v>
      </c>
      <c r="I412" s="355">
        <v>1</v>
      </c>
      <c r="J412" s="356">
        <f t="shared" si="46"/>
        <v>0.82799999999999996</v>
      </c>
      <c r="K412" s="357" t="s">
        <v>33</v>
      </c>
      <c r="L412" s="577" t="s">
        <v>32</v>
      </c>
      <c r="M412" s="580" t="s">
        <v>216</v>
      </c>
    </row>
    <row r="413" spans="1:13" ht="15.75">
      <c r="A413" s="84">
        <v>346</v>
      </c>
      <c r="B413" s="287">
        <v>43910</v>
      </c>
      <c r="C413" s="354" t="s">
        <v>31</v>
      </c>
      <c r="D413" s="670" t="s">
        <v>4</v>
      </c>
      <c r="E413" s="671" t="s">
        <v>322</v>
      </c>
      <c r="F413" s="672">
        <v>1.3</v>
      </c>
      <c r="G413" s="672">
        <v>0.75</v>
      </c>
      <c r="H413" s="672">
        <v>0.6</v>
      </c>
      <c r="I413" s="355">
        <v>1</v>
      </c>
      <c r="J413" s="356">
        <f t="shared" si="46"/>
        <v>0.58500000000000008</v>
      </c>
      <c r="K413" s="357" t="s">
        <v>33</v>
      </c>
      <c r="L413" s="577" t="s">
        <v>32</v>
      </c>
      <c r="M413" s="580" t="s">
        <v>218</v>
      </c>
    </row>
    <row r="414" spans="1:13" ht="15.75">
      <c r="A414" s="84">
        <v>347</v>
      </c>
      <c r="B414" s="287">
        <v>43910</v>
      </c>
      <c r="C414" s="354" t="s">
        <v>31</v>
      </c>
      <c r="D414" s="670" t="s">
        <v>3</v>
      </c>
      <c r="E414" s="671" t="s">
        <v>177</v>
      </c>
      <c r="F414" s="672">
        <v>1.4</v>
      </c>
      <c r="G414" s="672">
        <v>0.65</v>
      </c>
      <c r="H414" s="672">
        <v>0.6</v>
      </c>
      <c r="I414" s="355">
        <v>1</v>
      </c>
      <c r="J414" s="356">
        <f t="shared" si="46"/>
        <v>0.54599999999999993</v>
      </c>
      <c r="K414" s="357" t="s">
        <v>33</v>
      </c>
      <c r="L414" s="577" t="s">
        <v>32</v>
      </c>
      <c r="M414" s="580" t="s">
        <v>308</v>
      </c>
    </row>
    <row r="415" spans="1:13" ht="15.75">
      <c r="A415" s="84">
        <v>348</v>
      </c>
      <c r="B415" s="287">
        <v>43910</v>
      </c>
      <c r="C415" s="354" t="s">
        <v>31</v>
      </c>
      <c r="D415" s="670" t="s">
        <v>4</v>
      </c>
      <c r="E415" s="671" t="s">
        <v>180</v>
      </c>
      <c r="F415" s="672">
        <v>1.3</v>
      </c>
      <c r="G415" s="672">
        <v>1.25</v>
      </c>
      <c r="H415" s="672">
        <v>0.6</v>
      </c>
      <c r="I415" s="355">
        <v>1</v>
      </c>
      <c r="J415" s="356">
        <f t="shared" si="46"/>
        <v>0.97499999999999998</v>
      </c>
      <c r="K415" s="357" t="s">
        <v>33</v>
      </c>
      <c r="L415" s="577" t="s">
        <v>32</v>
      </c>
      <c r="M415" s="580" t="s">
        <v>219</v>
      </c>
    </row>
    <row r="416" spans="1:13" ht="15.75">
      <c r="A416" s="84">
        <v>349</v>
      </c>
      <c r="B416" s="287">
        <v>43910</v>
      </c>
      <c r="C416" s="354" t="s">
        <v>31</v>
      </c>
      <c r="D416" s="670" t="s">
        <v>3</v>
      </c>
      <c r="E416" s="671" t="s">
        <v>384</v>
      </c>
      <c r="F416" s="672">
        <v>1.1000000000000001</v>
      </c>
      <c r="G416" s="672">
        <v>1.1000000000000001</v>
      </c>
      <c r="H416" s="672">
        <v>0.6</v>
      </c>
      <c r="I416" s="355">
        <v>1</v>
      </c>
      <c r="J416" s="356">
        <f t="shared" si="45"/>
        <v>0.72600000000000009</v>
      </c>
      <c r="K416" s="357" t="s">
        <v>33</v>
      </c>
      <c r="L416" s="577" t="s">
        <v>32</v>
      </c>
      <c r="M416" s="580" t="s">
        <v>216</v>
      </c>
    </row>
    <row r="417" spans="1:13" ht="15.75">
      <c r="A417" s="84">
        <v>350</v>
      </c>
      <c r="B417" s="287">
        <v>43910</v>
      </c>
      <c r="C417" s="354" t="s">
        <v>31</v>
      </c>
      <c r="D417" s="670" t="s">
        <v>3</v>
      </c>
      <c r="E417" s="671" t="s">
        <v>332</v>
      </c>
      <c r="F417" s="672">
        <v>1.2</v>
      </c>
      <c r="G417" s="672">
        <v>0.95</v>
      </c>
      <c r="H417" s="672">
        <v>0.6</v>
      </c>
      <c r="I417" s="355">
        <v>1</v>
      </c>
      <c r="J417" s="356">
        <f t="shared" si="45"/>
        <v>0.68399999999999994</v>
      </c>
      <c r="K417" s="357" t="s">
        <v>33</v>
      </c>
      <c r="L417" s="577" t="s">
        <v>32</v>
      </c>
      <c r="M417" s="580" t="s">
        <v>219</v>
      </c>
    </row>
    <row r="418" spans="1:13" ht="15.75">
      <c r="A418" s="84">
        <v>351</v>
      </c>
      <c r="B418" s="287">
        <v>43910</v>
      </c>
      <c r="C418" s="354" t="s">
        <v>31</v>
      </c>
      <c r="D418" s="670" t="s">
        <v>3</v>
      </c>
      <c r="E418" s="671" t="s">
        <v>245</v>
      </c>
      <c r="F418" s="672">
        <v>1.1000000000000001</v>
      </c>
      <c r="G418" s="672">
        <v>0.65</v>
      </c>
      <c r="H418" s="672">
        <v>0.6</v>
      </c>
      <c r="I418" s="355">
        <v>1</v>
      </c>
      <c r="J418" s="356">
        <f t="shared" si="45"/>
        <v>0.42900000000000005</v>
      </c>
      <c r="K418" s="357" t="s">
        <v>33</v>
      </c>
      <c r="L418" s="577" t="s">
        <v>32</v>
      </c>
      <c r="M418" s="580" t="s">
        <v>216</v>
      </c>
    </row>
    <row r="419" spans="1:13" ht="15.75">
      <c r="A419" s="84">
        <v>352</v>
      </c>
      <c r="B419" s="287">
        <v>43910</v>
      </c>
      <c r="C419" s="354" t="s">
        <v>31</v>
      </c>
      <c r="D419" s="670" t="s">
        <v>3</v>
      </c>
      <c r="E419" s="671" t="s">
        <v>335</v>
      </c>
      <c r="F419" s="672">
        <v>1.7</v>
      </c>
      <c r="G419" s="672">
        <v>0.85</v>
      </c>
      <c r="H419" s="672">
        <v>0.6</v>
      </c>
      <c r="I419" s="355">
        <v>1</v>
      </c>
      <c r="J419" s="356">
        <f t="shared" si="45"/>
        <v>0.86699999999999988</v>
      </c>
      <c r="K419" s="357" t="s">
        <v>33</v>
      </c>
      <c r="L419" s="577" t="s">
        <v>32</v>
      </c>
      <c r="M419" s="580" t="s">
        <v>218</v>
      </c>
    </row>
    <row r="420" spans="1:13" ht="15.75">
      <c r="A420" s="84">
        <v>353</v>
      </c>
      <c r="B420" s="287">
        <v>43910</v>
      </c>
      <c r="C420" s="354" t="s">
        <v>31</v>
      </c>
      <c r="D420" s="670" t="s">
        <v>3</v>
      </c>
      <c r="E420" s="671" t="s">
        <v>329</v>
      </c>
      <c r="F420" s="672">
        <v>1.3</v>
      </c>
      <c r="G420" s="672">
        <v>0.75</v>
      </c>
      <c r="H420" s="672">
        <v>0.6</v>
      </c>
      <c r="I420" s="355">
        <v>1</v>
      </c>
      <c r="J420" s="356">
        <f t="shared" si="45"/>
        <v>0.58500000000000008</v>
      </c>
      <c r="K420" s="357" t="s">
        <v>33</v>
      </c>
      <c r="L420" s="577" t="s">
        <v>32</v>
      </c>
      <c r="M420" s="580" t="s">
        <v>219</v>
      </c>
    </row>
    <row r="421" spans="1:13" ht="15.75">
      <c r="A421" s="84">
        <v>354</v>
      </c>
      <c r="B421" s="287">
        <v>43910</v>
      </c>
      <c r="C421" s="354" t="s">
        <v>31</v>
      </c>
      <c r="D421" s="670" t="s">
        <v>4</v>
      </c>
      <c r="E421" s="671" t="s">
        <v>326</v>
      </c>
      <c r="F421" s="672">
        <v>1.1000000000000001</v>
      </c>
      <c r="G421" s="672">
        <v>0.95</v>
      </c>
      <c r="H421" s="672">
        <v>0.6</v>
      </c>
      <c r="I421" s="355">
        <v>1</v>
      </c>
      <c r="J421" s="356">
        <f t="shared" si="45"/>
        <v>0.62699999999999989</v>
      </c>
      <c r="K421" s="357" t="s">
        <v>33</v>
      </c>
      <c r="L421" s="577" t="s">
        <v>32</v>
      </c>
      <c r="M421" s="580" t="s">
        <v>571</v>
      </c>
    </row>
    <row r="422" spans="1:13" ht="15.75">
      <c r="A422" s="84">
        <v>355</v>
      </c>
      <c r="B422" s="287">
        <v>43910</v>
      </c>
      <c r="C422" s="354" t="s">
        <v>31</v>
      </c>
      <c r="D422" s="670" t="s">
        <v>4</v>
      </c>
      <c r="E422" s="671" t="s">
        <v>324</v>
      </c>
      <c r="F422" s="672">
        <v>1.1000000000000001</v>
      </c>
      <c r="G422" s="672">
        <v>0.65</v>
      </c>
      <c r="H422" s="672">
        <v>0.6</v>
      </c>
      <c r="I422" s="355">
        <v>1</v>
      </c>
      <c r="J422" s="356">
        <f t="shared" si="45"/>
        <v>0.42900000000000005</v>
      </c>
      <c r="K422" s="357" t="s">
        <v>33</v>
      </c>
      <c r="L422" s="577" t="s">
        <v>32</v>
      </c>
      <c r="M422" s="580" t="s">
        <v>219</v>
      </c>
    </row>
    <row r="423" spans="1:13" ht="15.75">
      <c r="A423" s="84">
        <v>356</v>
      </c>
      <c r="B423" s="287">
        <v>43910</v>
      </c>
      <c r="C423" s="354" t="s">
        <v>31</v>
      </c>
      <c r="D423" s="670" t="s">
        <v>4</v>
      </c>
      <c r="E423" s="671" t="s">
        <v>331</v>
      </c>
      <c r="F423" s="672">
        <v>1.3</v>
      </c>
      <c r="G423" s="672">
        <v>0.95</v>
      </c>
      <c r="H423" s="672">
        <v>0.6</v>
      </c>
      <c r="I423" s="355">
        <v>1</v>
      </c>
      <c r="J423" s="356">
        <f t="shared" si="45"/>
        <v>0.74099999999999988</v>
      </c>
      <c r="K423" s="357" t="s">
        <v>33</v>
      </c>
      <c r="L423" s="577" t="s">
        <v>32</v>
      </c>
      <c r="M423" s="580" t="s">
        <v>216</v>
      </c>
    </row>
    <row r="424" spans="1:13" ht="15.75">
      <c r="A424" s="84">
        <v>357</v>
      </c>
      <c r="B424" s="287">
        <v>43910</v>
      </c>
      <c r="C424" s="354" t="s">
        <v>31</v>
      </c>
      <c r="D424" s="670" t="s">
        <v>4</v>
      </c>
      <c r="E424" s="671" t="s">
        <v>167</v>
      </c>
      <c r="F424" s="672">
        <v>1.2</v>
      </c>
      <c r="G424" s="672">
        <v>0.95</v>
      </c>
      <c r="H424" s="672">
        <v>0.6</v>
      </c>
      <c r="I424" s="355">
        <v>1</v>
      </c>
      <c r="J424" s="356">
        <f t="shared" si="44"/>
        <v>0.68399999999999994</v>
      </c>
      <c r="K424" s="357" t="s">
        <v>33</v>
      </c>
      <c r="L424" s="577" t="s">
        <v>32</v>
      </c>
      <c r="M424" s="580" t="s">
        <v>219</v>
      </c>
    </row>
    <row r="425" spans="1:13" ht="15.75">
      <c r="A425" s="84">
        <v>358</v>
      </c>
      <c r="B425" s="287">
        <v>43910</v>
      </c>
      <c r="C425" s="354" t="s">
        <v>31</v>
      </c>
      <c r="D425" s="670" t="s">
        <v>3</v>
      </c>
      <c r="E425" s="671" t="s">
        <v>333</v>
      </c>
      <c r="F425" s="672">
        <v>1.5</v>
      </c>
      <c r="G425" s="672">
        <v>1.35</v>
      </c>
      <c r="H425" s="672">
        <v>0.6</v>
      </c>
      <c r="I425" s="355">
        <v>1</v>
      </c>
      <c r="J425" s="356">
        <f t="shared" si="44"/>
        <v>1.2150000000000001</v>
      </c>
      <c r="K425" s="357" t="s">
        <v>33</v>
      </c>
      <c r="L425" s="577" t="s">
        <v>32</v>
      </c>
      <c r="M425" s="580" t="s">
        <v>216</v>
      </c>
    </row>
    <row r="426" spans="1:13" ht="15.75">
      <c r="A426" s="84">
        <v>359</v>
      </c>
      <c r="B426" s="287">
        <v>43910</v>
      </c>
      <c r="C426" s="354" t="s">
        <v>31</v>
      </c>
      <c r="D426" s="670" t="s">
        <v>3</v>
      </c>
      <c r="E426" s="671" t="s">
        <v>250</v>
      </c>
      <c r="F426" s="672">
        <v>1.2</v>
      </c>
      <c r="G426" s="672">
        <v>0.6</v>
      </c>
      <c r="H426" s="672">
        <v>0.6</v>
      </c>
      <c r="I426" s="355">
        <v>1</v>
      </c>
      <c r="J426" s="356">
        <f t="shared" si="44"/>
        <v>0.432</v>
      </c>
      <c r="K426" s="357" t="s">
        <v>33</v>
      </c>
      <c r="L426" s="577" t="s">
        <v>32</v>
      </c>
      <c r="M426" s="580" t="s">
        <v>219</v>
      </c>
    </row>
    <row r="427" spans="1:13" ht="15.75">
      <c r="A427" s="84">
        <v>360</v>
      </c>
      <c r="B427" s="699">
        <v>43910</v>
      </c>
      <c r="C427" s="700" t="s">
        <v>31</v>
      </c>
      <c r="D427" s="750" t="s">
        <v>4</v>
      </c>
      <c r="E427" s="752" t="s">
        <v>334</v>
      </c>
      <c r="F427" s="753">
        <v>1.3</v>
      </c>
      <c r="G427" s="753">
        <v>0.95</v>
      </c>
      <c r="H427" s="753">
        <v>0.6</v>
      </c>
      <c r="I427" s="704">
        <v>1</v>
      </c>
      <c r="J427" s="802">
        <f t="shared" si="44"/>
        <v>0.74099999999999988</v>
      </c>
      <c r="K427" s="706" t="s">
        <v>33</v>
      </c>
      <c r="L427" s="707" t="s">
        <v>32</v>
      </c>
      <c r="M427" s="708" t="s">
        <v>571</v>
      </c>
    </row>
    <row r="428" spans="1:13" ht="15.75">
      <c r="A428" s="84">
        <v>361</v>
      </c>
      <c r="B428" s="287">
        <v>43911</v>
      </c>
      <c r="C428" s="354" t="s">
        <v>31</v>
      </c>
      <c r="D428" s="670" t="s">
        <v>3</v>
      </c>
      <c r="E428" s="671" t="s">
        <v>491</v>
      </c>
      <c r="F428" s="672">
        <v>1.4</v>
      </c>
      <c r="G428" s="672">
        <v>1.25</v>
      </c>
      <c r="H428" s="672">
        <v>0.6</v>
      </c>
      <c r="I428" s="355">
        <v>1</v>
      </c>
      <c r="J428" s="356">
        <f t="shared" si="44"/>
        <v>1.05</v>
      </c>
      <c r="K428" s="357" t="s">
        <v>33</v>
      </c>
      <c r="L428" s="577" t="s">
        <v>32</v>
      </c>
      <c r="M428" s="580" t="s">
        <v>571</v>
      </c>
    </row>
    <row r="429" spans="1:13" ht="15.75">
      <c r="A429" s="84">
        <v>362</v>
      </c>
      <c r="B429" s="287">
        <v>43911</v>
      </c>
      <c r="C429" s="354" t="s">
        <v>31</v>
      </c>
      <c r="D429" s="670" t="s">
        <v>3</v>
      </c>
      <c r="E429" s="671" t="s">
        <v>323</v>
      </c>
      <c r="F429" s="672">
        <v>1.1000000000000001</v>
      </c>
      <c r="G429" s="672">
        <v>1.05</v>
      </c>
      <c r="H429" s="672">
        <v>0.6</v>
      </c>
      <c r="I429" s="355">
        <v>1</v>
      </c>
      <c r="J429" s="356">
        <f t="shared" si="44"/>
        <v>0.69300000000000017</v>
      </c>
      <c r="K429" s="357" t="s">
        <v>33</v>
      </c>
      <c r="L429" s="577" t="s">
        <v>32</v>
      </c>
      <c r="M429" s="580" t="s">
        <v>219</v>
      </c>
    </row>
    <row r="430" spans="1:13" ht="15.75">
      <c r="A430" s="84">
        <v>363</v>
      </c>
      <c r="B430" s="287">
        <v>43911</v>
      </c>
      <c r="C430" s="354" t="s">
        <v>31</v>
      </c>
      <c r="D430" s="670" t="s">
        <v>3</v>
      </c>
      <c r="E430" s="671" t="s">
        <v>677</v>
      </c>
      <c r="F430" s="672">
        <v>2.7</v>
      </c>
      <c r="G430" s="672">
        <v>1.05</v>
      </c>
      <c r="H430" s="672">
        <v>0.6</v>
      </c>
      <c r="I430" s="355">
        <v>1</v>
      </c>
      <c r="J430" s="356">
        <f t="shared" si="44"/>
        <v>1.7010000000000003</v>
      </c>
      <c r="K430" s="357" t="s">
        <v>33</v>
      </c>
      <c r="L430" s="577" t="s">
        <v>32</v>
      </c>
      <c r="M430" s="580" t="s">
        <v>216</v>
      </c>
    </row>
    <row r="431" spans="1:13" ht="15.75">
      <c r="A431" s="84">
        <v>364</v>
      </c>
      <c r="B431" s="287">
        <v>43911</v>
      </c>
      <c r="C431" s="354" t="s">
        <v>31</v>
      </c>
      <c r="D431" s="670" t="s">
        <v>3</v>
      </c>
      <c r="E431" s="671" t="s">
        <v>675</v>
      </c>
      <c r="F431" s="672">
        <v>1.3</v>
      </c>
      <c r="G431" s="672">
        <v>1.25</v>
      </c>
      <c r="H431" s="672">
        <v>0.6</v>
      </c>
      <c r="I431" s="355">
        <v>1</v>
      </c>
      <c r="J431" s="356">
        <f t="shared" si="44"/>
        <v>0.97499999999999998</v>
      </c>
      <c r="K431" s="357" t="s">
        <v>33</v>
      </c>
      <c r="L431" s="577" t="s">
        <v>32</v>
      </c>
      <c r="M431" s="580" t="s">
        <v>219</v>
      </c>
    </row>
    <row r="432" spans="1:13" ht="15.75">
      <c r="A432" s="84">
        <v>365</v>
      </c>
      <c r="B432" s="287">
        <v>43911</v>
      </c>
      <c r="C432" s="354" t="s">
        <v>31</v>
      </c>
      <c r="D432" s="670" t="s">
        <v>3</v>
      </c>
      <c r="E432" s="671" t="s">
        <v>678</v>
      </c>
      <c r="F432" s="672">
        <v>1.6</v>
      </c>
      <c r="G432" s="672">
        <v>1.25</v>
      </c>
      <c r="H432" s="672">
        <v>0.6</v>
      </c>
      <c r="I432" s="355">
        <v>1</v>
      </c>
      <c r="J432" s="356">
        <f t="shared" si="44"/>
        <v>1.2</v>
      </c>
      <c r="K432" s="357" t="s">
        <v>33</v>
      </c>
      <c r="L432" s="577" t="s">
        <v>32</v>
      </c>
      <c r="M432" s="580" t="s">
        <v>308</v>
      </c>
    </row>
    <row r="433" spans="1:13" ht="15.75">
      <c r="A433" s="84">
        <v>366</v>
      </c>
      <c r="B433" s="287">
        <v>43911</v>
      </c>
      <c r="C433" s="354" t="s">
        <v>31</v>
      </c>
      <c r="D433" s="670" t="s">
        <v>4</v>
      </c>
      <c r="E433" s="671" t="s">
        <v>330</v>
      </c>
      <c r="F433" s="672">
        <v>1.2</v>
      </c>
      <c r="G433" s="672">
        <v>1.1499999999999999</v>
      </c>
      <c r="H433" s="672">
        <v>0.6</v>
      </c>
      <c r="I433" s="355">
        <v>1</v>
      </c>
      <c r="J433" s="356">
        <f t="shared" si="44"/>
        <v>0.82799999999999996</v>
      </c>
      <c r="K433" s="357" t="s">
        <v>33</v>
      </c>
      <c r="L433" s="577" t="s">
        <v>32</v>
      </c>
      <c r="M433" s="580" t="s">
        <v>218</v>
      </c>
    </row>
    <row r="434" spans="1:13" ht="15.75">
      <c r="A434" s="84">
        <v>367</v>
      </c>
      <c r="B434" s="287">
        <v>43911</v>
      </c>
      <c r="C434" s="354" t="s">
        <v>31</v>
      </c>
      <c r="D434" s="670" t="s">
        <v>4</v>
      </c>
      <c r="E434" s="671" t="s">
        <v>176</v>
      </c>
      <c r="F434" s="672">
        <v>1.9</v>
      </c>
      <c r="G434" s="672">
        <v>0.95</v>
      </c>
      <c r="H434" s="672">
        <v>0.6</v>
      </c>
      <c r="I434" s="355">
        <v>1</v>
      </c>
      <c r="J434" s="356">
        <f t="shared" si="44"/>
        <v>1.083</v>
      </c>
      <c r="K434" s="357" t="s">
        <v>33</v>
      </c>
      <c r="L434" s="577" t="s">
        <v>32</v>
      </c>
      <c r="M434" s="580" t="s">
        <v>216</v>
      </c>
    </row>
    <row r="435" spans="1:13" ht="15.75">
      <c r="A435" s="84">
        <v>368</v>
      </c>
      <c r="B435" s="287">
        <v>43911</v>
      </c>
      <c r="C435" s="354" t="s">
        <v>31</v>
      </c>
      <c r="D435" s="670" t="s">
        <v>3</v>
      </c>
      <c r="E435" s="671" t="s">
        <v>676</v>
      </c>
      <c r="F435" s="672">
        <v>1.6</v>
      </c>
      <c r="G435" s="672">
        <v>1.05</v>
      </c>
      <c r="H435" s="672">
        <v>0.6</v>
      </c>
      <c r="I435" s="355">
        <v>1</v>
      </c>
      <c r="J435" s="356">
        <f t="shared" si="44"/>
        <v>1.008</v>
      </c>
      <c r="K435" s="357" t="s">
        <v>33</v>
      </c>
      <c r="L435" s="577" t="s">
        <v>32</v>
      </c>
      <c r="M435" s="580" t="s">
        <v>217</v>
      </c>
    </row>
    <row r="436" spans="1:13" ht="15.75">
      <c r="A436" s="84">
        <v>369</v>
      </c>
      <c r="B436" s="287">
        <v>43911</v>
      </c>
      <c r="C436" s="354" t="s">
        <v>31</v>
      </c>
      <c r="D436" s="670" t="s">
        <v>4</v>
      </c>
      <c r="E436" s="671" t="s">
        <v>370</v>
      </c>
      <c r="F436" s="672">
        <v>1.2</v>
      </c>
      <c r="G436" s="672">
        <v>0.65</v>
      </c>
      <c r="H436" s="672">
        <v>0.6</v>
      </c>
      <c r="I436" s="355">
        <v>1</v>
      </c>
      <c r="J436" s="356">
        <f t="shared" si="44"/>
        <v>0.46799999999999997</v>
      </c>
      <c r="K436" s="357" t="s">
        <v>33</v>
      </c>
      <c r="L436" s="577" t="s">
        <v>32</v>
      </c>
      <c r="M436" s="580" t="s">
        <v>219</v>
      </c>
    </row>
    <row r="437" spans="1:13" ht="15.75">
      <c r="A437" s="84">
        <v>370</v>
      </c>
      <c r="B437" s="287">
        <v>43911</v>
      </c>
      <c r="C437" s="354" t="s">
        <v>31</v>
      </c>
      <c r="D437" s="670" t="s">
        <v>4</v>
      </c>
      <c r="E437" s="671" t="s">
        <v>366</v>
      </c>
      <c r="F437" s="672">
        <v>1.2</v>
      </c>
      <c r="G437" s="672">
        <v>0.85</v>
      </c>
      <c r="H437" s="672">
        <v>0.6</v>
      </c>
      <c r="I437" s="355">
        <v>1</v>
      </c>
      <c r="J437" s="356">
        <f t="shared" si="44"/>
        <v>0.61199999999999999</v>
      </c>
      <c r="K437" s="357" t="s">
        <v>33</v>
      </c>
      <c r="L437" s="577" t="s">
        <v>32</v>
      </c>
      <c r="M437" s="580" t="s">
        <v>219</v>
      </c>
    </row>
    <row r="438" spans="1:13" ht="15.75">
      <c r="A438" s="84">
        <v>371</v>
      </c>
      <c r="B438" s="287">
        <v>43911</v>
      </c>
      <c r="C438" s="354" t="s">
        <v>31</v>
      </c>
      <c r="D438" s="670" t="s">
        <v>4</v>
      </c>
      <c r="E438" s="671" t="s">
        <v>368</v>
      </c>
      <c r="F438" s="672">
        <v>1.3</v>
      </c>
      <c r="G438" s="672">
        <v>0.75</v>
      </c>
      <c r="H438" s="672">
        <v>0.6</v>
      </c>
      <c r="I438" s="355">
        <v>1</v>
      </c>
      <c r="J438" s="356">
        <f t="shared" si="44"/>
        <v>0.58500000000000008</v>
      </c>
      <c r="K438" s="357" t="s">
        <v>33</v>
      </c>
      <c r="L438" s="577" t="s">
        <v>32</v>
      </c>
      <c r="M438" s="580" t="s">
        <v>218</v>
      </c>
    </row>
    <row r="439" spans="1:13" ht="15.75">
      <c r="A439" s="84">
        <v>372</v>
      </c>
      <c r="B439" s="287">
        <v>43911</v>
      </c>
      <c r="C439" s="354" t="s">
        <v>31</v>
      </c>
      <c r="D439" s="670" t="s">
        <v>4</v>
      </c>
      <c r="E439" s="671" t="s">
        <v>374</v>
      </c>
      <c r="F439" s="672">
        <v>0.95</v>
      </c>
      <c r="G439" s="672">
        <v>0.85</v>
      </c>
      <c r="H439" s="672">
        <v>0.6</v>
      </c>
      <c r="I439" s="355">
        <v>1</v>
      </c>
      <c r="J439" s="356">
        <f t="shared" si="44"/>
        <v>0.48449999999999999</v>
      </c>
      <c r="K439" s="357" t="s">
        <v>33</v>
      </c>
      <c r="L439" s="577" t="s">
        <v>32</v>
      </c>
      <c r="M439" s="580" t="s">
        <v>216</v>
      </c>
    </row>
    <row r="440" spans="1:13" ht="15.75">
      <c r="A440" s="84">
        <v>373</v>
      </c>
      <c r="B440" s="287">
        <v>43911</v>
      </c>
      <c r="C440" s="354" t="s">
        <v>31</v>
      </c>
      <c r="D440" s="670" t="s">
        <v>3</v>
      </c>
      <c r="E440" s="671" t="s">
        <v>327</v>
      </c>
      <c r="F440" s="672">
        <v>1.2</v>
      </c>
      <c r="G440" s="672">
        <v>0.85</v>
      </c>
      <c r="H440" s="672">
        <v>0.6</v>
      </c>
      <c r="I440" s="355">
        <v>1</v>
      </c>
      <c r="J440" s="356">
        <f t="shared" si="43"/>
        <v>0.61199999999999999</v>
      </c>
      <c r="K440" s="357" t="s">
        <v>33</v>
      </c>
      <c r="L440" s="577" t="s">
        <v>32</v>
      </c>
      <c r="M440" s="580" t="s">
        <v>219</v>
      </c>
    </row>
    <row r="441" spans="1:13" ht="15.75">
      <c r="A441" s="84">
        <v>374</v>
      </c>
      <c r="B441" s="287">
        <v>43911</v>
      </c>
      <c r="C441" s="354" t="s">
        <v>31</v>
      </c>
      <c r="D441" s="670" t="s">
        <v>3</v>
      </c>
      <c r="E441" s="671" t="s">
        <v>181</v>
      </c>
      <c r="F441" s="672">
        <v>1.3</v>
      </c>
      <c r="G441" s="672">
        <v>0.95</v>
      </c>
      <c r="H441" s="672">
        <v>0.6</v>
      </c>
      <c r="I441" s="355">
        <v>1</v>
      </c>
      <c r="J441" s="356">
        <f t="shared" si="43"/>
        <v>0.74099999999999988</v>
      </c>
      <c r="K441" s="357" t="s">
        <v>33</v>
      </c>
      <c r="L441" s="577" t="s">
        <v>32</v>
      </c>
      <c r="M441" s="580" t="s">
        <v>219</v>
      </c>
    </row>
    <row r="442" spans="1:13" ht="15.75">
      <c r="A442" s="84">
        <v>375</v>
      </c>
      <c r="B442" s="287">
        <v>43911</v>
      </c>
      <c r="C442" s="354" t="s">
        <v>31</v>
      </c>
      <c r="D442" s="670" t="s">
        <v>4</v>
      </c>
      <c r="E442" s="671" t="s">
        <v>383</v>
      </c>
      <c r="F442" s="672">
        <v>1.3</v>
      </c>
      <c r="G442" s="672">
        <v>0.95</v>
      </c>
      <c r="H442" s="672">
        <v>0.6</v>
      </c>
      <c r="I442" s="355">
        <v>1</v>
      </c>
      <c r="J442" s="356">
        <f t="shared" si="43"/>
        <v>0.74099999999999988</v>
      </c>
      <c r="K442" s="357" t="s">
        <v>33</v>
      </c>
      <c r="L442" s="577" t="s">
        <v>32</v>
      </c>
      <c r="M442" s="580" t="s">
        <v>216</v>
      </c>
    </row>
    <row r="443" spans="1:13" ht="15.75">
      <c r="A443" s="84">
        <v>376</v>
      </c>
      <c r="B443" s="287">
        <v>43911</v>
      </c>
      <c r="C443" s="354" t="s">
        <v>31</v>
      </c>
      <c r="D443" s="670" t="s">
        <v>4</v>
      </c>
      <c r="E443" s="671" t="s">
        <v>369</v>
      </c>
      <c r="F443" s="672">
        <v>1.2</v>
      </c>
      <c r="G443" s="672">
        <v>1.05</v>
      </c>
      <c r="H443" s="672">
        <v>0.6</v>
      </c>
      <c r="I443" s="355">
        <v>1</v>
      </c>
      <c r="J443" s="356">
        <f t="shared" si="43"/>
        <v>0.75600000000000001</v>
      </c>
      <c r="K443" s="357" t="s">
        <v>33</v>
      </c>
      <c r="L443" s="577" t="s">
        <v>32</v>
      </c>
      <c r="M443" s="580" t="s">
        <v>571</v>
      </c>
    </row>
    <row r="444" spans="1:13" ht="15.75">
      <c r="A444" s="84">
        <v>377</v>
      </c>
      <c r="B444" s="287">
        <v>43911</v>
      </c>
      <c r="C444" s="354" t="s">
        <v>31</v>
      </c>
      <c r="D444" s="670" t="s">
        <v>4</v>
      </c>
      <c r="E444" s="671" t="s">
        <v>372</v>
      </c>
      <c r="F444" s="672">
        <v>1.2</v>
      </c>
      <c r="G444" s="672">
        <v>1.05</v>
      </c>
      <c r="H444" s="672">
        <v>0.6</v>
      </c>
      <c r="I444" s="355">
        <v>1</v>
      </c>
      <c r="J444" s="356">
        <f t="shared" ref="J444:J465" si="47">F444*G444*H444</f>
        <v>0.75600000000000001</v>
      </c>
      <c r="K444" s="357" t="s">
        <v>33</v>
      </c>
      <c r="L444" s="577" t="s">
        <v>32</v>
      </c>
      <c r="M444" s="580" t="s">
        <v>219</v>
      </c>
    </row>
    <row r="445" spans="1:13" ht="15.75">
      <c r="A445" s="84">
        <v>378</v>
      </c>
      <c r="B445" s="287">
        <v>43911</v>
      </c>
      <c r="C445" s="354" t="s">
        <v>31</v>
      </c>
      <c r="D445" s="670" t="s">
        <v>4</v>
      </c>
      <c r="E445" s="671" t="s">
        <v>251</v>
      </c>
      <c r="F445" s="672">
        <v>1.1000000000000001</v>
      </c>
      <c r="G445" s="672">
        <v>0.65</v>
      </c>
      <c r="H445" s="672">
        <v>0.6</v>
      </c>
      <c r="I445" s="355">
        <v>1</v>
      </c>
      <c r="J445" s="356">
        <f t="shared" si="47"/>
        <v>0.42900000000000005</v>
      </c>
      <c r="K445" s="357" t="s">
        <v>33</v>
      </c>
      <c r="L445" s="577" t="s">
        <v>32</v>
      </c>
      <c r="M445" s="580" t="s">
        <v>218</v>
      </c>
    </row>
    <row r="446" spans="1:13" ht="15.75">
      <c r="A446" s="84">
        <v>379</v>
      </c>
      <c r="B446" s="287">
        <v>43911</v>
      </c>
      <c r="C446" s="354" t="s">
        <v>31</v>
      </c>
      <c r="D446" s="670" t="s">
        <v>4</v>
      </c>
      <c r="E446" s="671" t="s">
        <v>385</v>
      </c>
      <c r="F446" s="672">
        <v>1.2</v>
      </c>
      <c r="G446" s="672">
        <v>1.2</v>
      </c>
      <c r="H446" s="672">
        <v>0.6</v>
      </c>
      <c r="I446" s="355">
        <v>1</v>
      </c>
      <c r="J446" s="356">
        <f t="shared" si="47"/>
        <v>0.86399999999999999</v>
      </c>
      <c r="K446" s="357" t="s">
        <v>33</v>
      </c>
      <c r="L446" s="577" t="s">
        <v>32</v>
      </c>
      <c r="M446" s="580" t="s">
        <v>219</v>
      </c>
    </row>
    <row r="447" spans="1:13" ht="15.75">
      <c r="A447" s="84">
        <v>380</v>
      </c>
      <c r="B447" s="699">
        <v>43911</v>
      </c>
      <c r="C447" s="700" t="s">
        <v>31</v>
      </c>
      <c r="D447" s="750" t="s">
        <v>3</v>
      </c>
      <c r="E447" s="752" t="s">
        <v>679</v>
      </c>
      <c r="F447" s="753">
        <v>1.4</v>
      </c>
      <c r="G447" s="753">
        <v>0.85</v>
      </c>
      <c r="H447" s="753">
        <v>0.6</v>
      </c>
      <c r="I447" s="704">
        <v>1</v>
      </c>
      <c r="J447" s="802">
        <f t="shared" si="47"/>
        <v>0.71399999999999997</v>
      </c>
      <c r="K447" s="706" t="s">
        <v>33</v>
      </c>
      <c r="L447" s="707" t="s">
        <v>32</v>
      </c>
      <c r="M447" s="708" t="s">
        <v>216</v>
      </c>
    </row>
    <row r="448" spans="1:13" ht="15.75">
      <c r="A448" s="84">
        <v>381</v>
      </c>
      <c r="B448" s="287">
        <v>43912</v>
      </c>
      <c r="C448" s="354" t="s">
        <v>31</v>
      </c>
      <c r="D448" s="670" t="s">
        <v>3</v>
      </c>
      <c r="E448" s="671" t="s">
        <v>674</v>
      </c>
      <c r="F448" s="672">
        <v>1.7</v>
      </c>
      <c r="G448" s="672">
        <v>0.95</v>
      </c>
      <c r="H448" s="672">
        <v>0.6</v>
      </c>
      <c r="I448" s="355">
        <v>1</v>
      </c>
      <c r="J448" s="356">
        <f t="shared" si="47"/>
        <v>0.96899999999999997</v>
      </c>
      <c r="K448" s="357" t="s">
        <v>33</v>
      </c>
      <c r="L448" s="577" t="s">
        <v>32</v>
      </c>
      <c r="M448" s="580" t="s">
        <v>219</v>
      </c>
    </row>
    <row r="449" spans="1:13" ht="15.75">
      <c r="A449" s="84">
        <v>382</v>
      </c>
      <c r="B449" s="287">
        <v>43912</v>
      </c>
      <c r="C449" s="354" t="s">
        <v>31</v>
      </c>
      <c r="D449" s="670" t="s">
        <v>4</v>
      </c>
      <c r="E449" s="671" t="s">
        <v>363</v>
      </c>
      <c r="F449" s="672">
        <v>1.3</v>
      </c>
      <c r="G449" s="672">
        <v>1.3</v>
      </c>
      <c r="H449" s="672">
        <v>0.6</v>
      </c>
      <c r="I449" s="355">
        <v>1</v>
      </c>
      <c r="J449" s="356">
        <f t="shared" si="47"/>
        <v>1.014</v>
      </c>
      <c r="K449" s="357" t="s">
        <v>33</v>
      </c>
      <c r="L449" s="577" t="s">
        <v>32</v>
      </c>
      <c r="M449" s="580" t="s">
        <v>217</v>
      </c>
    </row>
    <row r="450" spans="1:13" ht="15.75">
      <c r="A450" s="84">
        <v>383</v>
      </c>
      <c r="B450" s="287">
        <v>43912</v>
      </c>
      <c r="C450" s="354" t="s">
        <v>31</v>
      </c>
      <c r="D450" s="670" t="s">
        <v>4</v>
      </c>
      <c r="E450" s="671" t="s">
        <v>367</v>
      </c>
      <c r="F450" s="672">
        <v>1.4</v>
      </c>
      <c r="G450" s="672">
        <v>0.65</v>
      </c>
      <c r="H450" s="672">
        <v>0.6</v>
      </c>
      <c r="I450" s="355">
        <v>1</v>
      </c>
      <c r="J450" s="356">
        <f t="shared" si="47"/>
        <v>0.54599999999999993</v>
      </c>
      <c r="K450" s="357" t="s">
        <v>33</v>
      </c>
      <c r="L450" s="577" t="s">
        <v>32</v>
      </c>
      <c r="M450" s="580" t="s">
        <v>216</v>
      </c>
    </row>
    <row r="451" spans="1:13" ht="15.75">
      <c r="A451" s="84">
        <v>384</v>
      </c>
      <c r="B451" s="287">
        <v>43912</v>
      </c>
      <c r="C451" s="354" t="s">
        <v>31</v>
      </c>
      <c r="D451" s="670" t="s">
        <v>4</v>
      </c>
      <c r="E451" s="671" t="s">
        <v>328</v>
      </c>
      <c r="F451" s="672">
        <v>1.2</v>
      </c>
      <c r="G451" s="672">
        <v>1.1499999999999999</v>
      </c>
      <c r="H451" s="672">
        <v>0.6</v>
      </c>
      <c r="I451" s="355">
        <v>1</v>
      </c>
      <c r="J451" s="356">
        <f t="shared" si="47"/>
        <v>0.82799999999999996</v>
      </c>
      <c r="K451" s="357" t="s">
        <v>33</v>
      </c>
      <c r="L451" s="577" t="s">
        <v>32</v>
      </c>
      <c r="M451" s="580" t="s">
        <v>218</v>
      </c>
    </row>
    <row r="452" spans="1:13" ht="15.75">
      <c r="A452" s="84">
        <v>385</v>
      </c>
      <c r="B452" s="287">
        <v>43912</v>
      </c>
      <c r="C452" s="354" t="s">
        <v>31</v>
      </c>
      <c r="D452" s="670" t="s">
        <v>3</v>
      </c>
      <c r="E452" s="671" t="s">
        <v>364</v>
      </c>
      <c r="F452" s="672">
        <v>1.5</v>
      </c>
      <c r="G452" s="672">
        <v>1.4</v>
      </c>
      <c r="H452" s="672">
        <v>0.6</v>
      </c>
      <c r="I452" s="355">
        <v>1</v>
      </c>
      <c r="J452" s="356">
        <f t="shared" si="47"/>
        <v>1.2599999999999998</v>
      </c>
      <c r="K452" s="357" t="s">
        <v>33</v>
      </c>
      <c r="L452" s="577" t="s">
        <v>32</v>
      </c>
      <c r="M452" s="580" t="s">
        <v>219</v>
      </c>
    </row>
    <row r="453" spans="1:13" ht="15.75">
      <c r="A453" s="84">
        <v>386</v>
      </c>
      <c r="B453" s="287">
        <v>43912</v>
      </c>
      <c r="C453" s="354" t="s">
        <v>31</v>
      </c>
      <c r="D453" s="670" t="s">
        <v>3</v>
      </c>
      <c r="E453" s="671" t="s">
        <v>693</v>
      </c>
      <c r="F453" s="672">
        <v>1.5</v>
      </c>
      <c r="G453" s="672">
        <v>1.25</v>
      </c>
      <c r="H453" s="672">
        <v>0.6</v>
      </c>
      <c r="I453" s="355">
        <v>1</v>
      </c>
      <c r="J453" s="356">
        <f t="shared" si="47"/>
        <v>1.125</v>
      </c>
      <c r="K453" s="357" t="s">
        <v>33</v>
      </c>
      <c r="L453" s="577" t="s">
        <v>32</v>
      </c>
      <c r="M453" s="580" t="s">
        <v>216</v>
      </c>
    </row>
    <row r="454" spans="1:13" ht="15.75">
      <c r="A454" s="84">
        <v>387</v>
      </c>
      <c r="B454" s="287">
        <v>43912</v>
      </c>
      <c r="C454" s="354" t="s">
        <v>31</v>
      </c>
      <c r="D454" s="670" t="s">
        <v>3</v>
      </c>
      <c r="E454" s="671" t="s">
        <v>688</v>
      </c>
      <c r="F454" s="672">
        <v>1.3</v>
      </c>
      <c r="G454" s="672">
        <v>1.25</v>
      </c>
      <c r="H454" s="672">
        <v>0.6</v>
      </c>
      <c r="I454" s="355">
        <v>1</v>
      </c>
      <c r="J454" s="356">
        <f t="shared" si="47"/>
        <v>0.97499999999999998</v>
      </c>
      <c r="K454" s="357" t="s">
        <v>33</v>
      </c>
      <c r="L454" s="577" t="s">
        <v>32</v>
      </c>
      <c r="M454" s="580" t="s">
        <v>308</v>
      </c>
    </row>
    <row r="455" spans="1:13" ht="15.75">
      <c r="A455" s="84">
        <v>388</v>
      </c>
      <c r="B455" s="287">
        <v>43912</v>
      </c>
      <c r="C455" s="354" t="s">
        <v>31</v>
      </c>
      <c r="D455" s="670" t="s">
        <v>3</v>
      </c>
      <c r="E455" s="671" t="s">
        <v>691</v>
      </c>
      <c r="F455" s="672">
        <v>1.3</v>
      </c>
      <c r="G455" s="672">
        <v>0.65</v>
      </c>
      <c r="H455" s="672">
        <v>0.6</v>
      </c>
      <c r="I455" s="355">
        <v>1</v>
      </c>
      <c r="J455" s="356">
        <f t="shared" si="47"/>
        <v>0.50700000000000001</v>
      </c>
      <c r="K455" s="357" t="s">
        <v>33</v>
      </c>
      <c r="L455" s="577" t="s">
        <v>32</v>
      </c>
      <c r="M455" s="580" t="s">
        <v>219</v>
      </c>
    </row>
    <row r="456" spans="1:13" ht="15.75">
      <c r="A456" s="84">
        <v>389</v>
      </c>
      <c r="B456" s="287">
        <v>43912</v>
      </c>
      <c r="C456" s="354" t="s">
        <v>31</v>
      </c>
      <c r="D456" s="670" t="s">
        <v>4</v>
      </c>
      <c r="E456" s="671" t="s">
        <v>680</v>
      </c>
      <c r="F456" s="672">
        <v>1.1000000000000001</v>
      </c>
      <c r="G456" s="672">
        <v>0.95</v>
      </c>
      <c r="H456" s="672">
        <v>0.6</v>
      </c>
      <c r="I456" s="355">
        <v>1</v>
      </c>
      <c r="J456" s="356">
        <f t="shared" si="47"/>
        <v>0.62699999999999989</v>
      </c>
      <c r="K456" s="357" t="s">
        <v>33</v>
      </c>
      <c r="L456" s="577" t="s">
        <v>32</v>
      </c>
      <c r="M456" s="580" t="s">
        <v>571</v>
      </c>
    </row>
    <row r="457" spans="1:13" ht="15.75">
      <c r="A457" s="84">
        <v>390</v>
      </c>
      <c r="B457" s="287">
        <v>43912</v>
      </c>
      <c r="C457" s="354" t="s">
        <v>31</v>
      </c>
      <c r="D457" s="670" t="s">
        <v>4</v>
      </c>
      <c r="E457" s="671" t="s">
        <v>378</v>
      </c>
      <c r="F457" s="672">
        <v>1.2</v>
      </c>
      <c r="G457" s="672">
        <v>0.95</v>
      </c>
      <c r="H457" s="672">
        <v>0.6</v>
      </c>
      <c r="I457" s="355">
        <v>1</v>
      </c>
      <c r="J457" s="356">
        <f t="shared" si="47"/>
        <v>0.68399999999999994</v>
      </c>
      <c r="K457" s="357" t="s">
        <v>33</v>
      </c>
      <c r="L457" s="577" t="s">
        <v>32</v>
      </c>
      <c r="M457" s="580" t="s">
        <v>219</v>
      </c>
    </row>
    <row r="458" spans="1:13" ht="15.75">
      <c r="A458" s="84">
        <v>391</v>
      </c>
      <c r="B458" s="287">
        <v>43912</v>
      </c>
      <c r="C458" s="354" t="s">
        <v>31</v>
      </c>
      <c r="D458" s="670" t="s">
        <v>4</v>
      </c>
      <c r="E458" s="671" t="s">
        <v>681</v>
      </c>
      <c r="F458" s="672">
        <v>1.4</v>
      </c>
      <c r="G458" s="672">
        <v>1.25</v>
      </c>
      <c r="H458" s="672">
        <v>0.6</v>
      </c>
      <c r="I458" s="355">
        <v>1</v>
      </c>
      <c r="J458" s="356">
        <f t="shared" si="47"/>
        <v>1.05</v>
      </c>
      <c r="K458" s="357" t="s">
        <v>33</v>
      </c>
      <c r="L458" s="577" t="s">
        <v>32</v>
      </c>
      <c r="M458" s="580" t="s">
        <v>218</v>
      </c>
    </row>
    <row r="459" spans="1:13" ht="15.75">
      <c r="A459" s="84">
        <v>392</v>
      </c>
      <c r="B459" s="287">
        <v>43912</v>
      </c>
      <c r="C459" s="354" t="s">
        <v>31</v>
      </c>
      <c r="D459" s="670" t="s">
        <v>4</v>
      </c>
      <c r="E459" s="671" t="s">
        <v>380</v>
      </c>
      <c r="F459" s="672">
        <v>1.2</v>
      </c>
      <c r="G459" s="672">
        <v>0.95</v>
      </c>
      <c r="H459" s="672">
        <v>0.6</v>
      </c>
      <c r="I459" s="355">
        <v>1</v>
      </c>
      <c r="J459" s="356">
        <f t="shared" si="47"/>
        <v>0.68399999999999994</v>
      </c>
      <c r="K459" s="357" t="s">
        <v>33</v>
      </c>
      <c r="L459" s="577" t="s">
        <v>32</v>
      </c>
      <c r="M459" s="580" t="s">
        <v>216</v>
      </c>
    </row>
    <row r="460" spans="1:13" ht="15.75">
      <c r="A460" s="84">
        <v>393</v>
      </c>
      <c r="B460" s="287">
        <v>43912</v>
      </c>
      <c r="C460" s="354" t="s">
        <v>31</v>
      </c>
      <c r="D460" s="670" t="s">
        <v>4</v>
      </c>
      <c r="E460" s="671" t="s">
        <v>365</v>
      </c>
      <c r="F460" s="672">
        <v>1</v>
      </c>
      <c r="G460" s="672">
        <v>0.6</v>
      </c>
      <c r="H460" s="672">
        <v>0.6</v>
      </c>
      <c r="I460" s="355">
        <v>1</v>
      </c>
      <c r="J460" s="356">
        <f t="shared" si="47"/>
        <v>0.36</v>
      </c>
      <c r="K460" s="357" t="s">
        <v>33</v>
      </c>
      <c r="L460" s="577" t="s">
        <v>32</v>
      </c>
      <c r="M460" s="580" t="s">
        <v>217</v>
      </c>
    </row>
    <row r="461" spans="1:13" ht="15.75">
      <c r="A461" s="84">
        <v>394</v>
      </c>
      <c r="B461" s="287">
        <v>43912</v>
      </c>
      <c r="C461" s="354" t="s">
        <v>31</v>
      </c>
      <c r="D461" s="670" t="s">
        <v>4</v>
      </c>
      <c r="E461" s="671" t="s">
        <v>160</v>
      </c>
      <c r="F461" s="672">
        <v>1.9</v>
      </c>
      <c r="G461" s="672">
        <v>1.25</v>
      </c>
      <c r="H461" s="672">
        <v>0.6</v>
      </c>
      <c r="I461" s="355">
        <v>1</v>
      </c>
      <c r="J461" s="356">
        <f t="shared" si="47"/>
        <v>1.425</v>
      </c>
      <c r="K461" s="357" t="s">
        <v>33</v>
      </c>
      <c r="L461" s="577" t="s">
        <v>32</v>
      </c>
      <c r="M461" s="580" t="s">
        <v>219</v>
      </c>
    </row>
    <row r="462" spans="1:13" ht="15.75">
      <c r="A462" s="84">
        <v>395</v>
      </c>
      <c r="B462" s="287">
        <v>43912</v>
      </c>
      <c r="C462" s="354" t="s">
        <v>31</v>
      </c>
      <c r="D462" s="670" t="s">
        <v>3</v>
      </c>
      <c r="E462" s="671" t="s">
        <v>382</v>
      </c>
      <c r="F462" s="672">
        <v>1.3</v>
      </c>
      <c r="G462" s="672">
        <v>0.95</v>
      </c>
      <c r="H462" s="672">
        <v>0.6</v>
      </c>
      <c r="I462" s="355">
        <v>1</v>
      </c>
      <c r="J462" s="356">
        <f t="shared" si="47"/>
        <v>0.74099999999999988</v>
      </c>
      <c r="K462" s="357" t="s">
        <v>33</v>
      </c>
      <c r="L462" s="577" t="s">
        <v>32</v>
      </c>
      <c r="M462" s="580" t="s">
        <v>216</v>
      </c>
    </row>
    <row r="463" spans="1:13" ht="15.75">
      <c r="A463" s="84">
        <v>396</v>
      </c>
      <c r="B463" s="287">
        <v>43912</v>
      </c>
      <c r="C463" s="354" t="s">
        <v>31</v>
      </c>
      <c r="D463" s="670" t="s">
        <v>4</v>
      </c>
      <c r="E463" s="671" t="s">
        <v>376</v>
      </c>
      <c r="F463" s="672">
        <v>1.3</v>
      </c>
      <c r="G463" s="672">
        <v>0.75</v>
      </c>
      <c r="H463" s="672">
        <v>0.6</v>
      </c>
      <c r="I463" s="355">
        <v>1</v>
      </c>
      <c r="J463" s="356">
        <f t="shared" si="47"/>
        <v>0.58500000000000008</v>
      </c>
      <c r="K463" s="357" t="s">
        <v>33</v>
      </c>
      <c r="L463" s="577" t="s">
        <v>32</v>
      </c>
      <c r="M463" s="580" t="s">
        <v>216</v>
      </c>
    </row>
    <row r="464" spans="1:13" ht="15.75">
      <c r="A464" s="84">
        <v>397</v>
      </c>
      <c r="B464" s="287">
        <v>43912</v>
      </c>
      <c r="C464" s="354" t="s">
        <v>31</v>
      </c>
      <c r="D464" s="670" t="s">
        <v>4</v>
      </c>
      <c r="E464" s="671" t="s">
        <v>407</v>
      </c>
      <c r="F464" s="672">
        <v>1.2</v>
      </c>
      <c r="G464" s="672">
        <v>1.05</v>
      </c>
      <c r="H464" s="672">
        <v>0.6</v>
      </c>
      <c r="I464" s="355">
        <v>1</v>
      </c>
      <c r="J464" s="356">
        <f t="shared" si="47"/>
        <v>0.75600000000000001</v>
      </c>
      <c r="K464" s="357" t="s">
        <v>33</v>
      </c>
      <c r="L464" s="577" t="s">
        <v>32</v>
      </c>
      <c r="M464" s="580" t="s">
        <v>219</v>
      </c>
    </row>
    <row r="465" spans="1:13" ht="15.75">
      <c r="A465" s="84">
        <v>398</v>
      </c>
      <c r="B465" s="287">
        <v>43912</v>
      </c>
      <c r="C465" s="354" t="s">
        <v>31</v>
      </c>
      <c r="D465" s="670" t="s">
        <v>4</v>
      </c>
      <c r="E465" s="671" t="s">
        <v>377</v>
      </c>
      <c r="F465" s="672">
        <v>2.5</v>
      </c>
      <c r="G465" s="672">
        <v>0.95</v>
      </c>
      <c r="H465" s="672">
        <v>0.6</v>
      </c>
      <c r="I465" s="355">
        <v>1</v>
      </c>
      <c r="J465" s="356">
        <f t="shared" si="47"/>
        <v>1.425</v>
      </c>
      <c r="K465" s="357" t="s">
        <v>33</v>
      </c>
      <c r="L465" s="577" t="s">
        <v>32</v>
      </c>
      <c r="M465" s="580" t="s">
        <v>217</v>
      </c>
    </row>
    <row r="466" spans="1:13" ht="15.75">
      <c r="A466" s="84">
        <v>399</v>
      </c>
      <c r="B466" s="287">
        <v>43912</v>
      </c>
      <c r="C466" s="354" t="s">
        <v>31</v>
      </c>
      <c r="D466" s="670" t="s">
        <v>4</v>
      </c>
      <c r="E466" s="671" t="s">
        <v>375</v>
      </c>
      <c r="F466" s="672">
        <v>1.2</v>
      </c>
      <c r="G466" s="672">
        <v>1.05</v>
      </c>
      <c r="H466" s="672">
        <v>0.6</v>
      </c>
      <c r="I466" s="355">
        <v>1</v>
      </c>
      <c r="J466" s="356">
        <f t="shared" si="43"/>
        <v>0.75600000000000001</v>
      </c>
      <c r="K466" s="357" t="s">
        <v>33</v>
      </c>
      <c r="L466" s="577" t="s">
        <v>32</v>
      </c>
      <c r="M466" s="580" t="s">
        <v>216</v>
      </c>
    </row>
    <row r="467" spans="1:13" ht="15.75">
      <c r="A467" s="84">
        <v>400</v>
      </c>
      <c r="B467" s="287">
        <v>43912</v>
      </c>
      <c r="C467" s="354" t="s">
        <v>31</v>
      </c>
      <c r="D467" s="670" t="s">
        <v>4</v>
      </c>
      <c r="E467" s="671" t="s">
        <v>379</v>
      </c>
      <c r="F467" s="672">
        <v>2</v>
      </c>
      <c r="G467" s="672">
        <v>0.85</v>
      </c>
      <c r="H467" s="672">
        <v>0.6</v>
      </c>
      <c r="I467" s="355">
        <v>1</v>
      </c>
      <c r="J467" s="356">
        <f t="shared" si="43"/>
        <v>1.02</v>
      </c>
      <c r="K467" s="357" t="s">
        <v>33</v>
      </c>
      <c r="L467" s="577" t="s">
        <v>32</v>
      </c>
      <c r="M467" s="580" t="s">
        <v>218</v>
      </c>
    </row>
    <row r="468" spans="1:13" ht="15.75">
      <c r="A468" s="84">
        <v>401</v>
      </c>
      <c r="B468" s="287">
        <v>43912</v>
      </c>
      <c r="C468" s="354" t="s">
        <v>31</v>
      </c>
      <c r="D468" s="670" t="s">
        <v>4</v>
      </c>
      <c r="E468" s="671" t="s">
        <v>373</v>
      </c>
      <c r="F468" s="672">
        <v>1.4</v>
      </c>
      <c r="G468" s="672">
        <v>1.35</v>
      </c>
      <c r="H468" s="672">
        <v>0.6</v>
      </c>
      <c r="I468" s="355">
        <v>1</v>
      </c>
      <c r="J468" s="356">
        <f t="shared" ref="J468:J623" si="48">F468*G468*H468</f>
        <v>1.1339999999999999</v>
      </c>
      <c r="K468" s="357" t="s">
        <v>33</v>
      </c>
      <c r="L468" s="577" t="s">
        <v>32</v>
      </c>
      <c r="M468" s="580" t="s">
        <v>218</v>
      </c>
    </row>
    <row r="469" spans="1:13" ht="15.75">
      <c r="A469" s="84">
        <v>402</v>
      </c>
      <c r="B469" s="287">
        <v>43912</v>
      </c>
      <c r="C469" s="354" t="s">
        <v>31</v>
      </c>
      <c r="D469" s="670" t="s">
        <v>3</v>
      </c>
      <c r="E469" s="671" t="s">
        <v>689</v>
      </c>
      <c r="F469" s="672">
        <v>1</v>
      </c>
      <c r="G469" s="672">
        <v>0.95</v>
      </c>
      <c r="H469" s="672">
        <v>0.6</v>
      </c>
      <c r="I469" s="355">
        <v>1</v>
      </c>
      <c r="J469" s="356">
        <f t="shared" si="48"/>
        <v>0.56999999999999995</v>
      </c>
      <c r="K469" s="357" t="s">
        <v>33</v>
      </c>
      <c r="L469" s="577" t="s">
        <v>32</v>
      </c>
      <c r="M469" s="580" t="s">
        <v>216</v>
      </c>
    </row>
    <row r="470" spans="1:13" ht="15.75">
      <c r="A470" s="84">
        <v>403</v>
      </c>
      <c r="B470" s="287">
        <v>43912</v>
      </c>
      <c r="C470" s="354" t="s">
        <v>31</v>
      </c>
      <c r="D470" s="670" t="s">
        <v>3</v>
      </c>
      <c r="E470" s="671" t="s">
        <v>381</v>
      </c>
      <c r="F470" s="672">
        <v>2.7</v>
      </c>
      <c r="G470" s="672">
        <v>1.1499999999999999</v>
      </c>
      <c r="H470" s="672">
        <v>0.6</v>
      </c>
      <c r="I470" s="355">
        <v>1</v>
      </c>
      <c r="J470" s="356">
        <f t="shared" si="48"/>
        <v>1.863</v>
      </c>
      <c r="K470" s="357" t="s">
        <v>33</v>
      </c>
      <c r="L470" s="577" t="s">
        <v>32</v>
      </c>
      <c r="M470" s="580" t="s">
        <v>216</v>
      </c>
    </row>
    <row r="471" spans="1:13" ht="15.75">
      <c r="A471" s="84">
        <v>404</v>
      </c>
      <c r="B471" s="699">
        <v>43912</v>
      </c>
      <c r="C471" s="700" t="s">
        <v>31</v>
      </c>
      <c r="D471" s="750" t="s">
        <v>3</v>
      </c>
      <c r="E471" s="752" t="s">
        <v>690</v>
      </c>
      <c r="F471" s="753">
        <v>1.2</v>
      </c>
      <c r="G471" s="753">
        <v>0.75</v>
      </c>
      <c r="H471" s="753">
        <v>0.6</v>
      </c>
      <c r="I471" s="704">
        <v>1</v>
      </c>
      <c r="J471" s="802">
        <f t="shared" si="48"/>
        <v>0.53999999999999992</v>
      </c>
      <c r="K471" s="706" t="s">
        <v>33</v>
      </c>
      <c r="L471" s="707" t="s">
        <v>32</v>
      </c>
      <c r="M471" s="708" t="s">
        <v>219</v>
      </c>
    </row>
    <row r="472" spans="1:13" ht="15.75">
      <c r="A472" s="84">
        <v>405</v>
      </c>
      <c r="B472" s="287">
        <v>43913</v>
      </c>
      <c r="C472" s="354" t="s">
        <v>31</v>
      </c>
      <c r="D472" s="670" t="s">
        <v>4</v>
      </c>
      <c r="E472" s="671" t="s">
        <v>695</v>
      </c>
      <c r="F472" s="672">
        <v>1.2</v>
      </c>
      <c r="G472" s="672">
        <v>1.05</v>
      </c>
      <c r="H472" s="672">
        <v>0.6</v>
      </c>
      <c r="I472" s="355">
        <v>1</v>
      </c>
      <c r="J472" s="356">
        <f t="shared" ref="J472:J495" si="49">F472*G472*H472</f>
        <v>0.75600000000000001</v>
      </c>
      <c r="K472" s="357" t="s">
        <v>33</v>
      </c>
      <c r="L472" s="577" t="s">
        <v>32</v>
      </c>
      <c r="M472" s="580" t="s">
        <v>571</v>
      </c>
    </row>
    <row r="473" spans="1:13" ht="15.75">
      <c r="A473" s="84">
        <v>406</v>
      </c>
      <c r="B473" s="287">
        <v>43913</v>
      </c>
      <c r="C473" s="354" t="s">
        <v>31</v>
      </c>
      <c r="D473" s="670" t="s">
        <v>3</v>
      </c>
      <c r="E473" s="671" t="s">
        <v>694</v>
      </c>
      <c r="F473" s="672">
        <v>1.3</v>
      </c>
      <c r="G473" s="672">
        <v>1.1499999999999999</v>
      </c>
      <c r="H473" s="672">
        <v>0.6</v>
      </c>
      <c r="I473" s="355">
        <v>1</v>
      </c>
      <c r="J473" s="356">
        <f t="shared" si="49"/>
        <v>0.89699999999999991</v>
      </c>
      <c r="K473" s="357" t="s">
        <v>33</v>
      </c>
      <c r="L473" s="577" t="s">
        <v>32</v>
      </c>
      <c r="M473" s="580" t="s">
        <v>219</v>
      </c>
    </row>
    <row r="474" spans="1:13" ht="15.75">
      <c r="A474" s="84">
        <v>407</v>
      </c>
      <c r="B474" s="287">
        <v>43913</v>
      </c>
      <c r="C474" s="354" t="s">
        <v>31</v>
      </c>
      <c r="D474" s="670" t="s">
        <v>4</v>
      </c>
      <c r="E474" s="671" t="s">
        <v>430</v>
      </c>
      <c r="F474" s="672">
        <v>1.2</v>
      </c>
      <c r="G474" s="672">
        <v>0.85</v>
      </c>
      <c r="H474" s="672">
        <v>0.6</v>
      </c>
      <c r="I474" s="355">
        <v>1</v>
      </c>
      <c r="J474" s="356">
        <f t="shared" si="49"/>
        <v>0.61199999999999999</v>
      </c>
      <c r="K474" s="357" t="s">
        <v>33</v>
      </c>
      <c r="L474" s="577" t="s">
        <v>32</v>
      </c>
      <c r="M474" s="580" t="s">
        <v>216</v>
      </c>
    </row>
    <row r="475" spans="1:13" ht="15.75">
      <c r="A475" s="84">
        <v>408</v>
      </c>
      <c r="B475" s="287">
        <v>43913</v>
      </c>
      <c r="C475" s="354" t="s">
        <v>31</v>
      </c>
      <c r="D475" s="670" t="s">
        <v>4</v>
      </c>
      <c r="E475" s="671" t="s">
        <v>411</v>
      </c>
      <c r="F475" s="672">
        <v>1.3</v>
      </c>
      <c r="G475" s="672">
        <v>1.3</v>
      </c>
      <c r="H475" s="672">
        <v>0.6</v>
      </c>
      <c r="I475" s="355">
        <v>1</v>
      </c>
      <c r="J475" s="356">
        <f t="shared" si="49"/>
        <v>1.014</v>
      </c>
      <c r="K475" s="357" t="s">
        <v>33</v>
      </c>
      <c r="L475" s="577" t="s">
        <v>32</v>
      </c>
      <c r="M475" s="580" t="s">
        <v>218</v>
      </c>
    </row>
    <row r="476" spans="1:13" ht="15.75">
      <c r="A476" s="84">
        <v>409</v>
      </c>
      <c r="B476" s="287">
        <v>43913</v>
      </c>
      <c r="C476" s="354" t="s">
        <v>31</v>
      </c>
      <c r="D476" s="670" t="s">
        <v>3</v>
      </c>
      <c r="E476" s="671" t="s">
        <v>410</v>
      </c>
      <c r="F476" s="672">
        <v>1.3</v>
      </c>
      <c r="G476" s="672">
        <v>0.85</v>
      </c>
      <c r="H476" s="672">
        <v>0.6</v>
      </c>
      <c r="I476" s="355">
        <v>1</v>
      </c>
      <c r="J476" s="356">
        <f t="shared" si="49"/>
        <v>0.66299999999999992</v>
      </c>
      <c r="K476" s="357" t="s">
        <v>33</v>
      </c>
      <c r="L476" s="577" t="s">
        <v>32</v>
      </c>
      <c r="M476" s="580" t="s">
        <v>216</v>
      </c>
    </row>
    <row r="477" spans="1:13" ht="15.75">
      <c r="A477" s="84">
        <v>410</v>
      </c>
      <c r="B477" s="287">
        <v>43913</v>
      </c>
      <c r="C477" s="354" t="s">
        <v>31</v>
      </c>
      <c r="D477" s="670" t="s">
        <v>3</v>
      </c>
      <c r="E477" s="671" t="s">
        <v>409</v>
      </c>
      <c r="F477" s="672">
        <v>1.3</v>
      </c>
      <c r="G477" s="672">
        <v>0.95</v>
      </c>
      <c r="H477" s="672">
        <v>0.6</v>
      </c>
      <c r="I477" s="355">
        <v>1</v>
      </c>
      <c r="J477" s="356">
        <f t="shared" si="49"/>
        <v>0.74099999999999988</v>
      </c>
      <c r="K477" s="357" t="s">
        <v>33</v>
      </c>
      <c r="L477" s="577" t="s">
        <v>32</v>
      </c>
      <c r="M477" s="580" t="s">
        <v>219</v>
      </c>
    </row>
    <row r="478" spans="1:13" ht="15.75">
      <c r="A478" s="84">
        <v>411</v>
      </c>
      <c r="B478" s="287">
        <v>43913</v>
      </c>
      <c r="C478" s="354" t="s">
        <v>31</v>
      </c>
      <c r="D478" s="670" t="s">
        <v>4</v>
      </c>
      <c r="E478" s="671" t="s">
        <v>408</v>
      </c>
      <c r="F478" s="672">
        <v>1.1000000000000001</v>
      </c>
      <c r="G478" s="672">
        <v>0.85</v>
      </c>
      <c r="H478" s="672">
        <v>0.6</v>
      </c>
      <c r="I478" s="355">
        <v>1</v>
      </c>
      <c r="J478" s="356">
        <f t="shared" si="49"/>
        <v>0.56100000000000005</v>
      </c>
      <c r="K478" s="357" t="s">
        <v>33</v>
      </c>
      <c r="L478" s="577" t="s">
        <v>32</v>
      </c>
      <c r="M478" s="580" t="s">
        <v>219</v>
      </c>
    </row>
    <row r="479" spans="1:13" ht="15.75">
      <c r="A479" s="84">
        <v>412</v>
      </c>
      <c r="B479" s="287">
        <v>43913</v>
      </c>
      <c r="C479" s="354" t="s">
        <v>31</v>
      </c>
      <c r="D479" s="670" t="s">
        <v>4</v>
      </c>
      <c r="E479" s="671" t="s">
        <v>412</v>
      </c>
      <c r="F479" s="672">
        <v>1.3</v>
      </c>
      <c r="G479" s="672">
        <v>0.95</v>
      </c>
      <c r="H479" s="672">
        <v>0.6</v>
      </c>
      <c r="I479" s="355">
        <v>1</v>
      </c>
      <c r="J479" s="356">
        <f t="shared" si="49"/>
        <v>0.74099999999999988</v>
      </c>
      <c r="K479" s="357" t="s">
        <v>33</v>
      </c>
      <c r="L479" s="577" t="s">
        <v>32</v>
      </c>
      <c r="M479" s="580" t="s">
        <v>216</v>
      </c>
    </row>
    <row r="480" spans="1:13" ht="15.75">
      <c r="A480" s="84">
        <v>413</v>
      </c>
      <c r="B480" s="287">
        <v>43913</v>
      </c>
      <c r="C480" s="354" t="s">
        <v>31</v>
      </c>
      <c r="D480" s="670" t="s">
        <v>3</v>
      </c>
      <c r="E480" s="671" t="s">
        <v>713</v>
      </c>
      <c r="F480" s="672">
        <v>1.1000000000000001</v>
      </c>
      <c r="G480" s="672">
        <v>0.95</v>
      </c>
      <c r="H480" s="672">
        <v>0.6</v>
      </c>
      <c r="I480" s="355">
        <v>1</v>
      </c>
      <c r="J480" s="356">
        <f t="shared" si="49"/>
        <v>0.62699999999999989</v>
      </c>
      <c r="K480" s="357" t="s">
        <v>33</v>
      </c>
      <c r="L480" s="577" t="s">
        <v>32</v>
      </c>
      <c r="M480" s="580" t="s">
        <v>219</v>
      </c>
    </row>
    <row r="481" spans="1:13" ht="15.75">
      <c r="A481" s="84">
        <v>414</v>
      </c>
      <c r="B481" s="287">
        <v>43913</v>
      </c>
      <c r="C481" s="354" t="s">
        <v>31</v>
      </c>
      <c r="D481" s="670" t="s">
        <v>4</v>
      </c>
      <c r="E481" s="671" t="s">
        <v>721</v>
      </c>
      <c r="F481" s="672">
        <v>2.1</v>
      </c>
      <c r="G481" s="672">
        <v>1.35</v>
      </c>
      <c r="H481" s="672">
        <v>0.6</v>
      </c>
      <c r="I481" s="355">
        <v>1</v>
      </c>
      <c r="J481" s="356">
        <f t="shared" si="49"/>
        <v>1.7010000000000003</v>
      </c>
      <c r="K481" s="357" t="s">
        <v>33</v>
      </c>
      <c r="L481" s="577" t="s">
        <v>32</v>
      </c>
      <c r="M481" s="580" t="s">
        <v>216</v>
      </c>
    </row>
    <row r="482" spans="1:13" ht="15.75">
      <c r="A482" s="84">
        <v>415</v>
      </c>
      <c r="B482" s="287">
        <v>43913</v>
      </c>
      <c r="C482" s="354" t="s">
        <v>31</v>
      </c>
      <c r="D482" s="670" t="s">
        <v>4</v>
      </c>
      <c r="E482" s="671" t="s">
        <v>413</v>
      </c>
      <c r="F482" s="672">
        <v>1.2</v>
      </c>
      <c r="G482" s="672">
        <v>0.65</v>
      </c>
      <c r="H482" s="672">
        <v>0.6</v>
      </c>
      <c r="I482" s="355">
        <v>1</v>
      </c>
      <c r="J482" s="356">
        <f t="shared" si="49"/>
        <v>0.46799999999999997</v>
      </c>
      <c r="K482" s="357" t="s">
        <v>33</v>
      </c>
      <c r="L482" s="577" t="s">
        <v>32</v>
      </c>
      <c r="M482" s="580" t="s">
        <v>571</v>
      </c>
    </row>
    <row r="483" spans="1:13" ht="15.75">
      <c r="A483" s="84">
        <v>416</v>
      </c>
      <c r="B483" s="287">
        <v>43913</v>
      </c>
      <c r="C483" s="354" t="s">
        <v>31</v>
      </c>
      <c r="D483" s="670" t="s">
        <v>3</v>
      </c>
      <c r="E483" s="671" t="s">
        <v>716</v>
      </c>
      <c r="F483" s="672">
        <v>1.1000000000000001</v>
      </c>
      <c r="G483" s="672">
        <v>0.75</v>
      </c>
      <c r="H483" s="672">
        <v>0.6</v>
      </c>
      <c r="I483" s="355">
        <v>1</v>
      </c>
      <c r="J483" s="356">
        <f t="shared" si="49"/>
        <v>0.495</v>
      </c>
      <c r="K483" s="357" t="s">
        <v>33</v>
      </c>
      <c r="L483" s="577" t="s">
        <v>32</v>
      </c>
      <c r="M483" s="580" t="s">
        <v>217</v>
      </c>
    </row>
    <row r="484" spans="1:13" ht="15.75">
      <c r="A484" s="84">
        <v>417</v>
      </c>
      <c r="B484" s="287">
        <v>43913</v>
      </c>
      <c r="C484" s="354" t="s">
        <v>31</v>
      </c>
      <c r="D484" s="670" t="s">
        <v>3</v>
      </c>
      <c r="E484" s="671" t="s">
        <v>715</v>
      </c>
      <c r="F484" s="672">
        <v>1.3</v>
      </c>
      <c r="G484" s="672">
        <v>1.1499999999999999</v>
      </c>
      <c r="H484" s="672">
        <v>0.6</v>
      </c>
      <c r="I484" s="355">
        <v>1</v>
      </c>
      <c r="J484" s="356">
        <f t="shared" si="49"/>
        <v>0.89699999999999991</v>
      </c>
      <c r="K484" s="357" t="s">
        <v>33</v>
      </c>
      <c r="L484" s="577" t="s">
        <v>32</v>
      </c>
      <c r="M484" s="580" t="s">
        <v>219</v>
      </c>
    </row>
    <row r="485" spans="1:13" ht="15.75">
      <c r="A485" s="84">
        <v>418</v>
      </c>
      <c r="B485" s="699">
        <v>43913</v>
      </c>
      <c r="C485" s="700" t="s">
        <v>31</v>
      </c>
      <c r="D485" s="750" t="s">
        <v>3</v>
      </c>
      <c r="E485" s="752" t="s">
        <v>718</v>
      </c>
      <c r="F485" s="753">
        <v>1.2</v>
      </c>
      <c r="G485" s="753">
        <v>0.6</v>
      </c>
      <c r="H485" s="753">
        <v>0.6</v>
      </c>
      <c r="I485" s="704">
        <v>1</v>
      </c>
      <c r="J485" s="802">
        <f t="shared" si="49"/>
        <v>0.432</v>
      </c>
      <c r="K485" s="706" t="s">
        <v>33</v>
      </c>
      <c r="L485" s="707" t="s">
        <v>32</v>
      </c>
      <c r="M485" s="708" t="s">
        <v>218</v>
      </c>
    </row>
    <row r="486" spans="1:13" ht="15.75">
      <c r="A486" s="84">
        <v>419</v>
      </c>
      <c r="B486" s="287">
        <v>43914</v>
      </c>
      <c r="C486" s="354" t="s">
        <v>31</v>
      </c>
      <c r="D486" s="670" t="s">
        <v>3</v>
      </c>
      <c r="E486" s="671" t="s">
        <v>714</v>
      </c>
      <c r="F486" s="672">
        <v>1.3</v>
      </c>
      <c r="G486" s="672">
        <v>0.95</v>
      </c>
      <c r="H486" s="672">
        <v>0.6</v>
      </c>
      <c r="I486" s="355">
        <v>1</v>
      </c>
      <c r="J486" s="356">
        <f t="shared" si="49"/>
        <v>0.74099999999999988</v>
      </c>
      <c r="K486" s="357" t="s">
        <v>33</v>
      </c>
      <c r="L486" s="577" t="s">
        <v>32</v>
      </c>
      <c r="M486" s="580" t="s">
        <v>219</v>
      </c>
    </row>
    <row r="487" spans="1:13" ht="15.75">
      <c r="A487" s="84">
        <v>420</v>
      </c>
      <c r="B487" s="287">
        <v>43914</v>
      </c>
      <c r="C487" s="354" t="s">
        <v>31</v>
      </c>
      <c r="D487" s="670" t="s">
        <v>3</v>
      </c>
      <c r="E487" s="671" t="s">
        <v>246</v>
      </c>
      <c r="F487" s="672">
        <v>2.4</v>
      </c>
      <c r="G487" s="672">
        <v>0.95</v>
      </c>
      <c r="H487" s="672">
        <v>0.6</v>
      </c>
      <c r="I487" s="355">
        <v>1</v>
      </c>
      <c r="J487" s="356">
        <f t="shared" si="49"/>
        <v>1.3679999999999999</v>
      </c>
      <c r="K487" s="357" t="s">
        <v>33</v>
      </c>
      <c r="L487" s="577" t="s">
        <v>32</v>
      </c>
      <c r="M487" s="580" t="s">
        <v>216</v>
      </c>
    </row>
    <row r="488" spans="1:13" ht="15.75">
      <c r="A488" s="84">
        <v>421</v>
      </c>
      <c r="B488" s="287">
        <v>43914</v>
      </c>
      <c r="C488" s="354" t="s">
        <v>31</v>
      </c>
      <c r="D488" s="670" t="s">
        <v>3</v>
      </c>
      <c r="E488" s="671" t="s">
        <v>254</v>
      </c>
      <c r="F488" s="672">
        <v>1.3</v>
      </c>
      <c r="G488" s="672">
        <v>0.85</v>
      </c>
      <c r="H488" s="672">
        <v>0.6</v>
      </c>
      <c r="I488" s="355">
        <v>1</v>
      </c>
      <c r="J488" s="356">
        <f t="shared" si="49"/>
        <v>0.66299999999999992</v>
      </c>
      <c r="K488" s="357" t="s">
        <v>33</v>
      </c>
      <c r="L488" s="577" t="s">
        <v>32</v>
      </c>
      <c r="M488" s="580" t="s">
        <v>219</v>
      </c>
    </row>
    <row r="489" spans="1:13" ht="15.75">
      <c r="A489" s="84">
        <v>422</v>
      </c>
      <c r="B489" s="287">
        <v>43914</v>
      </c>
      <c r="C489" s="354" t="s">
        <v>31</v>
      </c>
      <c r="D489" s="670" t="s">
        <v>3</v>
      </c>
      <c r="E489" s="671" t="s">
        <v>253</v>
      </c>
      <c r="F489" s="672">
        <v>1.3</v>
      </c>
      <c r="G489" s="672">
        <v>0.85</v>
      </c>
      <c r="H489" s="672">
        <v>0.6</v>
      </c>
      <c r="I489" s="355">
        <v>1</v>
      </c>
      <c r="J489" s="356">
        <f t="shared" si="49"/>
        <v>0.66299999999999992</v>
      </c>
      <c r="K489" s="357" t="s">
        <v>33</v>
      </c>
      <c r="L489" s="577" t="s">
        <v>32</v>
      </c>
      <c r="M489" s="580" t="s">
        <v>219</v>
      </c>
    </row>
    <row r="490" spans="1:13" ht="15.75">
      <c r="A490" s="84">
        <v>423</v>
      </c>
      <c r="B490" s="287">
        <v>43914</v>
      </c>
      <c r="C490" s="354" t="s">
        <v>31</v>
      </c>
      <c r="D490" s="670" t="s">
        <v>3</v>
      </c>
      <c r="E490" s="671" t="s">
        <v>648</v>
      </c>
      <c r="F490" s="672">
        <v>1.7</v>
      </c>
      <c r="G490" s="672">
        <v>0.65</v>
      </c>
      <c r="H490" s="672">
        <v>0.6</v>
      </c>
      <c r="I490" s="355">
        <v>1</v>
      </c>
      <c r="J490" s="356">
        <f t="shared" si="49"/>
        <v>0.66299999999999992</v>
      </c>
      <c r="K490" s="357" t="s">
        <v>33</v>
      </c>
      <c r="L490" s="577" t="s">
        <v>32</v>
      </c>
      <c r="M490" s="580" t="s">
        <v>217</v>
      </c>
    </row>
    <row r="491" spans="1:13" ht="15.75">
      <c r="A491" s="84">
        <v>424</v>
      </c>
      <c r="B491" s="287">
        <v>43914</v>
      </c>
      <c r="C491" s="354" t="s">
        <v>31</v>
      </c>
      <c r="D491" s="670" t="s">
        <v>3</v>
      </c>
      <c r="E491" s="671" t="s">
        <v>247</v>
      </c>
      <c r="F491" s="672">
        <v>1.2</v>
      </c>
      <c r="G491" s="672">
        <v>0.85</v>
      </c>
      <c r="H491" s="672">
        <v>0.6</v>
      </c>
      <c r="I491" s="355">
        <v>1</v>
      </c>
      <c r="J491" s="356">
        <f t="shared" si="49"/>
        <v>0.61199999999999999</v>
      </c>
      <c r="K491" s="357" t="s">
        <v>33</v>
      </c>
      <c r="L491" s="577" t="s">
        <v>32</v>
      </c>
      <c r="M491" s="580" t="s">
        <v>219</v>
      </c>
    </row>
    <row r="492" spans="1:13" ht="15.75">
      <c r="A492" s="84">
        <v>425</v>
      </c>
      <c r="B492" s="287">
        <v>43914</v>
      </c>
      <c r="C492" s="354" t="s">
        <v>31</v>
      </c>
      <c r="D492" s="670" t="s">
        <v>3</v>
      </c>
      <c r="E492" s="671" t="s">
        <v>255</v>
      </c>
      <c r="F492" s="672">
        <v>1.6</v>
      </c>
      <c r="G492" s="672">
        <v>1.35</v>
      </c>
      <c r="H492" s="672">
        <v>0.6</v>
      </c>
      <c r="I492" s="355">
        <v>1</v>
      </c>
      <c r="J492" s="356">
        <f t="shared" si="49"/>
        <v>1.296</v>
      </c>
      <c r="K492" s="357" t="s">
        <v>33</v>
      </c>
      <c r="L492" s="577" t="s">
        <v>32</v>
      </c>
      <c r="M492" s="580" t="s">
        <v>216</v>
      </c>
    </row>
    <row r="493" spans="1:13" ht="15.75">
      <c r="A493" s="84">
        <v>426</v>
      </c>
      <c r="B493" s="287">
        <v>43914</v>
      </c>
      <c r="C493" s="354" t="s">
        <v>31</v>
      </c>
      <c r="D493" s="670" t="s">
        <v>4</v>
      </c>
      <c r="E493" s="671" t="s">
        <v>325</v>
      </c>
      <c r="F493" s="672">
        <v>1.4</v>
      </c>
      <c r="G493" s="672">
        <v>1.35</v>
      </c>
      <c r="H493" s="672">
        <v>0.6</v>
      </c>
      <c r="I493" s="355">
        <v>1</v>
      </c>
      <c r="J493" s="356">
        <f t="shared" si="49"/>
        <v>1.1339999999999999</v>
      </c>
      <c r="K493" s="357" t="s">
        <v>33</v>
      </c>
      <c r="L493" s="577" t="s">
        <v>32</v>
      </c>
      <c r="M493" s="580" t="s">
        <v>571</v>
      </c>
    </row>
    <row r="494" spans="1:13" ht="15.75">
      <c r="A494" s="84">
        <v>427</v>
      </c>
      <c r="B494" s="287">
        <v>43914</v>
      </c>
      <c r="C494" s="354" t="s">
        <v>31</v>
      </c>
      <c r="D494" s="670" t="s">
        <v>4</v>
      </c>
      <c r="E494" s="671" t="s">
        <v>299</v>
      </c>
      <c r="F494" s="672">
        <v>1.4</v>
      </c>
      <c r="G494" s="672">
        <v>1.25</v>
      </c>
      <c r="H494" s="672">
        <v>0.6</v>
      </c>
      <c r="I494" s="355">
        <v>1</v>
      </c>
      <c r="J494" s="356">
        <f t="shared" si="49"/>
        <v>1.05</v>
      </c>
      <c r="K494" s="357" t="s">
        <v>33</v>
      </c>
      <c r="L494" s="577" t="s">
        <v>32</v>
      </c>
      <c r="M494" s="580" t="s">
        <v>218</v>
      </c>
    </row>
    <row r="495" spans="1:13" ht="15.75">
      <c r="A495" s="84">
        <v>428</v>
      </c>
      <c r="B495" s="287">
        <v>43914</v>
      </c>
      <c r="C495" s="354" t="s">
        <v>31</v>
      </c>
      <c r="D495" s="670" t="s">
        <v>4</v>
      </c>
      <c r="E495" s="671" t="s">
        <v>307</v>
      </c>
      <c r="F495" s="672">
        <v>1.3</v>
      </c>
      <c r="G495" s="672">
        <v>0.95</v>
      </c>
      <c r="H495" s="672">
        <v>0.6</v>
      </c>
      <c r="I495" s="355">
        <v>1</v>
      </c>
      <c r="J495" s="356">
        <f t="shared" si="49"/>
        <v>0.74099999999999988</v>
      </c>
      <c r="K495" s="357" t="s">
        <v>33</v>
      </c>
      <c r="L495" s="577" t="s">
        <v>32</v>
      </c>
      <c r="M495" s="580" t="s">
        <v>219</v>
      </c>
    </row>
    <row r="496" spans="1:13" ht="15.75">
      <c r="A496" s="84">
        <v>429</v>
      </c>
      <c r="B496" s="287">
        <v>43914</v>
      </c>
      <c r="C496" s="354" t="s">
        <v>31</v>
      </c>
      <c r="D496" s="670" t="s">
        <v>3</v>
      </c>
      <c r="E496" s="671" t="s">
        <v>287</v>
      </c>
      <c r="F496" s="672">
        <v>1.1000000000000001</v>
      </c>
      <c r="G496" s="672">
        <v>0.6</v>
      </c>
      <c r="H496" s="672">
        <v>0.6</v>
      </c>
      <c r="I496" s="355">
        <v>1</v>
      </c>
      <c r="J496" s="356">
        <f t="shared" si="48"/>
        <v>0.39600000000000002</v>
      </c>
      <c r="K496" s="357" t="s">
        <v>33</v>
      </c>
      <c r="L496" s="577" t="s">
        <v>32</v>
      </c>
      <c r="M496" s="580" t="s">
        <v>308</v>
      </c>
    </row>
    <row r="497" spans="1:13" ht="15.75">
      <c r="A497" s="84">
        <v>430</v>
      </c>
      <c r="B497" s="287">
        <v>43914</v>
      </c>
      <c r="C497" s="354" t="s">
        <v>31</v>
      </c>
      <c r="D497" s="670" t="s">
        <v>3</v>
      </c>
      <c r="E497" s="671" t="s">
        <v>258</v>
      </c>
      <c r="F497" s="672">
        <v>2.9</v>
      </c>
      <c r="G497" s="672">
        <v>0.65</v>
      </c>
      <c r="H497" s="672">
        <v>0.6</v>
      </c>
      <c r="I497" s="355">
        <v>1</v>
      </c>
      <c r="J497" s="356">
        <f t="shared" si="48"/>
        <v>1.131</v>
      </c>
      <c r="K497" s="357" t="s">
        <v>33</v>
      </c>
      <c r="L497" s="577" t="s">
        <v>32</v>
      </c>
      <c r="M497" s="580" t="s">
        <v>216</v>
      </c>
    </row>
    <row r="498" spans="1:13" ht="15.75">
      <c r="A498" s="84">
        <v>431</v>
      </c>
      <c r="B498" s="287">
        <v>43914</v>
      </c>
      <c r="C498" s="354" t="s">
        <v>31</v>
      </c>
      <c r="D498" s="670" t="s">
        <v>4</v>
      </c>
      <c r="E498" s="671" t="s">
        <v>306</v>
      </c>
      <c r="F498" s="672">
        <v>1.3</v>
      </c>
      <c r="G498" s="672">
        <v>0.75</v>
      </c>
      <c r="H498" s="672">
        <v>0.7</v>
      </c>
      <c r="I498" s="355">
        <v>1</v>
      </c>
      <c r="J498" s="356">
        <f t="shared" si="48"/>
        <v>0.6825</v>
      </c>
      <c r="K498" s="357" t="s">
        <v>33</v>
      </c>
      <c r="L498" s="577" t="s">
        <v>32</v>
      </c>
      <c r="M498" s="580" t="s">
        <v>219</v>
      </c>
    </row>
    <row r="499" spans="1:13" ht="15.75">
      <c r="A499" s="84">
        <v>432</v>
      </c>
      <c r="B499" s="287">
        <v>43914</v>
      </c>
      <c r="C499" s="354" t="s">
        <v>31</v>
      </c>
      <c r="D499" s="670" t="s">
        <v>4</v>
      </c>
      <c r="E499" s="671" t="s">
        <v>306</v>
      </c>
      <c r="F499" s="672">
        <v>1.1000000000000001</v>
      </c>
      <c r="G499" s="672">
        <v>0.75</v>
      </c>
      <c r="H499" s="672">
        <v>0.6</v>
      </c>
      <c r="I499" s="355">
        <v>1</v>
      </c>
      <c r="J499" s="356">
        <f t="shared" si="48"/>
        <v>0.495</v>
      </c>
      <c r="K499" s="357" t="s">
        <v>33</v>
      </c>
      <c r="L499" s="577" t="s">
        <v>32</v>
      </c>
      <c r="M499" s="580" t="s">
        <v>217</v>
      </c>
    </row>
    <row r="500" spans="1:13" ht="15.75">
      <c r="A500" s="84">
        <v>433</v>
      </c>
      <c r="B500" s="287">
        <v>43914</v>
      </c>
      <c r="C500" s="354" t="s">
        <v>31</v>
      </c>
      <c r="D500" s="670" t="s">
        <v>4</v>
      </c>
      <c r="E500" s="671" t="s">
        <v>298</v>
      </c>
      <c r="F500" s="672">
        <v>1.2</v>
      </c>
      <c r="G500" s="672">
        <v>1.1499999999999999</v>
      </c>
      <c r="H500" s="672">
        <v>0.6</v>
      </c>
      <c r="I500" s="355">
        <v>1</v>
      </c>
      <c r="J500" s="356">
        <f t="shared" si="48"/>
        <v>0.82799999999999996</v>
      </c>
      <c r="K500" s="357" t="s">
        <v>33</v>
      </c>
      <c r="L500" s="577" t="s">
        <v>32</v>
      </c>
      <c r="M500" s="580" t="s">
        <v>219</v>
      </c>
    </row>
    <row r="501" spans="1:13" ht="15.75">
      <c r="A501" s="84">
        <v>434</v>
      </c>
      <c r="B501" s="287">
        <v>43914</v>
      </c>
      <c r="C501" s="354" t="s">
        <v>31</v>
      </c>
      <c r="D501" s="670" t="s">
        <v>3</v>
      </c>
      <c r="E501" s="671" t="s">
        <v>302</v>
      </c>
      <c r="F501" s="672">
        <v>1.7</v>
      </c>
      <c r="G501" s="672">
        <v>1.25</v>
      </c>
      <c r="H501" s="672">
        <v>0.6</v>
      </c>
      <c r="I501" s="355">
        <v>1</v>
      </c>
      <c r="J501" s="356">
        <f t="shared" si="48"/>
        <v>1.2749999999999999</v>
      </c>
      <c r="K501" s="357" t="s">
        <v>33</v>
      </c>
      <c r="L501" s="577" t="s">
        <v>32</v>
      </c>
      <c r="M501" s="580" t="s">
        <v>216</v>
      </c>
    </row>
    <row r="502" spans="1:13" ht="15.75">
      <c r="A502" s="84">
        <v>435</v>
      </c>
      <c r="B502" s="287">
        <v>43914</v>
      </c>
      <c r="C502" s="354" t="s">
        <v>31</v>
      </c>
      <c r="D502" s="670" t="s">
        <v>4</v>
      </c>
      <c r="E502" s="671" t="s">
        <v>294</v>
      </c>
      <c r="F502" s="672">
        <v>1.7</v>
      </c>
      <c r="G502" s="672">
        <v>0.65</v>
      </c>
      <c r="H502" s="672">
        <v>0.6</v>
      </c>
      <c r="I502" s="355">
        <v>1</v>
      </c>
      <c r="J502" s="356">
        <f t="shared" ref="J502:J507" si="50">F502*G502*H502</f>
        <v>0.66299999999999992</v>
      </c>
      <c r="K502" s="357" t="s">
        <v>33</v>
      </c>
      <c r="L502" s="577" t="s">
        <v>32</v>
      </c>
      <c r="M502" s="580" t="s">
        <v>219</v>
      </c>
    </row>
    <row r="503" spans="1:13" ht="15.75">
      <c r="A503" s="84">
        <v>436</v>
      </c>
      <c r="B503" s="287">
        <v>43914</v>
      </c>
      <c r="C503" s="354" t="s">
        <v>31</v>
      </c>
      <c r="D503" s="670" t="s">
        <v>3</v>
      </c>
      <c r="E503" s="671" t="s">
        <v>301</v>
      </c>
      <c r="F503" s="672">
        <v>1.3</v>
      </c>
      <c r="G503" s="672">
        <v>0.95</v>
      </c>
      <c r="H503" s="672">
        <v>0.6</v>
      </c>
      <c r="I503" s="355">
        <v>1</v>
      </c>
      <c r="J503" s="356">
        <f t="shared" si="50"/>
        <v>0.74099999999999988</v>
      </c>
      <c r="K503" s="357" t="s">
        <v>33</v>
      </c>
      <c r="L503" s="577" t="s">
        <v>32</v>
      </c>
      <c r="M503" s="580" t="s">
        <v>218</v>
      </c>
    </row>
    <row r="504" spans="1:13" ht="15.75">
      <c r="A504" s="84">
        <v>437</v>
      </c>
      <c r="B504" s="287">
        <v>43914</v>
      </c>
      <c r="C504" s="354" t="s">
        <v>31</v>
      </c>
      <c r="D504" s="670" t="s">
        <v>4</v>
      </c>
      <c r="E504" s="671" t="s">
        <v>295</v>
      </c>
      <c r="F504" s="672">
        <v>1.3</v>
      </c>
      <c r="G504" s="672">
        <v>0.75</v>
      </c>
      <c r="H504" s="672">
        <v>0.6</v>
      </c>
      <c r="I504" s="355">
        <v>1</v>
      </c>
      <c r="J504" s="356">
        <f t="shared" si="50"/>
        <v>0.58500000000000008</v>
      </c>
      <c r="K504" s="357" t="s">
        <v>33</v>
      </c>
      <c r="L504" s="577" t="s">
        <v>32</v>
      </c>
      <c r="M504" s="580" t="s">
        <v>219</v>
      </c>
    </row>
    <row r="505" spans="1:13" ht="15.75">
      <c r="A505" s="84">
        <v>438</v>
      </c>
      <c r="B505" s="287">
        <v>43914</v>
      </c>
      <c r="C505" s="354" t="s">
        <v>31</v>
      </c>
      <c r="D505" s="670" t="s">
        <v>3</v>
      </c>
      <c r="E505" s="671" t="s">
        <v>248</v>
      </c>
      <c r="F505" s="672">
        <v>1.3</v>
      </c>
      <c r="G505" s="672">
        <v>0.85</v>
      </c>
      <c r="H505" s="672">
        <v>0.6</v>
      </c>
      <c r="I505" s="355">
        <v>1</v>
      </c>
      <c r="J505" s="356">
        <f t="shared" si="50"/>
        <v>0.66299999999999992</v>
      </c>
      <c r="K505" s="357" t="s">
        <v>33</v>
      </c>
      <c r="L505" s="577" t="s">
        <v>32</v>
      </c>
      <c r="M505" s="580" t="s">
        <v>216</v>
      </c>
    </row>
    <row r="506" spans="1:13" ht="15.75">
      <c r="A506" s="84">
        <v>439</v>
      </c>
      <c r="B506" s="287">
        <v>43914</v>
      </c>
      <c r="C506" s="354" t="s">
        <v>31</v>
      </c>
      <c r="D506" s="670" t="s">
        <v>4</v>
      </c>
      <c r="E506" s="671" t="s">
        <v>296</v>
      </c>
      <c r="F506" s="672">
        <v>1.2</v>
      </c>
      <c r="G506" s="672">
        <v>0.95</v>
      </c>
      <c r="H506" s="672">
        <v>0.6</v>
      </c>
      <c r="I506" s="355">
        <v>1</v>
      </c>
      <c r="J506" s="356">
        <f t="shared" si="50"/>
        <v>0.68399999999999994</v>
      </c>
      <c r="K506" s="357" t="s">
        <v>33</v>
      </c>
      <c r="L506" s="577" t="s">
        <v>32</v>
      </c>
      <c r="M506" s="580" t="s">
        <v>571</v>
      </c>
    </row>
    <row r="507" spans="1:13" ht="15.75">
      <c r="A507" s="84">
        <v>440</v>
      </c>
      <c r="B507" s="287">
        <v>43914</v>
      </c>
      <c r="C507" s="354" t="s">
        <v>31</v>
      </c>
      <c r="D507" s="670" t="s">
        <v>3</v>
      </c>
      <c r="E507" s="671" t="s">
        <v>337</v>
      </c>
      <c r="F507" s="672">
        <v>2.5</v>
      </c>
      <c r="G507" s="672">
        <v>0.95</v>
      </c>
      <c r="H507" s="672">
        <v>0.6</v>
      </c>
      <c r="I507" s="355">
        <v>1</v>
      </c>
      <c r="J507" s="356">
        <f t="shared" si="50"/>
        <v>1.425</v>
      </c>
      <c r="K507" s="357" t="s">
        <v>33</v>
      </c>
      <c r="L507" s="577" t="s">
        <v>32</v>
      </c>
      <c r="M507" s="580" t="s">
        <v>216</v>
      </c>
    </row>
    <row r="508" spans="1:13" ht="15.75">
      <c r="A508" s="84">
        <v>441</v>
      </c>
      <c r="B508" s="699">
        <v>43914</v>
      </c>
      <c r="C508" s="700" t="s">
        <v>31</v>
      </c>
      <c r="D508" s="750" t="s">
        <v>4</v>
      </c>
      <c r="E508" s="752" t="s">
        <v>297</v>
      </c>
      <c r="F508" s="753">
        <v>1.3</v>
      </c>
      <c r="G508" s="753">
        <v>1.25</v>
      </c>
      <c r="H508" s="753">
        <v>0.6</v>
      </c>
      <c r="I508" s="704">
        <v>1</v>
      </c>
      <c r="J508" s="802">
        <f t="shared" ref="J508:J546" si="51">F508*G508*H508</f>
        <v>0.97499999999999998</v>
      </c>
      <c r="K508" s="706" t="s">
        <v>33</v>
      </c>
      <c r="L508" s="707" t="s">
        <v>32</v>
      </c>
      <c r="M508" s="708" t="s">
        <v>219</v>
      </c>
    </row>
    <row r="509" spans="1:13" ht="15.75">
      <c r="A509" s="84">
        <v>442</v>
      </c>
      <c r="B509" s="287">
        <v>43915</v>
      </c>
      <c r="C509" s="354" t="s">
        <v>31</v>
      </c>
      <c r="D509" s="670" t="s">
        <v>4</v>
      </c>
      <c r="E509" s="671" t="s">
        <v>304</v>
      </c>
      <c r="F509" s="672">
        <v>1.3</v>
      </c>
      <c r="G509" s="672">
        <v>0.95</v>
      </c>
      <c r="H509" s="672">
        <v>0.6</v>
      </c>
      <c r="I509" s="355">
        <v>1</v>
      </c>
      <c r="J509" s="356">
        <f t="shared" si="51"/>
        <v>0.74099999999999988</v>
      </c>
      <c r="K509" s="357" t="s">
        <v>33</v>
      </c>
      <c r="L509" s="577" t="s">
        <v>32</v>
      </c>
      <c r="M509" s="580" t="s">
        <v>219</v>
      </c>
    </row>
    <row r="510" spans="1:13" ht="15.75">
      <c r="A510" s="84">
        <v>443</v>
      </c>
      <c r="B510" s="287">
        <v>43915</v>
      </c>
      <c r="C510" s="354" t="s">
        <v>31</v>
      </c>
      <c r="D510" s="670" t="s">
        <v>4</v>
      </c>
      <c r="E510" s="671" t="s">
        <v>249</v>
      </c>
      <c r="F510" s="672">
        <v>1.2</v>
      </c>
      <c r="G510" s="672">
        <v>0.95</v>
      </c>
      <c r="H510" s="672">
        <v>0.6</v>
      </c>
      <c r="I510" s="355">
        <v>1</v>
      </c>
      <c r="J510" s="356">
        <f t="shared" si="51"/>
        <v>0.68399999999999994</v>
      </c>
      <c r="K510" s="357" t="s">
        <v>33</v>
      </c>
      <c r="L510" s="577" t="s">
        <v>32</v>
      </c>
      <c r="M510" s="580" t="s">
        <v>218</v>
      </c>
    </row>
    <row r="511" spans="1:13" ht="15.75">
      <c r="A511" s="84">
        <v>444</v>
      </c>
      <c r="B511" s="287">
        <v>43915</v>
      </c>
      <c r="C511" s="354" t="s">
        <v>31</v>
      </c>
      <c r="D511" s="670" t="s">
        <v>3</v>
      </c>
      <c r="E511" s="671" t="s">
        <v>332</v>
      </c>
      <c r="F511" s="672">
        <v>1.2</v>
      </c>
      <c r="G511" s="672">
        <v>0.95</v>
      </c>
      <c r="H511" s="672">
        <v>0.6</v>
      </c>
      <c r="I511" s="355">
        <v>1</v>
      </c>
      <c r="J511" s="356">
        <f t="shared" si="51"/>
        <v>0.68399999999999994</v>
      </c>
      <c r="K511" s="357" t="s">
        <v>33</v>
      </c>
      <c r="L511" s="577" t="s">
        <v>32</v>
      </c>
      <c r="M511" s="580" t="s">
        <v>216</v>
      </c>
    </row>
    <row r="512" spans="1:13" ht="15.75">
      <c r="A512" s="84">
        <v>445</v>
      </c>
      <c r="B512" s="287">
        <v>43915</v>
      </c>
      <c r="C512" s="354" t="s">
        <v>31</v>
      </c>
      <c r="D512" s="670" t="s">
        <v>3</v>
      </c>
      <c r="E512" s="671" t="s">
        <v>336</v>
      </c>
      <c r="F512" s="672">
        <v>1.2</v>
      </c>
      <c r="G512" s="672">
        <v>0.65</v>
      </c>
      <c r="H512" s="672">
        <v>0.6</v>
      </c>
      <c r="I512" s="355">
        <v>1</v>
      </c>
      <c r="J512" s="356">
        <f t="shared" si="51"/>
        <v>0.46799999999999997</v>
      </c>
      <c r="K512" s="357" t="s">
        <v>33</v>
      </c>
      <c r="L512" s="577" t="s">
        <v>32</v>
      </c>
      <c r="M512" s="580" t="s">
        <v>216</v>
      </c>
    </row>
    <row r="513" spans="1:13" ht="15.75">
      <c r="A513" s="84">
        <v>446</v>
      </c>
      <c r="B513" s="287">
        <v>43915</v>
      </c>
      <c r="C513" s="354" t="s">
        <v>31</v>
      </c>
      <c r="D513" s="670" t="s">
        <v>3</v>
      </c>
      <c r="E513" s="671" t="s">
        <v>323</v>
      </c>
      <c r="F513" s="672">
        <v>1.7</v>
      </c>
      <c r="G513" s="672">
        <v>1.25</v>
      </c>
      <c r="H513" s="672">
        <v>0.6</v>
      </c>
      <c r="I513" s="355">
        <v>1</v>
      </c>
      <c r="J513" s="356">
        <f t="shared" si="51"/>
        <v>1.2749999999999999</v>
      </c>
      <c r="K513" s="357" t="s">
        <v>33</v>
      </c>
      <c r="L513" s="577" t="s">
        <v>32</v>
      </c>
      <c r="M513" s="580" t="s">
        <v>219</v>
      </c>
    </row>
    <row r="514" spans="1:13" ht="15.75">
      <c r="A514" s="84">
        <v>447</v>
      </c>
      <c r="B514" s="287">
        <v>43915</v>
      </c>
      <c r="C514" s="354" t="s">
        <v>31</v>
      </c>
      <c r="D514" s="670" t="s">
        <v>3</v>
      </c>
      <c r="E514" s="671" t="s">
        <v>324</v>
      </c>
      <c r="F514" s="672">
        <v>1.3</v>
      </c>
      <c r="G514" s="672">
        <v>1.25</v>
      </c>
      <c r="H514" s="672">
        <v>0.6</v>
      </c>
      <c r="I514" s="355">
        <v>1</v>
      </c>
      <c r="J514" s="356">
        <f t="shared" si="51"/>
        <v>0.97499999999999998</v>
      </c>
      <c r="K514" s="357" t="s">
        <v>33</v>
      </c>
      <c r="L514" s="577" t="s">
        <v>32</v>
      </c>
      <c r="M514" s="580" t="s">
        <v>216</v>
      </c>
    </row>
    <row r="515" spans="1:13" ht="15.75">
      <c r="A515" s="84">
        <v>448</v>
      </c>
      <c r="B515" s="287">
        <v>43915</v>
      </c>
      <c r="C515" s="354" t="s">
        <v>31</v>
      </c>
      <c r="D515" s="670" t="s">
        <v>3</v>
      </c>
      <c r="E515" s="671" t="s">
        <v>362</v>
      </c>
      <c r="F515" s="672">
        <v>1.4</v>
      </c>
      <c r="G515" s="672">
        <v>1.1499999999999999</v>
      </c>
      <c r="H515" s="672">
        <v>0.6</v>
      </c>
      <c r="I515" s="355">
        <v>1</v>
      </c>
      <c r="J515" s="356">
        <f t="shared" si="51"/>
        <v>0.96599999999999986</v>
      </c>
      <c r="K515" s="357" t="s">
        <v>33</v>
      </c>
      <c r="L515" s="577" t="s">
        <v>32</v>
      </c>
      <c r="M515" s="580" t="s">
        <v>217</v>
      </c>
    </row>
    <row r="516" spans="1:13" ht="15.75">
      <c r="A516" s="84">
        <v>449</v>
      </c>
      <c r="B516" s="287">
        <v>43915</v>
      </c>
      <c r="C516" s="354" t="s">
        <v>31</v>
      </c>
      <c r="D516" s="670" t="s">
        <v>3</v>
      </c>
      <c r="E516" s="671" t="s">
        <v>327</v>
      </c>
      <c r="F516" s="672">
        <v>1.5</v>
      </c>
      <c r="G516" s="672">
        <v>1.45</v>
      </c>
      <c r="H516" s="672">
        <v>0.6</v>
      </c>
      <c r="I516" s="355">
        <v>1</v>
      </c>
      <c r="J516" s="356">
        <f t="shared" si="51"/>
        <v>1.3049999999999999</v>
      </c>
      <c r="K516" s="357" t="s">
        <v>33</v>
      </c>
      <c r="L516" s="577" t="s">
        <v>32</v>
      </c>
      <c r="M516" s="580" t="s">
        <v>308</v>
      </c>
    </row>
    <row r="517" spans="1:13" ht="15.75">
      <c r="A517" s="84">
        <v>450</v>
      </c>
      <c r="B517" s="287">
        <v>43915</v>
      </c>
      <c r="C517" s="354" t="s">
        <v>31</v>
      </c>
      <c r="D517" s="670" t="s">
        <v>4</v>
      </c>
      <c r="E517" s="671" t="s">
        <v>328</v>
      </c>
      <c r="F517" s="672">
        <v>1.3</v>
      </c>
      <c r="G517" s="672">
        <v>0.75</v>
      </c>
      <c r="H517" s="672">
        <v>0.6</v>
      </c>
      <c r="I517" s="355">
        <v>1</v>
      </c>
      <c r="J517" s="356">
        <f t="shared" si="51"/>
        <v>0.58500000000000008</v>
      </c>
      <c r="K517" s="357" t="s">
        <v>33</v>
      </c>
      <c r="L517" s="577" t="s">
        <v>32</v>
      </c>
      <c r="M517" s="580" t="s">
        <v>571</v>
      </c>
    </row>
    <row r="518" spans="1:13" ht="15.75">
      <c r="A518" s="84">
        <v>451</v>
      </c>
      <c r="B518" s="287">
        <v>43915</v>
      </c>
      <c r="C518" s="354" t="s">
        <v>31</v>
      </c>
      <c r="D518" s="670" t="s">
        <v>3</v>
      </c>
      <c r="E518" s="671" t="s">
        <v>326</v>
      </c>
      <c r="F518" s="672">
        <v>1.6</v>
      </c>
      <c r="G518" s="672">
        <v>0.65</v>
      </c>
      <c r="H518" s="672">
        <v>0.6</v>
      </c>
      <c r="I518" s="355">
        <v>1</v>
      </c>
      <c r="J518" s="356">
        <f t="shared" si="51"/>
        <v>0.624</v>
      </c>
      <c r="K518" s="357" t="s">
        <v>33</v>
      </c>
      <c r="L518" s="577" t="s">
        <v>32</v>
      </c>
      <c r="M518" s="580" t="s">
        <v>216</v>
      </c>
    </row>
    <row r="519" spans="1:13" ht="15.75">
      <c r="A519" s="84">
        <v>452</v>
      </c>
      <c r="B519" s="287">
        <v>43915</v>
      </c>
      <c r="C519" s="354" t="s">
        <v>31</v>
      </c>
      <c r="D519" s="670" t="s">
        <v>4</v>
      </c>
      <c r="E519" s="671" t="s">
        <v>252</v>
      </c>
      <c r="F519" s="672">
        <v>1.2</v>
      </c>
      <c r="G519" s="672">
        <v>1.05</v>
      </c>
      <c r="H519" s="672">
        <v>0.6</v>
      </c>
      <c r="I519" s="355">
        <v>1</v>
      </c>
      <c r="J519" s="356">
        <f t="shared" si="51"/>
        <v>0.75600000000000001</v>
      </c>
      <c r="K519" s="357" t="s">
        <v>33</v>
      </c>
      <c r="L519" s="577" t="s">
        <v>32</v>
      </c>
      <c r="M519" s="580" t="s">
        <v>216</v>
      </c>
    </row>
    <row r="520" spans="1:13" ht="15.75">
      <c r="A520" s="84">
        <v>453</v>
      </c>
      <c r="B520" s="287">
        <v>43915</v>
      </c>
      <c r="C520" s="354" t="s">
        <v>31</v>
      </c>
      <c r="D520" s="670" t="s">
        <v>4</v>
      </c>
      <c r="E520" s="671" t="s">
        <v>384</v>
      </c>
      <c r="F520" s="672">
        <v>1.2</v>
      </c>
      <c r="G520" s="672">
        <v>0.95</v>
      </c>
      <c r="H520" s="672">
        <v>0.6</v>
      </c>
      <c r="I520" s="355">
        <v>1</v>
      </c>
      <c r="J520" s="356">
        <f t="shared" ref="J520:J530" si="52">F520*G520*H520</f>
        <v>0.68399999999999994</v>
      </c>
      <c r="K520" s="357" t="s">
        <v>33</v>
      </c>
      <c r="L520" s="577" t="s">
        <v>32</v>
      </c>
      <c r="M520" s="580" t="s">
        <v>218</v>
      </c>
    </row>
    <row r="521" spans="1:13" ht="15.75">
      <c r="A521" s="84">
        <v>454</v>
      </c>
      <c r="B521" s="287">
        <v>43915</v>
      </c>
      <c r="C521" s="354" t="s">
        <v>31</v>
      </c>
      <c r="D521" s="670" t="s">
        <v>3</v>
      </c>
      <c r="E521" s="671" t="s">
        <v>329</v>
      </c>
      <c r="F521" s="672">
        <v>1.4</v>
      </c>
      <c r="G521" s="672">
        <v>1.1499999999999999</v>
      </c>
      <c r="H521" s="672">
        <v>0.6</v>
      </c>
      <c r="I521" s="355">
        <v>1</v>
      </c>
      <c r="J521" s="356">
        <f t="shared" si="52"/>
        <v>0.96599999999999986</v>
      </c>
      <c r="K521" s="357" t="s">
        <v>33</v>
      </c>
      <c r="L521" s="577" t="s">
        <v>32</v>
      </c>
      <c r="M521" s="580" t="s">
        <v>216</v>
      </c>
    </row>
    <row r="522" spans="1:13" ht="15.75">
      <c r="A522" s="84">
        <v>455</v>
      </c>
      <c r="B522" s="287">
        <v>43915</v>
      </c>
      <c r="C522" s="354" t="s">
        <v>31</v>
      </c>
      <c r="D522" s="670" t="s">
        <v>4</v>
      </c>
      <c r="E522" s="671" t="s">
        <v>333</v>
      </c>
      <c r="F522" s="672">
        <v>1.2</v>
      </c>
      <c r="G522" s="672">
        <v>0.65</v>
      </c>
      <c r="H522" s="672">
        <v>0.6</v>
      </c>
      <c r="I522" s="355">
        <v>1</v>
      </c>
      <c r="J522" s="356">
        <f t="shared" si="52"/>
        <v>0.46799999999999997</v>
      </c>
      <c r="K522" s="357" t="s">
        <v>33</v>
      </c>
      <c r="L522" s="577" t="s">
        <v>32</v>
      </c>
      <c r="M522" s="580" t="s">
        <v>218</v>
      </c>
    </row>
    <row r="523" spans="1:13" ht="15.75">
      <c r="A523" s="84">
        <v>456</v>
      </c>
      <c r="B523" s="699">
        <v>43915</v>
      </c>
      <c r="C523" s="700" t="s">
        <v>31</v>
      </c>
      <c r="D523" s="750" t="s">
        <v>4</v>
      </c>
      <c r="E523" s="752" t="s">
        <v>335</v>
      </c>
      <c r="F523" s="753">
        <v>1.2</v>
      </c>
      <c r="G523" s="753">
        <v>1.1499999999999999</v>
      </c>
      <c r="H523" s="753">
        <v>0.6</v>
      </c>
      <c r="I523" s="704">
        <v>1</v>
      </c>
      <c r="J523" s="802">
        <f t="shared" si="52"/>
        <v>0.82799999999999996</v>
      </c>
      <c r="K523" s="706" t="s">
        <v>33</v>
      </c>
      <c r="L523" s="707" t="s">
        <v>32</v>
      </c>
      <c r="M523" s="708" t="s">
        <v>216</v>
      </c>
    </row>
    <row r="524" spans="1:13" ht="15.75">
      <c r="A524" s="84">
        <v>457</v>
      </c>
      <c r="B524" s="287">
        <v>43916</v>
      </c>
      <c r="C524" s="354" t="s">
        <v>31</v>
      </c>
      <c r="D524" s="670" t="s">
        <v>3</v>
      </c>
      <c r="E524" s="671" t="s">
        <v>257</v>
      </c>
      <c r="F524" s="672">
        <v>1.3</v>
      </c>
      <c r="G524" s="672">
        <v>1.1499999999999999</v>
      </c>
      <c r="H524" s="672">
        <v>0.6</v>
      </c>
      <c r="I524" s="355">
        <v>1</v>
      </c>
      <c r="J524" s="356">
        <f t="shared" si="52"/>
        <v>0.89699999999999991</v>
      </c>
      <c r="K524" s="357" t="s">
        <v>33</v>
      </c>
      <c r="L524" s="577" t="s">
        <v>32</v>
      </c>
      <c r="M524" s="580" t="s">
        <v>216</v>
      </c>
    </row>
    <row r="525" spans="1:13" ht="15.75">
      <c r="A525" s="84">
        <v>458</v>
      </c>
      <c r="B525" s="287">
        <v>43916</v>
      </c>
      <c r="C525" s="354" t="s">
        <v>31</v>
      </c>
      <c r="D525" s="670" t="s">
        <v>4</v>
      </c>
      <c r="E525" s="671" t="s">
        <v>256</v>
      </c>
      <c r="F525" s="672">
        <v>1.4</v>
      </c>
      <c r="G525" s="672">
        <v>1.1499999999999999</v>
      </c>
      <c r="H525" s="672">
        <v>0.6</v>
      </c>
      <c r="I525" s="355">
        <v>1</v>
      </c>
      <c r="J525" s="356">
        <f t="shared" si="52"/>
        <v>0.96599999999999986</v>
      </c>
      <c r="K525" s="357" t="s">
        <v>33</v>
      </c>
      <c r="L525" s="577" t="s">
        <v>32</v>
      </c>
      <c r="M525" s="580" t="s">
        <v>216</v>
      </c>
    </row>
    <row r="526" spans="1:13" ht="15.75">
      <c r="A526" s="84">
        <v>459</v>
      </c>
      <c r="B526" s="287">
        <v>43916</v>
      </c>
      <c r="C526" s="354" t="s">
        <v>31</v>
      </c>
      <c r="D526" s="670" t="s">
        <v>4</v>
      </c>
      <c r="E526" s="671" t="s">
        <v>331</v>
      </c>
      <c r="F526" s="672">
        <v>1.2</v>
      </c>
      <c r="G526" s="672">
        <v>0.95</v>
      </c>
      <c r="H526" s="672">
        <v>0.6</v>
      </c>
      <c r="I526" s="355">
        <v>1</v>
      </c>
      <c r="J526" s="356">
        <f t="shared" si="52"/>
        <v>0.68399999999999994</v>
      </c>
      <c r="K526" s="357" t="s">
        <v>33</v>
      </c>
      <c r="L526" s="577" t="s">
        <v>32</v>
      </c>
      <c r="M526" s="580" t="s">
        <v>218</v>
      </c>
    </row>
    <row r="527" spans="1:13" ht="15.75">
      <c r="A527" s="84">
        <v>460</v>
      </c>
      <c r="B527" s="287">
        <v>43916</v>
      </c>
      <c r="C527" s="354" t="s">
        <v>31</v>
      </c>
      <c r="D527" s="670" t="s">
        <v>3</v>
      </c>
      <c r="E527" s="671" t="s">
        <v>720</v>
      </c>
      <c r="F527" s="672">
        <v>2.2000000000000002</v>
      </c>
      <c r="G527" s="672">
        <v>1.45</v>
      </c>
      <c r="H527" s="672">
        <v>0.6</v>
      </c>
      <c r="I527" s="355">
        <v>1</v>
      </c>
      <c r="J527" s="356">
        <f t="shared" si="52"/>
        <v>1.9139999999999999</v>
      </c>
      <c r="K527" s="357" t="s">
        <v>33</v>
      </c>
      <c r="L527" s="577" t="s">
        <v>32</v>
      </c>
      <c r="M527" s="580" t="s">
        <v>217</v>
      </c>
    </row>
    <row r="528" spans="1:13" ht="15.75">
      <c r="A528" s="84">
        <v>461</v>
      </c>
      <c r="B528" s="287">
        <v>43916</v>
      </c>
      <c r="C528" s="354" t="s">
        <v>31</v>
      </c>
      <c r="D528" s="670" t="s">
        <v>4</v>
      </c>
      <c r="E528" s="671" t="s">
        <v>305</v>
      </c>
      <c r="F528" s="672">
        <v>1.4</v>
      </c>
      <c r="G528" s="672">
        <v>1.35</v>
      </c>
      <c r="H528" s="672">
        <v>0.6</v>
      </c>
      <c r="I528" s="355">
        <v>1</v>
      </c>
      <c r="J528" s="356">
        <f t="shared" si="52"/>
        <v>1.1339999999999999</v>
      </c>
      <c r="K528" s="357" t="s">
        <v>33</v>
      </c>
      <c r="L528" s="577" t="s">
        <v>32</v>
      </c>
      <c r="M528" s="580" t="s">
        <v>216</v>
      </c>
    </row>
    <row r="529" spans="1:13" ht="15.75">
      <c r="A529" s="84">
        <v>462</v>
      </c>
      <c r="B529" s="287">
        <v>43916</v>
      </c>
      <c r="C529" s="354" t="s">
        <v>31</v>
      </c>
      <c r="D529" s="670" t="s">
        <v>3</v>
      </c>
      <c r="E529" s="671" t="s">
        <v>334</v>
      </c>
      <c r="F529" s="672">
        <v>2.2000000000000002</v>
      </c>
      <c r="G529" s="672">
        <v>1.45</v>
      </c>
      <c r="H529" s="672">
        <v>0.6</v>
      </c>
      <c r="I529" s="355">
        <v>1</v>
      </c>
      <c r="J529" s="356">
        <f t="shared" si="52"/>
        <v>1.9139999999999999</v>
      </c>
      <c r="K529" s="357" t="s">
        <v>33</v>
      </c>
      <c r="L529" s="577" t="s">
        <v>32</v>
      </c>
      <c r="M529" s="580" t="s">
        <v>216</v>
      </c>
    </row>
    <row r="530" spans="1:13" ht="15.75">
      <c r="A530" s="84">
        <v>463</v>
      </c>
      <c r="B530" s="287">
        <v>43916</v>
      </c>
      <c r="C530" s="354" t="s">
        <v>31</v>
      </c>
      <c r="D530" s="670" t="s">
        <v>4</v>
      </c>
      <c r="E530" s="671" t="s">
        <v>744</v>
      </c>
      <c r="F530" s="672">
        <v>1.6</v>
      </c>
      <c r="G530" s="672">
        <v>1.1499999999999999</v>
      </c>
      <c r="H530" s="672">
        <v>0.6</v>
      </c>
      <c r="I530" s="355">
        <v>1</v>
      </c>
      <c r="J530" s="356">
        <f t="shared" si="52"/>
        <v>1.1039999999999999</v>
      </c>
      <c r="K530" s="357" t="s">
        <v>33</v>
      </c>
      <c r="L530" s="577" t="s">
        <v>32</v>
      </c>
      <c r="M530" s="580" t="s">
        <v>218</v>
      </c>
    </row>
    <row r="531" spans="1:13" ht="15.75">
      <c r="A531" s="84">
        <v>464</v>
      </c>
      <c r="B531" s="287">
        <v>43916</v>
      </c>
      <c r="C531" s="354" t="s">
        <v>31</v>
      </c>
      <c r="D531" s="670" t="s">
        <v>4</v>
      </c>
      <c r="E531" s="671" t="s">
        <v>421</v>
      </c>
      <c r="F531" s="672">
        <v>1.5</v>
      </c>
      <c r="G531" s="672">
        <v>1.25</v>
      </c>
      <c r="H531" s="672">
        <v>0.6</v>
      </c>
      <c r="I531" s="355">
        <v>1</v>
      </c>
      <c r="J531" s="356">
        <f t="shared" ref="J531:J541" si="53">F531*G531*H531</f>
        <v>1.125</v>
      </c>
      <c r="K531" s="357" t="s">
        <v>33</v>
      </c>
      <c r="L531" s="577" t="s">
        <v>32</v>
      </c>
      <c r="M531" s="580" t="s">
        <v>746</v>
      </c>
    </row>
    <row r="532" spans="1:13" ht="15.75">
      <c r="A532" s="84">
        <v>465</v>
      </c>
      <c r="B532" s="287">
        <v>43916</v>
      </c>
      <c r="C532" s="354" t="s">
        <v>31</v>
      </c>
      <c r="D532" s="670" t="s">
        <v>3</v>
      </c>
      <c r="E532" s="671" t="s">
        <v>330</v>
      </c>
      <c r="F532" s="672">
        <v>1.2</v>
      </c>
      <c r="G532" s="672">
        <v>0.65</v>
      </c>
      <c r="H532" s="672">
        <v>0.6</v>
      </c>
      <c r="I532" s="355">
        <v>1</v>
      </c>
      <c r="J532" s="356">
        <f t="shared" si="53"/>
        <v>0.46799999999999997</v>
      </c>
      <c r="K532" s="357" t="s">
        <v>33</v>
      </c>
      <c r="L532" s="577" t="s">
        <v>32</v>
      </c>
      <c r="M532" s="580" t="s">
        <v>216</v>
      </c>
    </row>
    <row r="533" spans="1:13" ht="15.75">
      <c r="A533" s="84">
        <v>466</v>
      </c>
      <c r="B533" s="287">
        <v>43916</v>
      </c>
      <c r="C533" s="354" t="s">
        <v>31</v>
      </c>
      <c r="D533" s="670" t="s">
        <v>3</v>
      </c>
      <c r="E533" s="671" t="s">
        <v>322</v>
      </c>
      <c r="F533" s="672">
        <v>1.7</v>
      </c>
      <c r="G533" s="672">
        <v>1.35</v>
      </c>
      <c r="H533" s="672">
        <v>0.6</v>
      </c>
      <c r="I533" s="355">
        <v>1</v>
      </c>
      <c r="J533" s="356">
        <f t="shared" si="53"/>
        <v>1.377</v>
      </c>
      <c r="K533" s="357" t="s">
        <v>33</v>
      </c>
      <c r="L533" s="577" t="s">
        <v>32</v>
      </c>
      <c r="M533" s="580" t="s">
        <v>216</v>
      </c>
    </row>
    <row r="534" spans="1:13" ht="15.75">
      <c r="A534" s="84">
        <v>467</v>
      </c>
      <c r="B534" s="287">
        <v>43916</v>
      </c>
      <c r="C534" s="354" t="s">
        <v>31</v>
      </c>
      <c r="D534" s="670" t="s">
        <v>4</v>
      </c>
      <c r="E534" s="671" t="s">
        <v>415</v>
      </c>
      <c r="F534" s="672">
        <v>1.2</v>
      </c>
      <c r="G534" s="672">
        <v>0.65</v>
      </c>
      <c r="H534" s="672">
        <v>0.6</v>
      </c>
      <c r="I534" s="355">
        <v>1</v>
      </c>
      <c r="J534" s="356">
        <f t="shared" si="53"/>
        <v>0.46799999999999997</v>
      </c>
      <c r="K534" s="357" t="s">
        <v>33</v>
      </c>
      <c r="L534" s="577" t="s">
        <v>32</v>
      </c>
      <c r="M534" s="580" t="s">
        <v>218</v>
      </c>
    </row>
    <row r="535" spans="1:13" ht="15.75">
      <c r="A535" s="84">
        <v>468</v>
      </c>
      <c r="B535" s="287">
        <v>43916</v>
      </c>
      <c r="C535" s="354" t="s">
        <v>31</v>
      </c>
      <c r="D535" s="670" t="s">
        <v>3</v>
      </c>
      <c r="E535" s="671" t="s">
        <v>422</v>
      </c>
      <c r="F535" s="672">
        <v>1.1000000000000001</v>
      </c>
      <c r="G535" s="672">
        <v>0.85</v>
      </c>
      <c r="H535" s="672">
        <v>0.6</v>
      </c>
      <c r="I535" s="355">
        <v>1</v>
      </c>
      <c r="J535" s="356">
        <f t="shared" si="53"/>
        <v>0.56100000000000005</v>
      </c>
      <c r="K535" s="357" t="s">
        <v>33</v>
      </c>
      <c r="L535" s="577" t="s">
        <v>32</v>
      </c>
      <c r="M535" s="580" t="s">
        <v>216</v>
      </c>
    </row>
    <row r="536" spans="1:13" ht="15.75">
      <c r="A536" s="84">
        <v>469</v>
      </c>
      <c r="B536" s="287">
        <v>43916</v>
      </c>
      <c r="C536" s="354" t="s">
        <v>31</v>
      </c>
      <c r="D536" s="670" t="s">
        <v>3</v>
      </c>
      <c r="E536" s="671" t="s">
        <v>420</v>
      </c>
      <c r="F536" s="672">
        <v>2</v>
      </c>
      <c r="G536" s="672">
        <v>0.95</v>
      </c>
      <c r="H536" s="672">
        <v>0.6</v>
      </c>
      <c r="I536" s="355">
        <v>1</v>
      </c>
      <c r="J536" s="356">
        <f t="shared" si="53"/>
        <v>1.1399999999999999</v>
      </c>
      <c r="K536" s="357" t="s">
        <v>33</v>
      </c>
      <c r="L536" s="577" t="s">
        <v>32</v>
      </c>
      <c r="M536" s="580" t="s">
        <v>217</v>
      </c>
    </row>
    <row r="537" spans="1:13" ht="15.75">
      <c r="A537" s="84">
        <v>470</v>
      </c>
      <c r="B537" s="287">
        <v>43916</v>
      </c>
      <c r="C537" s="354" t="s">
        <v>31</v>
      </c>
      <c r="D537" s="670" t="s">
        <v>3</v>
      </c>
      <c r="E537" s="671" t="s">
        <v>303</v>
      </c>
      <c r="F537" s="672">
        <v>1.8</v>
      </c>
      <c r="G537" s="672">
        <v>0.65</v>
      </c>
      <c r="H537" s="672">
        <v>0.6</v>
      </c>
      <c r="I537" s="355">
        <v>1</v>
      </c>
      <c r="J537" s="356">
        <f t="shared" si="53"/>
        <v>0.70200000000000007</v>
      </c>
      <c r="K537" s="357" t="s">
        <v>33</v>
      </c>
      <c r="L537" s="577" t="s">
        <v>32</v>
      </c>
      <c r="M537" s="580" t="s">
        <v>217</v>
      </c>
    </row>
    <row r="538" spans="1:13" ht="15.75">
      <c r="A538" s="84">
        <v>471</v>
      </c>
      <c r="B538" s="287">
        <v>43916</v>
      </c>
      <c r="C538" s="354" t="s">
        <v>31</v>
      </c>
      <c r="D538" s="670" t="s">
        <v>3</v>
      </c>
      <c r="E538" s="671" t="s">
        <v>742</v>
      </c>
      <c r="F538" s="672">
        <v>1.2</v>
      </c>
      <c r="G538" s="672">
        <v>1.2</v>
      </c>
      <c r="H538" s="672">
        <v>0.6</v>
      </c>
      <c r="I538" s="355">
        <v>1</v>
      </c>
      <c r="J538" s="356">
        <f t="shared" si="53"/>
        <v>0.86399999999999999</v>
      </c>
      <c r="K538" s="357" t="s">
        <v>33</v>
      </c>
      <c r="L538" s="577" t="s">
        <v>32</v>
      </c>
      <c r="M538" s="580" t="s">
        <v>216</v>
      </c>
    </row>
    <row r="539" spans="1:13" ht="15.75">
      <c r="A539" s="84">
        <v>472</v>
      </c>
      <c r="B539" s="699">
        <v>43916</v>
      </c>
      <c r="C539" s="700" t="s">
        <v>31</v>
      </c>
      <c r="D539" s="750" t="s">
        <v>4</v>
      </c>
      <c r="E539" s="752" t="s">
        <v>416</v>
      </c>
      <c r="F539" s="753">
        <v>1.2</v>
      </c>
      <c r="G539" s="753">
        <v>0.95</v>
      </c>
      <c r="H539" s="753">
        <v>0.6</v>
      </c>
      <c r="I539" s="704">
        <v>1</v>
      </c>
      <c r="J539" s="802">
        <f t="shared" si="53"/>
        <v>0.68399999999999994</v>
      </c>
      <c r="K539" s="706" t="s">
        <v>33</v>
      </c>
      <c r="L539" s="707" t="s">
        <v>32</v>
      </c>
      <c r="M539" s="708" t="s">
        <v>571</v>
      </c>
    </row>
    <row r="540" spans="1:13" ht="15.75">
      <c r="A540" s="84">
        <v>473</v>
      </c>
      <c r="B540" s="287">
        <v>43917</v>
      </c>
      <c r="C540" s="354" t="s">
        <v>31</v>
      </c>
      <c r="D540" s="670" t="s">
        <v>4</v>
      </c>
      <c r="E540" s="671" t="s">
        <v>417</v>
      </c>
      <c r="F540" s="672">
        <v>1.2</v>
      </c>
      <c r="G540" s="672">
        <v>0.65</v>
      </c>
      <c r="H540" s="672">
        <v>0.6</v>
      </c>
      <c r="I540" s="355">
        <v>1</v>
      </c>
      <c r="J540" s="356">
        <f t="shared" si="53"/>
        <v>0.46799999999999997</v>
      </c>
      <c r="K540" s="357" t="s">
        <v>33</v>
      </c>
      <c r="L540" s="577" t="s">
        <v>32</v>
      </c>
      <c r="M540" s="580" t="s">
        <v>218</v>
      </c>
    </row>
    <row r="541" spans="1:13" ht="15.75">
      <c r="A541" s="84">
        <v>474</v>
      </c>
      <c r="B541" s="287">
        <v>43917</v>
      </c>
      <c r="C541" s="354" t="s">
        <v>31</v>
      </c>
      <c r="D541" s="670" t="s">
        <v>3</v>
      </c>
      <c r="E541" s="671" t="s">
        <v>183</v>
      </c>
      <c r="F541" s="672">
        <v>1.4</v>
      </c>
      <c r="G541" s="672">
        <v>0.95</v>
      </c>
      <c r="H541" s="672">
        <v>0.6</v>
      </c>
      <c r="I541" s="355">
        <v>1</v>
      </c>
      <c r="J541" s="356">
        <f t="shared" si="53"/>
        <v>0.79799999999999993</v>
      </c>
      <c r="K541" s="357" t="s">
        <v>33</v>
      </c>
      <c r="L541" s="577" t="s">
        <v>32</v>
      </c>
      <c r="M541" s="580" t="s">
        <v>216</v>
      </c>
    </row>
    <row r="542" spans="1:13" ht="15.75">
      <c r="A542" s="84">
        <v>475</v>
      </c>
      <c r="B542" s="287">
        <v>43917</v>
      </c>
      <c r="C542" s="354" t="s">
        <v>31</v>
      </c>
      <c r="D542" s="670" t="s">
        <v>3</v>
      </c>
      <c r="E542" s="671" t="s">
        <v>366</v>
      </c>
      <c r="F542" s="672">
        <v>1.2</v>
      </c>
      <c r="G542" s="672">
        <v>1.1499999999999999</v>
      </c>
      <c r="H542" s="672">
        <v>0.6</v>
      </c>
      <c r="I542" s="355">
        <v>1</v>
      </c>
      <c r="J542" s="356">
        <f t="shared" si="51"/>
        <v>0.82799999999999996</v>
      </c>
      <c r="K542" s="357" t="s">
        <v>33</v>
      </c>
      <c r="L542" s="577" t="s">
        <v>32</v>
      </c>
      <c r="M542" s="580" t="s">
        <v>216</v>
      </c>
    </row>
    <row r="543" spans="1:13" ht="15.75">
      <c r="A543" s="84">
        <v>476</v>
      </c>
      <c r="B543" s="287">
        <v>43917</v>
      </c>
      <c r="C543" s="354" t="s">
        <v>31</v>
      </c>
      <c r="D543" s="670" t="s">
        <v>3</v>
      </c>
      <c r="E543" s="671" t="s">
        <v>368</v>
      </c>
      <c r="F543" s="672">
        <v>1.3</v>
      </c>
      <c r="G543" s="672">
        <v>0.95</v>
      </c>
      <c r="H543" s="672">
        <v>0.6</v>
      </c>
      <c r="I543" s="355">
        <v>1</v>
      </c>
      <c r="J543" s="356">
        <f t="shared" si="51"/>
        <v>0.74099999999999988</v>
      </c>
      <c r="K543" s="357" t="s">
        <v>33</v>
      </c>
      <c r="L543" s="577" t="s">
        <v>32</v>
      </c>
      <c r="M543" s="580" t="s">
        <v>216</v>
      </c>
    </row>
    <row r="544" spans="1:13" ht="15.75">
      <c r="A544" s="84">
        <v>477</v>
      </c>
      <c r="B544" s="287">
        <v>43917</v>
      </c>
      <c r="C544" s="354" t="s">
        <v>31</v>
      </c>
      <c r="D544" s="670" t="s">
        <v>4</v>
      </c>
      <c r="E544" s="671" t="s">
        <v>414</v>
      </c>
      <c r="F544" s="672">
        <v>1.1000000000000001</v>
      </c>
      <c r="G544" s="672">
        <v>0.85</v>
      </c>
      <c r="H544" s="672">
        <v>0.6</v>
      </c>
      <c r="I544" s="355">
        <v>1</v>
      </c>
      <c r="J544" s="356">
        <f t="shared" si="51"/>
        <v>0.56100000000000005</v>
      </c>
      <c r="K544" s="357" t="s">
        <v>33</v>
      </c>
      <c r="L544" s="577" t="s">
        <v>32</v>
      </c>
      <c r="M544" s="580" t="s">
        <v>218</v>
      </c>
    </row>
    <row r="545" spans="1:13" ht="15.75">
      <c r="A545" s="84">
        <v>478</v>
      </c>
      <c r="B545" s="287">
        <v>43917</v>
      </c>
      <c r="C545" s="354" t="s">
        <v>31</v>
      </c>
      <c r="D545" s="670" t="s">
        <v>3</v>
      </c>
      <c r="E545" s="671" t="s">
        <v>300</v>
      </c>
      <c r="F545" s="672">
        <v>1.7</v>
      </c>
      <c r="G545" s="672">
        <v>1.45</v>
      </c>
      <c r="H545" s="672">
        <v>0.6</v>
      </c>
      <c r="I545" s="355">
        <v>1</v>
      </c>
      <c r="J545" s="356">
        <f t="shared" si="51"/>
        <v>1.4789999999999999</v>
      </c>
      <c r="K545" s="357" t="s">
        <v>33</v>
      </c>
      <c r="L545" s="577" t="s">
        <v>32</v>
      </c>
      <c r="M545" s="580" t="s">
        <v>217</v>
      </c>
    </row>
    <row r="546" spans="1:13" ht="15.75">
      <c r="A546" s="84">
        <v>479</v>
      </c>
      <c r="B546" s="287">
        <v>43917</v>
      </c>
      <c r="C546" s="354" t="s">
        <v>31</v>
      </c>
      <c r="D546" s="670" t="s">
        <v>4</v>
      </c>
      <c r="E546" s="671" t="s">
        <v>367</v>
      </c>
      <c r="F546" s="672">
        <v>1.1000000000000001</v>
      </c>
      <c r="G546" s="672">
        <v>0.75</v>
      </c>
      <c r="H546" s="672">
        <v>0.6</v>
      </c>
      <c r="I546" s="355">
        <v>1</v>
      </c>
      <c r="J546" s="356">
        <f t="shared" si="51"/>
        <v>0.495</v>
      </c>
      <c r="K546" s="357" t="s">
        <v>33</v>
      </c>
      <c r="L546" s="577" t="s">
        <v>32</v>
      </c>
      <c r="M546" s="580" t="s">
        <v>571</v>
      </c>
    </row>
    <row r="547" spans="1:13" ht="15.75">
      <c r="A547" s="84">
        <v>480</v>
      </c>
      <c r="B547" s="287">
        <v>43917</v>
      </c>
      <c r="C547" s="354" t="s">
        <v>31</v>
      </c>
      <c r="D547" s="670" t="s">
        <v>3</v>
      </c>
      <c r="E547" s="671" t="s">
        <v>741</v>
      </c>
      <c r="F547" s="672">
        <v>1.1000000000000001</v>
      </c>
      <c r="G547" s="672">
        <v>0.95</v>
      </c>
      <c r="H547" s="672">
        <v>0.6</v>
      </c>
      <c r="I547" s="355">
        <v>1</v>
      </c>
      <c r="J547" s="356">
        <f t="shared" si="48"/>
        <v>0.62699999999999989</v>
      </c>
      <c r="K547" s="357" t="s">
        <v>33</v>
      </c>
      <c r="L547" s="577" t="s">
        <v>32</v>
      </c>
      <c r="M547" s="580" t="s">
        <v>216</v>
      </c>
    </row>
    <row r="548" spans="1:13" ht="15.75">
      <c r="A548" s="84">
        <v>481</v>
      </c>
      <c r="B548" s="287">
        <v>43917</v>
      </c>
      <c r="C548" s="354" t="s">
        <v>31</v>
      </c>
      <c r="D548" s="670" t="s">
        <v>4</v>
      </c>
      <c r="E548" s="671" t="s">
        <v>379</v>
      </c>
      <c r="F548" s="672">
        <v>2.4</v>
      </c>
      <c r="G548" s="672">
        <v>1.25</v>
      </c>
      <c r="H548" s="672">
        <v>0.6</v>
      </c>
      <c r="I548" s="355">
        <v>1</v>
      </c>
      <c r="J548" s="356">
        <f t="shared" si="48"/>
        <v>1.7999999999999998</v>
      </c>
      <c r="K548" s="357" t="s">
        <v>33</v>
      </c>
      <c r="L548" s="577" t="s">
        <v>32</v>
      </c>
      <c r="M548" s="580" t="s">
        <v>308</v>
      </c>
    </row>
    <row r="549" spans="1:13" ht="15.75">
      <c r="A549" s="84">
        <v>482</v>
      </c>
      <c r="B549" s="287">
        <v>43917</v>
      </c>
      <c r="C549" s="354" t="s">
        <v>31</v>
      </c>
      <c r="D549" s="670" t="s">
        <v>3</v>
      </c>
      <c r="E549" s="671" t="s">
        <v>374</v>
      </c>
      <c r="F549" s="672">
        <v>1.2</v>
      </c>
      <c r="G549" s="672">
        <v>1.05</v>
      </c>
      <c r="H549" s="672">
        <v>0.6</v>
      </c>
      <c r="I549" s="355">
        <v>1</v>
      </c>
      <c r="J549" s="356">
        <f t="shared" si="48"/>
        <v>0.75600000000000001</v>
      </c>
      <c r="K549" s="357" t="s">
        <v>33</v>
      </c>
      <c r="L549" s="577" t="s">
        <v>32</v>
      </c>
      <c r="M549" s="580" t="s">
        <v>216</v>
      </c>
    </row>
    <row r="550" spans="1:13" ht="15.75">
      <c r="A550" s="84">
        <v>483</v>
      </c>
      <c r="B550" s="287">
        <v>43917</v>
      </c>
      <c r="C550" s="354" t="s">
        <v>31</v>
      </c>
      <c r="D550" s="670" t="s">
        <v>4</v>
      </c>
      <c r="E550" s="671" t="s">
        <v>418</v>
      </c>
      <c r="F550" s="672">
        <v>1.2</v>
      </c>
      <c r="G550" s="672">
        <v>0.75</v>
      </c>
      <c r="H550" s="672">
        <v>0.6</v>
      </c>
      <c r="I550" s="355">
        <v>1</v>
      </c>
      <c r="J550" s="356">
        <f t="shared" si="48"/>
        <v>0.53999999999999992</v>
      </c>
      <c r="K550" s="357" t="s">
        <v>33</v>
      </c>
      <c r="L550" s="577" t="s">
        <v>32</v>
      </c>
      <c r="M550" s="580" t="s">
        <v>218</v>
      </c>
    </row>
    <row r="551" spans="1:13" ht="15" customHeight="1">
      <c r="A551" s="84">
        <v>484</v>
      </c>
      <c r="B551" s="287">
        <v>43917</v>
      </c>
      <c r="C551" s="354" t="s">
        <v>31</v>
      </c>
      <c r="D551" s="670" t="s">
        <v>3</v>
      </c>
      <c r="E551" s="671" t="s">
        <v>378</v>
      </c>
      <c r="F551" s="672">
        <v>1.3</v>
      </c>
      <c r="G551" s="672">
        <v>1.1499999999999999</v>
      </c>
      <c r="H551" s="672">
        <v>0.6</v>
      </c>
      <c r="I551" s="355">
        <v>1</v>
      </c>
      <c r="J551" s="356">
        <f t="shared" ref="J551:J565" si="54">F551*G551*H551</f>
        <v>0.89699999999999991</v>
      </c>
      <c r="K551" s="357" t="s">
        <v>33</v>
      </c>
      <c r="L551" s="577" t="s">
        <v>32</v>
      </c>
      <c r="M551" s="580" t="s">
        <v>216</v>
      </c>
    </row>
    <row r="552" spans="1:13" ht="15.75">
      <c r="A552" s="84">
        <v>485</v>
      </c>
      <c r="B552" s="287">
        <v>43917</v>
      </c>
      <c r="C552" s="354" t="s">
        <v>31</v>
      </c>
      <c r="D552" s="670" t="s">
        <v>3</v>
      </c>
      <c r="E552" s="671" t="s">
        <v>381</v>
      </c>
      <c r="F552" s="672">
        <v>1.4</v>
      </c>
      <c r="G552" s="672">
        <v>0.65</v>
      </c>
      <c r="H552" s="672">
        <v>0.6</v>
      </c>
      <c r="I552" s="355">
        <v>1</v>
      </c>
      <c r="J552" s="356">
        <f t="shared" si="54"/>
        <v>0.54599999999999993</v>
      </c>
      <c r="K552" s="357" t="s">
        <v>33</v>
      </c>
      <c r="L552" s="577" t="s">
        <v>32</v>
      </c>
      <c r="M552" s="580" t="s">
        <v>216</v>
      </c>
    </row>
    <row r="553" spans="1:13" ht="15.75">
      <c r="A553" s="84">
        <v>484</v>
      </c>
      <c r="B553" s="287">
        <v>43917</v>
      </c>
      <c r="C553" s="354" t="s">
        <v>31</v>
      </c>
      <c r="D553" s="670" t="s">
        <v>4</v>
      </c>
      <c r="E553" s="671" t="s">
        <v>373</v>
      </c>
      <c r="F553" s="672">
        <v>1.3</v>
      </c>
      <c r="G553" s="672">
        <v>1.1499999999999999</v>
      </c>
      <c r="H553" s="672">
        <v>0.6</v>
      </c>
      <c r="I553" s="355">
        <v>1</v>
      </c>
      <c r="J553" s="356">
        <f t="shared" si="54"/>
        <v>0.89699999999999991</v>
      </c>
      <c r="K553" s="357" t="s">
        <v>33</v>
      </c>
      <c r="L553" s="577" t="s">
        <v>32</v>
      </c>
      <c r="M553" s="580" t="s">
        <v>218</v>
      </c>
    </row>
    <row r="554" spans="1:13" ht="15.75">
      <c r="A554" s="84">
        <v>485</v>
      </c>
      <c r="B554" s="287">
        <v>43917</v>
      </c>
      <c r="C554" s="354" t="s">
        <v>31</v>
      </c>
      <c r="D554" s="670" t="s">
        <v>3</v>
      </c>
      <c r="E554" s="671" t="s">
        <v>372</v>
      </c>
      <c r="F554" s="672">
        <v>1.1000000000000001</v>
      </c>
      <c r="G554" s="672">
        <v>0.65</v>
      </c>
      <c r="H554" s="672">
        <v>0.6</v>
      </c>
      <c r="I554" s="355">
        <v>1</v>
      </c>
      <c r="J554" s="356">
        <f t="shared" si="54"/>
        <v>0.42900000000000005</v>
      </c>
      <c r="K554" s="357" t="s">
        <v>33</v>
      </c>
      <c r="L554" s="577" t="s">
        <v>32</v>
      </c>
      <c r="M554" s="580" t="s">
        <v>216</v>
      </c>
    </row>
    <row r="555" spans="1:13" ht="15" customHeight="1">
      <c r="A555" s="84">
        <v>484</v>
      </c>
      <c r="B555" s="287">
        <v>43917</v>
      </c>
      <c r="C555" s="354" t="s">
        <v>31</v>
      </c>
      <c r="D555" s="670" t="s">
        <v>4</v>
      </c>
      <c r="E555" s="671" t="s">
        <v>376</v>
      </c>
      <c r="F555" s="672">
        <v>1.7</v>
      </c>
      <c r="G555" s="672">
        <v>1.35</v>
      </c>
      <c r="H555" s="672">
        <v>0.6</v>
      </c>
      <c r="I555" s="355">
        <v>1</v>
      </c>
      <c r="J555" s="356">
        <f t="shared" si="54"/>
        <v>1.377</v>
      </c>
      <c r="K555" s="357" t="s">
        <v>33</v>
      </c>
      <c r="L555" s="577" t="s">
        <v>32</v>
      </c>
      <c r="M555" s="580" t="s">
        <v>217</v>
      </c>
    </row>
    <row r="556" spans="1:13" ht="15.75">
      <c r="A556" s="84">
        <v>485</v>
      </c>
      <c r="B556" s="287">
        <v>43917</v>
      </c>
      <c r="C556" s="354" t="s">
        <v>31</v>
      </c>
      <c r="D556" s="670" t="s">
        <v>4</v>
      </c>
      <c r="E556" s="671" t="s">
        <v>363</v>
      </c>
      <c r="F556" s="672">
        <v>1.4</v>
      </c>
      <c r="G556" s="672">
        <v>0.95</v>
      </c>
      <c r="H556" s="672">
        <v>0.6</v>
      </c>
      <c r="I556" s="355">
        <v>1</v>
      </c>
      <c r="J556" s="356">
        <f t="shared" si="54"/>
        <v>0.79799999999999993</v>
      </c>
      <c r="K556" s="357" t="s">
        <v>33</v>
      </c>
      <c r="L556" s="577" t="s">
        <v>32</v>
      </c>
      <c r="M556" s="580" t="s">
        <v>571</v>
      </c>
    </row>
    <row r="557" spans="1:13" ht="15.75">
      <c r="A557" s="84">
        <v>484</v>
      </c>
      <c r="B557" s="287">
        <v>43917</v>
      </c>
      <c r="C557" s="354" t="s">
        <v>31</v>
      </c>
      <c r="D557" s="670" t="s">
        <v>3</v>
      </c>
      <c r="E557" s="671" t="s">
        <v>371</v>
      </c>
      <c r="F557" s="672">
        <v>1.4</v>
      </c>
      <c r="G557" s="672">
        <v>0.95</v>
      </c>
      <c r="H557" s="672">
        <v>0.6</v>
      </c>
      <c r="I557" s="355">
        <v>1</v>
      </c>
      <c r="J557" s="356">
        <f t="shared" si="54"/>
        <v>0.79799999999999993</v>
      </c>
      <c r="K557" s="357" t="s">
        <v>33</v>
      </c>
      <c r="L557" s="577" t="s">
        <v>32</v>
      </c>
      <c r="M557" s="580" t="s">
        <v>216</v>
      </c>
    </row>
    <row r="558" spans="1:13" ht="15.75">
      <c r="A558" s="84">
        <v>485</v>
      </c>
      <c r="B558" s="287">
        <v>43917</v>
      </c>
      <c r="C558" s="354" t="s">
        <v>31</v>
      </c>
      <c r="D558" s="670" t="s">
        <v>3</v>
      </c>
      <c r="E558" s="671" t="s">
        <v>365</v>
      </c>
      <c r="F558" s="672">
        <v>1.2</v>
      </c>
      <c r="G558" s="672">
        <v>0.75</v>
      </c>
      <c r="H558" s="672">
        <v>0.6</v>
      </c>
      <c r="I558" s="355">
        <v>1</v>
      </c>
      <c r="J558" s="356">
        <f t="shared" si="54"/>
        <v>0.53999999999999992</v>
      </c>
      <c r="K558" s="357" t="s">
        <v>33</v>
      </c>
      <c r="L558" s="577" t="s">
        <v>32</v>
      </c>
      <c r="M558" s="580" t="s">
        <v>216</v>
      </c>
    </row>
    <row r="559" spans="1:13" ht="15" customHeight="1">
      <c r="A559" s="84">
        <v>484</v>
      </c>
      <c r="B559" s="699">
        <v>43917</v>
      </c>
      <c r="C559" s="700" t="s">
        <v>31</v>
      </c>
      <c r="D559" s="750" t="s">
        <v>4</v>
      </c>
      <c r="E559" s="752" t="s">
        <v>419</v>
      </c>
      <c r="F559" s="753">
        <v>1.2</v>
      </c>
      <c r="G559" s="753">
        <v>0.65</v>
      </c>
      <c r="H559" s="753">
        <v>0.6</v>
      </c>
      <c r="I559" s="704">
        <v>1</v>
      </c>
      <c r="J559" s="802">
        <f t="shared" si="54"/>
        <v>0.46799999999999997</v>
      </c>
      <c r="K559" s="706" t="s">
        <v>33</v>
      </c>
      <c r="L559" s="707" t="s">
        <v>32</v>
      </c>
      <c r="M559" s="708" t="s">
        <v>571</v>
      </c>
    </row>
    <row r="560" spans="1:13" ht="15.75">
      <c r="A560" s="84">
        <v>485</v>
      </c>
      <c r="B560" s="287">
        <v>43918</v>
      </c>
      <c r="C560" s="354" t="s">
        <v>31</v>
      </c>
      <c r="D560" s="670" t="s">
        <v>4</v>
      </c>
      <c r="E560" s="671" t="s">
        <v>382</v>
      </c>
      <c r="F560" s="672">
        <v>2.2000000000000002</v>
      </c>
      <c r="G560" s="672">
        <v>1.25</v>
      </c>
      <c r="H560" s="672">
        <v>0.6</v>
      </c>
      <c r="I560" s="355">
        <v>1</v>
      </c>
      <c r="J560" s="356">
        <f t="shared" si="54"/>
        <v>1.65</v>
      </c>
      <c r="K560" s="357" t="s">
        <v>33</v>
      </c>
      <c r="L560" s="577" t="s">
        <v>32</v>
      </c>
      <c r="M560" s="580" t="s">
        <v>216</v>
      </c>
    </row>
    <row r="561" spans="1:13" ht="15.75">
      <c r="A561" s="84">
        <v>484</v>
      </c>
      <c r="B561" s="287">
        <v>43918</v>
      </c>
      <c r="C561" s="354" t="s">
        <v>31</v>
      </c>
      <c r="D561" s="670" t="s">
        <v>4</v>
      </c>
      <c r="E561" s="671" t="s">
        <v>743</v>
      </c>
      <c r="F561" s="672">
        <v>1.2</v>
      </c>
      <c r="G561" s="672">
        <v>1.25</v>
      </c>
      <c r="H561" s="672">
        <v>0.6</v>
      </c>
      <c r="I561" s="355">
        <v>1</v>
      </c>
      <c r="J561" s="356">
        <f t="shared" si="54"/>
        <v>0.89999999999999991</v>
      </c>
      <c r="K561" s="357" t="s">
        <v>33</v>
      </c>
      <c r="L561" s="577" t="s">
        <v>32</v>
      </c>
      <c r="M561" s="580" t="s">
        <v>218</v>
      </c>
    </row>
    <row r="562" spans="1:13" ht="15.75">
      <c r="A562" s="84">
        <v>485</v>
      </c>
      <c r="B562" s="287">
        <v>43918</v>
      </c>
      <c r="C562" s="354" t="s">
        <v>31</v>
      </c>
      <c r="D562" s="670" t="s">
        <v>3</v>
      </c>
      <c r="E562" s="671" t="s">
        <v>199</v>
      </c>
      <c r="F562" s="672">
        <v>1.3</v>
      </c>
      <c r="G562" s="672">
        <v>0.85</v>
      </c>
      <c r="H562" s="672">
        <v>0.6</v>
      </c>
      <c r="I562" s="355">
        <v>1</v>
      </c>
      <c r="J562" s="356">
        <f t="shared" si="54"/>
        <v>0.66299999999999992</v>
      </c>
      <c r="K562" s="357" t="s">
        <v>33</v>
      </c>
      <c r="L562" s="577" t="s">
        <v>32</v>
      </c>
      <c r="M562" s="580" t="s">
        <v>216</v>
      </c>
    </row>
    <row r="563" spans="1:13" ht="15" customHeight="1">
      <c r="A563" s="84">
        <v>484</v>
      </c>
      <c r="B563" s="287">
        <v>43918</v>
      </c>
      <c r="C563" s="354" t="s">
        <v>31</v>
      </c>
      <c r="D563" s="670" t="s">
        <v>4</v>
      </c>
      <c r="E563" s="671" t="s">
        <v>181</v>
      </c>
      <c r="F563" s="672">
        <v>1.3</v>
      </c>
      <c r="G563" s="672">
        <v>1.35</v>
      </c>
      <c r="H563" s="672">
        <v>0.6</v>
      </c>
      <c r="I563" s="355">
        <v>1</v>
      </c>
      <c r="J563" s="356">
        <f t="shared" si="54"/>
        <v>1.0529999999999999</v>
      </c>
      <c r="K563" s="357" t="s">
        <v>33</v>
      </c>
      <c r="L563" s="577" t="s">
        <v>32</v>
      </c>
      <c r="M563" s="580" t="s">
        <v>571</v>
      </c>
    </row>
    <row r="564" spans="1:13" ht="15.75">
      <c r="A564" s="84">
        <v>485</v>
      </c>
      <c r="B564" s="287">
        <v>43918</v>
      </c>
      <c r="C564" s="354" t="s">
        <v>31</v>
      </c>
      <c r="D564" s="670" t="s">
        <v>3</v>
      </c>
      <c r="E564" s="671" t="s">
        <v>160</v>
      </c>
      <c r="F564" s="672">
        <v>1.2</v>
      </c>
      <c r="G564" s="672">
        <v>0.85</v>
      </c>
      <c r="H564" s="672">
        <v>0.6</v>
      </c>
      <c r="I564" s="355">
        <v>1</v>
      </c>
      <c r="J564" s="356">
        <f t="shared" si="54"/>
        <v>0.61199999999999999</v>
      </c>
      <c r="K564" s="357" t="s">
        <v>33</v>
      </c>
      <c r="L564" s="577" t="s">
        <v>32</v>
      </c>
      <c r="M564" s="580" t="s">
        <v>216</v>
      </c>
    </row>
    <row r="565" spans="1:13" ht="15.75">
      <c r="A565" s="84">
        <v>484</v>
      </c>
      <c r="B565" s="287">
        <v>43918</v>
      </c>
      <c r="C565" s="354" t="s">
        <v>31</v>
      </c>
      <c r="D565" s="670" t="s">
        <v>4</v>
      </c>
      <c r="E565" s="671" t="s">
        <v>419</v>
      </c>
      <c r="F565" s="672">
        <v>1.2</v>
      </c>
      <c r="G565" s="672">
        <v>0.95</v>
      </c>
      <c r="H565" s="672">
        <v>0.6</v>
      </c>
      <c r="I565" s="355">
        <v>1</v>
      </c>
      <c r="J565" s="356">
        <f t="shared" si="54"/>
        <v>0.68399999999999994</v>
      </c>
      <c r="K565" s="357" t="s">
        <v>33</v>
      </c>
      <c r="L565" s="577" t="s">
        <v>32</v>
      </c>
      <c r="M565" s="580" t="s">
        <v>218</v>
      </c>
    </row>
    <row r="566" spans="1:13" ht="15" customHeight="1">
      <c r="A566" s="84">
        <v>484</v>
      </c>
      <c r="B566" s="287">
        <v>43918</v>
      </c>
      <c r="C566" s="354" t="s">
        <v>31</v>
      </c>
      <c r="D566" s="670" t="s">
        <v>3</v>
      </c>
      <c r="E566" s="671" t="s">
        <v>418</v>
      </c>
      <c r="F566" s="672">
        <v>1.3</v>
      </c>
      <c r="G566" s="672">
        <v>1.1499999999999999</v>
      </c>
      <c r="H566" s="672">
        <v>0.6</v>
      </c>
      <c r="I566" s="355">
        <v>1</v>
      </c>
      <c r="J566" s="356">
        <f t="shared" si="48"/>
        <v>0.89699999999999991</v>
      </c>
      <c r="K566" s="357" t="s">
        <v>33</v>
      </c>
      <c r="L566" s="577" t="s">
        <v>32</v>
      </c>
      <c r="M566" s="580" t="s">
        <v>216</v>
      </c>
    </row>
    <row r="567" spans="1:13" ht="15.75">
      <c r="A567" s="84">
        <v>485</v>
      </c>
      <c r="B567" s="287">
        <v>43918</v>
      </c>
      <c r="C567" s="354" t="s">
        <v>31</v>
      </c>
      <c r="D567" s="670" t="s">
        <v>3</v>
      </c>
      <c r="E567" s="671" t="s">
        <v>411</v>
      </c>
      <c r="F567" s="672">
        <v>1.1000000000000001</v>
      </c>
      <c r="G567" s="672">
        <v>1.05</v>
      </c>
      <c r="H567" s="672">
        <v>0.6</v>
      </c>
      <c r="I567" s="355">
        <v>1</v>
      </c>
      <c r="J567" s="356">
        <f t="shared" si="48"/>
        <v>0.69300000000000017</v>
      </c>
      <c r="K567" s="357" t="s">
        <v>33</v>
      </c>
      <c r="L567" s="577" t="s">
        <v>32</v>
      </c>
      <c r="M567" s="580" t="s">
        <v>219</v>
      </c>
    </row>
    <row r="568" spans="1:13" ht="15.75">
      <c r="A568" s="84">
        <v>484</v>
      </c>
      <c r="B568" s="287">
        <v>43918</v>
      </c>
      <c r="C568" s="354" t="s">
        <v>31</v>
      </c>
      <c r="D568" s="670" t="s">
        <v>4</v>
      </c>
      <c r="E568" s="671" t="s">
        <v>199</v>
      </c>
      <c r="F568" s="672">
        <v>0.9</v>
      </c>
      <c r="G568" s="672">
        <v>0.9</v>
      </c>
      <c r="H568" s="672">
        <v>0.6</v>
      </c>
      <c r="I568" s="355">
        <v>1</v>
      </c>
      <c r="J568" s="356">
        <f t="shared" si="48"/>
        <v>0.48599999999999999</v>
      </c>
      <c r="K568" s="357" t="s">
        <v>33</v>
      </c>
      <c r="L568" s="577" t="s">
        <v>32</v>
      </c>
      <c r="M568" s="580" t="s">
        <v>308</v>
      </c>
    </row>
    <row r="569" spans="1:13" ht="15.75">
      <c r="A569" s="84">
        <v>485</v>
      </c>
      <c r="B569" s="287">
        <v>43918</v>
      </c>
      <c r="C569" s="354" t="s">
        <v>31</v>
      </c>
      <c r="D569" s="670" t="s">
        <v>4</v>
      </c>
      <c r="E569" s="671" t="s">
        <v>430</v>
      </c>
      <c r="F569" s="672">
        <v>1.3</v>
      </c>
      <c r="G569" s="672">
        <v>1.3</v>
      </c>
      <c r="H569" s="672">
        <v>0.6</v>
      </c>
      <c r="I569" s="355">
        <v>1</v>
      </c>
      <c r="J569" s="356">
        <f t="shared" si="48"/>
        <v>1.014</v>
      </c>
      <c r="K569" s="357" t="s">
        <v>33</v>
      </c>
      <c r="L569" s="577" t="s">
        <v>32</v>
      </c>
      <c r="M569" s="580" t="s">
        <v>571</v>
      </c>
    </row>
    <row r="570" spans="1:13" ht="15" customHeight="1">
      <c r="A570" s="84">
        <v>484</v>
      </c>
      <c r="B570" s="287">
        <v>43918</v>
      </c>
      <c r="C570" s="354" t="s">
        <v>31</v>
      </c>
      <c r="D570" s="670" t="s">
        <v>3</v>
      </c>
      <c r="E570" s="671" t="s">
        <v>412</v>
      </c>
      <c r="F570" s="672">
        <v>1.3</v>
      </c>
      <c r="G570" s="672">
        <v>1.05</v>
      </c>
      <c r="H570" s="672">
        <v>0.6</v>
      </c>
      <c r="I570" s="355">
        <v>1</v>
      </c>
      <c r="J570" s="356">
        <f t="shared" si="48"/>
        <v>0.81900000000000006</v>
      </c>
      <c r="K570" s="357" t="s">
        <v>33</v>
      </c>
      <c r="L570" s="577" t="s">
        <v>32</v>
      </c>
      <c r="M570" s="580" t="s">
        <v>216</v>
      </c>
    </row>
    <row r="571" spans="1:13" ht="15.75">
      <c r="A571" s="84">
        <v>485</v>
      </c>
      <c r="B571" s="287">
        <v>43918</v>
      </c>
      <c r="C571" s="354" t="s">
        <v>31</v>
      </c>
      <c r="D571" s="670" t="s">
        <v>4</v>
      </c>
      <c r="E571" s="671" t="s">
        <v>696</v>
      </c>
      <c r="F571" s="672">
        <v>1.9</v>
      </c>
      <c r="G571" s="672">
        <v>0.85</v>
      </c>
      <c r="H571" s="672">
        <v>0.6</v>
      </c>
      <c r="I571" s="355">
        <v>1</v>
      </c>
      <c r="J571" s="356">
        <f t="shared" si="48"/>
        <v>0.96899999999999997</v>
      </c>
      <c r="K571" s="357" t="s">
        <v>33</v>
      </c>
      <c r="L571" s="577" t="s">
        <v>32</v>
      </c>
      <c r="M571" s="580" t="s">
        <v>217</v>
      </c>
    </row>
    <row r="572" spans="1:13" ht="15.75">
      <c r="A572" s="84">
        <v>484</v>
      </c>
      <c r="B572" s="287">
        <v>43918</v>
      </c>
      <c r="C572" s="354" t="s">
        <v>31</v>
      </c>
      <c r="D572" s="670" t="s">
        <v>3</v>
      </c>
      <c r="E572" s="671" t="s">
        <v>375</v>
      </c>
      <c r="F572" s="672">
        <v>1.4</v>
      </c>
      <c r="G572" s="672">
        <v>1.1499999999999999</v>
      </c>
      <c r="H572" s="672">
        <v>0.6</v>
      </c>
      <c r="I572" s="355">
        <v>1</v>
      </c>
      <c r="J572" s="356">
        <f t="shared" si="48"/>
        <v>0.96599999999999986</v>
      </c>
      <c r="K572" s="357" t="s">
        <v>33</v>
      </c>
      <c r="L572" s="577" t="s">
        <v>32</v>
      </c>
      <c r="M572" s="580" t="s">
        <v>219</v>
      </c>
    </row>
    <row r="573" spans="1:13" ht="15.75">
      <c r="A573" s="84">
        <v>485</v>
      </c>
      <c r="B573" s="287">
        <v>43918</v>
      </c>
      <c r="C573" s="354" t="s">
        <v>31</v>
      </c>
      <c r="D573" s="670" t="s">
        <v>4</v>
      </c>
      <c r="E573" s="671" t="s">
        <v>409</v>
      </c>
      <c r="F573" s="672">
        <v>1.3</v>
      </c>
      <c r="G573" s="672">
        <v>0.6</v>
      </c>
      <c r="H573" s="672">
        <v>0.6</v>
      </c>
      <c r="I573" s="355">
        <v>1</v>
      </c>
      <c r="J573" s="356">
        <f t="shared" si="48"/>
        <v>0.46799999999999997</v>
      </c>
      <c r="K573" s="357" t="s">
        <v>33</v>
      </c>
      <c r="L573" s="577" t="s">
        <v>32</v>
      </c>
      <c r="M573" s="580" t="s">
        <v>218</v>
      </c>
    </row>
    <row r="574" spans="1:13" ht="15" customHeight="1">
      <c r="A574" s="84">
        <v>484</v>
      </c>
      <c r="B574" s="287">
        <v>43918</v>
      </c>
      <c r="C574" s="354" t="s">
        <v>31</v>
      </c>
      <c r="D574" s="670" t="s">
        <v>4</v>
      </c>
      <c r="E574" s="671" t="s">
        <v>407</v>
      </c>
      <c r="F574" s="672">
        <v>1.2</v>
      </c>
      <c r="G574" s="672">
        <v>0.65</v>
      </c>
      <c r="H574" s="672">
        <v>0.6</v>
      </c>
      <c r="I574" s="355">
        <v>1</v>
      </c>
      <c r="J574" s="356">
        <f t="shared" ref="J574:J581" si="55">F574*G574*H574</f>
        <v>0.46799999999999997</v>
      </c>
      <c r="K574" s="357" t="s">
        <v>33</v>
      </c>
      <c r="L574" s="577" t="s">
        <v>32</v>
      </c>
      <c r="M574" s="580" t="s">
        <v>216</v>
      </c>
    </row>
    <row r="575" spans="1:13" ht="15.75">
      <c r="A575" s="84">
        <v>485</v>
      </c>
      <c r="B575" s="287">
        <v>43918</v>
      </c>
      <c r="C575" s="354" t="s">
        <v>31</v>
      </c>
      <c r="D575" s="670" t="s">
        <v>3</v>
      </c>
      <c r="E575" s="671" t="s">
        <v>410</v>
      </c>
      <c r="F575" s="672">
        <v>1.3</v>
      </c>
      <c r="G575" s="672">
        <v>0.95</v>
      </c>
      <c r="H575" s="672">
        <v>0.6</v>
      </c>
      <c r="I575" s="355">
        <v>1</v>
      </c>
      <c r="J575" s="356">
        <f t="shared" si="55"/>
        <v>0.74099999999999988</v>
      </c>
      <c r="K575" s="357" t="s">
        <v>33</v>
      </c>
      <c r="L575" s="577" t="s">
        <v>32</v>
      </c>
      <c r="M575" s="580" t="s">
        <v>219</v>
      </c>
    </row>
    <row r="576" spans="1:13" ht="15.75">
      <c r="A576" s="84">
        <v>484</v>
      </c>
      <c r="B576" s="287">
        <v>43918</v>
      </c>
      <c r="C576" s="354" t="s">
        <v>31</v>
      </c>
      <c r="D576" s="670" t="s">
        <v>4</v>
      </c>
      <c r="E576" s="671" t="s">
        <v>383</v>
      </c>
      <c r="F576" s="672">
        <v>1.4</v>
      </c>
      <c r="G576" s="672">
        <v>0.65</v>
      </c>
      <c r="H576" s="672">
        <v>0.6</v>
      </c>
      <c r="I576" s="355">
        <v>1</v>
      </c>
      <c r="J576" s="356">
        <f t="shared" si="55"/>
        <v>0.54599999999999993</v>
      </c>
      <c r="K576" s="357" t="s">
        <v>33</v>
      </c>
      <c r="L576" s="577" t="s">
        <v>32</v>
      </c>
      <c r="M576" s="580" t="s">
        <v>219</v>
      </c>
    </row>
    <row r="577" spans="1:13" ht="15.75">
      <c r="A577" s="84">
        <v>485</v>
      </c>
      <c r="B577" s="287">
        <v>43918</v>
      </c>
      <c r="C577" s="354" t="s">
        <v>31</v>
      </c>
      <c r="D577" s="670" t="s">
        <v>3</v>
      </c>
      <c r="E577" s="671" t="s">
        <v>408</v>
      </c>
      <c r="F577" s="672">
        <v>2.4</v>
      </c>
      <c r="G577" s="672">
        <v>1.35</v>
      </c>
      <c r="H577" s="672">
        <v>0.6</v>
      </c>
      <c r="I577" s="355">
        <v>1</v>
      </c>
      <c r="J577" s="356">
        <f t="shared" si="55"/>
        <v>1.944</v>
      </c>
      <c r="K577" s="357" t="s">
        <v>33</v>
      </c>
      <c r="L577" s="577" t="s">
        <v>32</v>
      </c>
      <c r="M577" s="580" t="s">
        <v>216</v>
      </c>
    </row>
    <row r="578" spans="1:13" ht="15" customHeight="1">
      <c r="A578" s="84">
        <v>484</v>
      </c>
      <c r="B578" s="699">
        <v>43918</v>
      </c>
      <c r="C578" s="700" t="s">
        <v>31</v>
      </c>
      <c r="D578" s="750" t="s">
        <v>3</v>
      </c>
      <c r="E578" s="752" t="s">
        <v>377</v>
      </c>
      <c r="F578" s="753">
        <v>1.3</v>
      </c>
      <c r="G578" s="753">
        <v>0.95</v>
      </c>
      <c r="H578" s="753">
        <v>0.6</v>
      </c>
      <c r="I578" s="704">
        <v>1</v>
      </c>
      <c r="J578" s="802">
        <f t="shared" si="55"/>
        <v>0.74099999999999988</v>
      </c>
      <c r="K578" s="706" t="s">
        <v>33</v>
      </c>
      <c r="L578" s="707" t="s">
        <v>32</v>
      </c>
      <c r="M578" s="708" t="s">
        <v>219</v>
      </c>
    </row>
    <row r="579" spans="1:13" ht="15.75">
      <c r="A579" s="84">
        <v>485</v>
      </c>
      <c r="B579" s="287">
        <v>43919</v>
      </c>
      <c r="C579" s="354" t="s">
        <v>31</v>
      </c>
      <c r="D579" s="670" t="s">
        <v>4</v>
      </c>
      <c r="E579" s="671" t="s">
        <v>380</v>
      </c>
      <c r="F579" s="672">
        <v>1.3</v>
      </c>
      <c r="G579" s="672">
        <v>0.65</v>
      </c>
      <c r="H579" s="672">
        <v>0.6</v>
      </c>
      <c r="I579" s="355">
        <v>1</v>
      </c>
      <c r="J579" s="356">
        <f t="shared" si="55"/>
        <v>0.50700000000000001</v>
      </c>
      <c r="K579" s="357" t="s">
        <v>33</v>
      </c>
      <c r="L579" s="577" t="s">
        <v>32</v>
      </c>
      <c r="M579" s="580" t="s">
        <v>571</v>
      </c>
    </row>
    <row r="580" spans="1:13" ht="15.75">
      <c r="A580" s="84">
        <v>484</v>
      </c>
      <c r="B580" s="287">
        <v>43919</v>
      </c>
      <c r="C580" s="354" t="s">
        <v>31</v>
      </c>
      <c r="D580" s="670" t="s">
        <v>4</v>
      </c>
      <c r="E580" s="671" t="s">
        <v>745</v>
      </c>
      <c r="F580" s="672">
        <v>1.2</v>
      </c>
      <c r="G580" s="672">
        <v>1.1499999999999999</v>
      </c>
      <c r="H580" s="672">
        <v>0.6</v>
      </c>
      <c r="I580" s="355">
        <v>1</v>
      </c>
      <c r="J580" s="356">
        <f t="shared" si="55"/>
        <v>0.82799999999999996</v>
      </c>
      <c r="K580" s="357" t="s">
        <v>33</v>
      </c>
      <c r="L580" s="577" t="s">
        <v>32</v>
      </c>
      <c r="M580" s="580" t="s">
        <v>731</v>
      </c>
    </row>
    <row r="581" spans="1:13" ht="15.75">
      <c r="A581" s="84">
        <v>485</v>
      </c>
      <c r="B581" s="287">
        <v>43919</v>
      </c>
      <c r="C581" s="354" t="s">
        <v>31</v>
      </c>
      <c r="D581" s="670" t="s">
        <v>3</v>
      </c>
      <c r="E581" s="671" t="s">
        <v>370</v>
      </c>
      <c r="F581" s="672">
        <v>1.7</v>
      </c>
      <c r="G581" s="672">
        <v>0.65</v>
      </c>
      <c r="H581" s="672">
        <v>0.6</v>
      </c>
      <c r="I581" s="355">
        <v>1</v>
      </c>
      <c r="J581" s="356">
        <f t="shared" si="55"/>
        <v>0.66299999999999992</v>
      </c>
      <c r="K581" s="357" t="s">
        <v>33</v>
      </c>
      <c r="L581" s="577" t="s">
        <v>32</v>
      </c>
      <c r="M581" s="580" t="s">
        <v>216</v>
      </c>
    </row>
    <row r="582" spans="1:13" ht="15" customHeight="1">
      <c r="A582" s="84">
        <v>484</v>
      </c>
      <c r="B582" s="287">
        <v>43919</v>
      </c>
      <c r="C582" s="354" t="s">
        <v>31</v>
      </c>
      <c r="D582" s="670" t="s">
        <v>3</v>
      </c>
      <c r="E582" s="671" t="s">
        <v>183</v>
      </c>
      <c r="F582" s="672">
        <v>2.9</v>
      </c>
      <c r="G582" s="672">
        <v>1.25</v>
      </c>
      <c r="H582" s="672">
        <v>0.6</v>
      </c>
      <c r="I582" s="355">
        <v>1</v>
      </c>
      <c r="J582" s="356">
        <f t="shared" ref="J582:J616" si="56">F582*G582*H582</f>
        <v>2.1749999999999998</v>
      </c>
      <c r="K582" s="357" t="s">
        <v>33</v>
      </c>
      <c r="L582" s="577" t="s">
        <v>32</v>
      </c>
      <c r="M582" s="580" t="s">
        <v>219</v>
      </c>
    </row>
    <row r="583" spans="1:13" ht="15.75">
      <c r="A583" s="84">
        <v>485</v>
      </c>
      <c r="B583" s="287">
        <v>43919</v>
      </c>
      <c r="C583" s="354" t="s">
        <v>31</v>
      </c>
      <c r="D583" s="670" t="s">
        <v>3</v>
      </c>
      <c r="E583" s="671" t="s">
        <v>431</v>
      </c>
      <c r="F583" s="672">
        <v>1.5</v>
      </c>
      <c r="G583" s="672">
        <v>1.05</v>
      </c>
      <c r="H583" s="672">
        <v>0.6</v>
      </c>
      <c r="I583" s="355">
        <v>1</v>
      </c>
      <c r="J583" s="356">
        <f t="shared" si="56"/>
        <v>0.94500000000000006</v>
      </c>
      <c r="K583" s="357" t="s">
        <v>33</v>
      </c>
      <c r="L583" s="577" t="s">
        <v>32</v>
      </c>
      <c r="M583" s="580" t="s">
        <v>308</v>
      </c>
    </row>
    <row r="584" spans="1:13" ht="15.75">
      <c r="A584" s="84">
        <v>484</v>
      </c>
      <c r="B584" s="287">
        <v>43919</v>
      </c>
      <c r="C584" s="354" t="s">
        <v>31</v>
      </c>
      <c r="D584" s="670" t="s">
        <v>4</v>
      </c>
      <c r="E584" s="671" t="s">
        <v>416</v>
      </c>
      <c r="F584" s="672">
        <v>1.2</v>
      </c>
      <c r="G584" s="672">
        <v>0.75</v>
      </c>
      <c r="H584" s="672">
        <v>0.6</v>
      </c>
      <c r="I584" s="355">
        <v>1</v>
      </c>
      <c r="J584" s="356">
        <f t="shared" si="56"/>
        <v>0.53999999999999992</v>
      </c>
      <c r="K584" s="357" t="s">
        <v>33</v>
      </c>
      <c r="L584" s="577" t="s">
        <v>32</v>
      </c>
      <c r="M584" s="580" t="s">
        <v>218</v>
      </c>
    </row>
    <row r="585" spans="1:13" ht="15.75">
      <c r="A585" s="84">
        <v>485</v>
      </c>
      <c r="B585" s="287">
        <v>43919</v>
      </c>
      <c r="C585" s="354" t="s">
        <v>31</v>
      </c>
      <c r="D585" s="670" t="s">
        <v>3</v>
      </c>
      <c r="E585" s="671" t="s">
        <v>189</v>
      </c>
      <c r="F585" s="672">
        <v>1.3</v>
      </c>
      <c r="G585" s="672">
        <v>0.85</v>
      </c>
      <c r="H585" s="672">
        <v>0.6</v>
      </c>
      <c r="I585" s="355">
        <v>1</v>
      </c>
      <c r="J585" s="356">
        <f t="shared" si="56"/>
        <v>0.66299999999999992</v>
      </c>
      <c r="K585" s="357" t="s">
        <v>33</v>
      </c>
      <c r="L585" s="577" t="s">
        <v>32</v>
      </c>
      <c r="M585" s="580" t="s">
        <v>216</v>
      </c>
    </row>
    <row r="586" spans="1:13" ht="15" customHeight="1">
      <c r="A586" s="84">
        <v>484</v>
      </c>
      <c r="B586" s="287">
        <v>43919</v>
      </c>
      <c r="C586" s="354" t="s">
        <v>31</v>
      </c>
      <c r="D586" s="670" t="s">
        <v>4</v>
      </c>
      <c r="E586" s="671" t="s">
        <v>420</v>
      </c>
      <c r="F586" s="672">
        <v>1.3</v>
      </c>
      <c r="G586" s="672">
        <v>1.25</v>
      </c>
      <c r="H586" s="672">
        <v>0.6</v>
      </c>
      <c r="I586" s="355">
        <v>1</v>
      </c>
      <c r="J586" s="356">
        <f t="shared" si="56"/>
        <v>0.97499999999999998</v>
      </c>
      <c r="K586" s="357" t="s">
        <v>33</v>
      </c>
      <c r="L586" s="577" t="s">
        <v>32</v>
      </c>
      <c r="M586" s="580" t="s">
        <v>571</v>
      </c>
    </row>
    <row r="587" spans="1:13" ht="15.75">
      <c r="A587" s="84">
        <v>485</v>
      </c>
      <c r="B587" s="287">
        <v>43919</v>
      </c>
      <c r="C587" s="354" t="s">
        <v>31</v>
      </c>
      <c r="D587" s="670" t="s">
        <v>3</v>
      </c>
      <c r="E587" s="671" t="s">
        <v>185</v>
      </c>
      <c r="F587" s="672">
        <v>1.3</v>
      </c>
      <c r="G587" s="672">
        <v>1.05</v>
      </c>
      <c r="H587" s="672">
        <v>0.6</v>
      </c>
      <c r="I587" s="355">
        <v>1</v>
      </c>
      <c r="J587" s="356">
        <f t="shared" si="56"/>
        <v>0.81900000000000006</v>
      </c>
      <c r="K587" s="357" t="s">
        <v>33</v>
      </c>
      <c r="L587" s="577" t="s">
        <v>32</v>
      </c>
      <c r="M587" s="580" t="s">
        <v>216</v>
      </c>
    </row>
    <row r="588" spans="1:13" ht="15.75">
      <c r="A588" s="84">
        <v>484</v>
      </c>
      <c r="B588" s="287">
        <v>43919</v>
      </c>
      <c r="C588" s="354" t="s">
        <v>31</v>
      </c>
      <c r="D588" s="670" t="s">
        <v>3</v>
      </c>
      <c r="E588" s="671" t="s">
        <v>417</v>
      </c>
      <c r="F588" s="672">
        <v>2.1</v>
      </c>
      <c r="G588" s="672">
        <v>1.75</v>
      </c>
      <c r="H588" s="672">
        <v>0.6</v>
      </c>
      <c r="I588" s="355">
        <v>1</v>
      </c>
      <c r="J588" s="356">
        <f t="shared" si="56"/>
        <v>2.2050000000000001</v>
      </c>
      <c r="K588" s="357" t="s">
        <v>33</v>
      </c>
      <c r="L588" s="577" t="s">
        <v>32</v>
      </c>
      <c r="M588" s="580" t="s">
        <v>217</v>
      </c>
    </row>
    <row r="589" spans="1:13" ht="15.75">
      <c r="A589" s="84">
        <v>485</v>
      </c>
      <c r="B589" s="287">
        <v>43919</v>
      </c>
      <c r="C589" s="354" t="s">
        <v>31</v>
      </c>
      <c r="D589" s="670" t="s">
        <v>3</v>
      </c>
      <c r="E589" s="671" t="s">
        <v>190</v>
      </c>
      <c r="F589" s="672">
        <v>1.6</v>
      </c>
      <c r="G589" s="672">
        <v>1.35</v>
      </c>
      <c r="H589" s="672">
        <v>0.6</v>
      </c>
      <c r="I589" s="355">
        <v>1</v>
      </c>
      <c r="J589" s="356">
        <f t="shared" si="56"/>
        <v>1.296</v>
      </c>
      <c r="K589" s="357" t="s">
        <v>33</v>
      </c>
      <c r="L589" s="577" t="s">
        <v>32</v>
      </c>
      <c r="M589" s="580" t="s">
        <v>219</v>
      </c>
    </row>
    <row r="590" spans="1:13" ht="15" customHeight="1">
      <c r="A590" s="84">
        <v>484</v>
      </c>
      <c r="B590" s="287">
        <v>43919</v>
      </c>
      <c r="C590" s="354" t="s">
        <v>31</v>
      </c>
      <c r="D590" s="670" t="s">
        <v>4</v>
      </c>
      <c r="E590" s="671" t="s">
        <v>427</v>
      </c>
      <c r="F590" s="672">
        <v>1.5</v>
      </c>
      <c r="G590" s="672">
        <v>1.25</v>
      </c>
      <c r="H590" s="672">
        <v>0.6</v>
      </c>
      <c r="I590" s="355">
        <v>1</v>
      </c>
      <c r="J590" s="356">
        <f t="shared" si="56"/>
        <v>1.125</v>
      </c>
      <c r="K590" s="357" t="s">
        <v>33</v>
      </c>
      <c r="L590" s="577" t="s">
        <v>32</v>
      </c>
      <c r="M590" s="580" t="s">
        <v>218</v>
      </c>
    </row>
    <row r="591" spans="1:13" ht="15.75">
      <c r="A591" s="84">
        <v>485</v>
      </c>
      <c r="B591" s="287">
        <v>43919</v>
      </c>
      <c r="C591" s="354" t="s">
        <v>31</v>
      </c>
      <c r="D591" s="670" t="s">
        <v>3</v>
      </c>
      <c r="E591" s="671" t="s">
        <v>475</v>
      </c>
      <c r="F591" s="672">
        <v>1.1000000000000001</v>
      </c>
      <c r="G591" s="672">
        <v>0.85</v>
      </c>
      <c r="H591" s="672">
        <v>0.6</v>
      </c>
      <c r="I591" s="355">
        <v>1</v>
      </c>
      <c r="J591" s="356">
        <f t="shared" si="56"/>
        <v>0.56100000000000005</v>
      </c>
      <c r="K591" s="357" t="s">
        <v>33</v>
      </c>
      <c r="L591" s="577" t="s">
        <v>32</v>
      </c>
      <c r="M591" s="580" t="s">
        <v>216</v>
      </c>
    </row>
    <row r="592" spans="1:13" ht="15.75">
      <c r="A592" s="84">
        <v>484</v>
      </c>
      <c r="B592" s="287">
        <v>43919</v>
      </c>
      <c r="C592" s="354" t="s">
        <v>31</v>
      </c>
      <c r="D592" s="670" t="s">
        <v>3</v>
      </c>
      <c r="E592" s="671" t="s">
        <v>473</v>
      </c>
      <c r="F592" s="672">
        <v>1.3</v>
      </c>
      <c r="G592" s="672">
        <v>1.25</v>
      </c>
      <c r="H592" s="672">
        <v>0.6</v>
      </c>
      <c r="I592" s="355">
        <v>1</v>
      </c>
      <c r="J592" s="356">
        <f t="shared" si="56"/>
        <v>0.97499999999999998</v>
      </c>
      <c r="K592" s="357" t="s">
        <v>33</v>
      </c>
      <c r="L592" s="577" t="s">
        <v>32</v>
      </c>
      <c r="M592" s="580" t="s">
        <v>219</v>
      </c>
    </row>
    <row r="593" spans="1:13" ht="15.75">
      <c r="A593" s="84">
        <v>485</v>
      </c>
      <c r="B593" s="287">
        <v>43919</v>
      </c>
      <c r="C593" s="354" t="s">
        <v>31</v>
      </c>
      <c r="D593" s="670" t="s">
        <v>3</v>
      </c>
      <c r="E593" s="671" t="s">
        <v>423</v>
      </c>
      <c r="F593" s="672">
        <v>1.3</v>
      </c>
      <c r="G593" s="672">
        <v>1.05</v>
      </c>
      <c r="H593" s="672">
        <v>0.6</v>
      </c>
      <c r="I593" s="355">
        <v>1</v>
      </c>
      <c r="J593" s="356">
        <f t="shared" si="56"/>
        <v>0.81900000000000006</v>
      </c>
      <c r="K593" s="357" t="s">
        <v>33</v>
      </c>
      <c r="L593" s="577" t="s">
        <v>32</v>
      </c>
      <c r="M593" s="580" t="s">
        <v>216</v>
      </c>
    </row>
    <row r="594" spans="1:13" ht="15" customHeight="1">
      <c r="A594" s="84">
        <v>484</v>
      </c>
      <c r="B594" s="287">
        <v>43919</v>
      </c>
      <c r="C594" s="354" t="s">
        <v>31</v>
      </c>
      <c r="D594" s="670" t="s">
        <v>3</v>
      </c>
      <c r="E594" s="671" t="s">
        <v>426</v>
      </c>
      <c r="F594" s="672">
        <v>1.3</v>
      </c>
      <c r="G594" s="672">
        <v>0.95</v>
      </c>
      <c r="H594" s="672">
        <v>0.6</v>
      </c>
      <c r="I594" s="355">
        <v>1</v>
      </c>
      <c r="J594" s="356">
        <f t="shared" si="56"/>
        <v>0.74099999999999988</v>
      </c>
      <c r="K594" s="357" t="s">
        <v>33</v>
      </c>
      <c r="L594" s="577" t="s">
        <v>32</v>
      </c>
      <c r="M594" s="580" t="s">
        <v>219</v>
      </c>
    </row>
    <row r="595" spans="1:13" ht="15.75">
      <c r="A595" s="84">
        <v>485</v>
      </c>
      <c r="B595" s="287">
        <v>43919</v>
      </c>
      <c r="C595" s="354" t="s">
        <v>31</v>
      </c>
      <c r="D595" s="670" t="s">
        <v>3</v>
      </c>
      <c r="E595" s="671" t="s">
        <v>432</v>
      </c>
      <c r="F595" s="672">
        <v>1.3</v>
      </c>
      <c r="G595" s="672">
        <v>0.85</v>
      </c>
      <c r="H595" s="672">
        <v>0.6</v>
      </c>
      <c r="I595" s="355">
        <v>1</v>
      </c>
      <c r="J595" s="356">
        <f t="shared" si="56"/>
        <v>0.66299999999999992</v>
      </c>
      <c r="K595" s="357" t="s">
        <v>33</v>
      </c>
      <c r="L595" s="577" t="s">
        <v>32</v>
      </c>
      <c r="M595" s="580" t="s">
        <v>216</v>
      </c>
    </row>
    <row r="596" spans="1:13" ht="15.75">
      <c r="A596" s="84">
        <v>484</v>
      </c>
      <c r="B596" s="287">
        <v>43919</v>
      </c>
      <c r="C596" s="354" t="s">
        <v>31</v>
      </c>
      <c r="D596" s="670" t="s">
        <v>4</v>
      </c>
      <c r="E596" s="671" t="s">
        <v>424</v>
      </c>
      <c r="F596" s="672">
        <v>1.2</v>
      </c>
      <c r="G596" s="672">
        <v>1.05</v>
      </c>
      <c r="H596" s="672">
        <v>0.6</v>
      </c>
      <c r="I596" s="355">
        <v>1</v>
      </c>
      <c r="J596" s="356">
        <f t="shared" si="56"/>
        <v>0.75600000000000001</v>
      </c>
      <c r="K596" s="357" t="s">
        <v>33</v>
      </c>
      <c r="L596" s="577" t="s">
        <v>32</v>
      </c>
      <c r="M596" s="580" t="s">
        <v>571</v>
      </c>
    </row>
    <row r="597" spans="1:13" ht="15.75">
      <c r="A597" s="84">
        <v>485</v>
      </c>
      <c r="B597" s="287">
        <v>43919</v>
      </c>
      <c r="C597" s="354" t="s">
        <v>31</v>
      </c>
      <c r="D597" s="670" t="s">
        <v>3</v>
      </c>
      <c r="E597" s="671" t="s">
        <v>187</v>
      </c>
      <c r="F597" s="672">
        <v>1.5</v>
      </c>
      <c r="G597" s="672">
        <v>1.45</v>
      </c>
      <c r="H597" s="672">
        <v>0.6</v>
      </c>
      <c r="I597" s="355">
        <v>1</v>
      </c>
      <c r="J597" s="356">
        <f t="shared" si="56"/>
        <v>1.3049999999999999</v>
      </c>
      <c r="K597" s="357" t="s">
        <v>33</v>
      </c>
      <c r="L597" s="577" t="s">
        <v>32</v>
      </c>
      <c r="M597" s="580" t="s">
        <v>219</v>
      </c>
    </row>
    <row r="598" spans="1:13" ht="15.75">
      <c r="A598" s="84">
        <v>485</v>
      </c>
      <c r="B598" s="287">
        <v>43919</v>
      </c>
      <c r="C598" s="354" t="s">
        <v>31</v>
      </c>
      <c r="D598" s="670" t="s">
        <v>3</v>
      </c>
      <c r="E598" s="671" t="s">
        <v>479</v>
      </c>
      <c r="F598" s="672">
        <v>1.4</v>
      </c>
      <c r="G598" s="672">
        <v>1.45</v>
      </c>
      <c r="H598" s="672">
        <v>0.6</v>
      </c>
      <c r="I598" s="355">
        <v>1</v>
      </c>
      <c r="J598" s="356">
        <f t="shared" ref="J598:J606" si="57">F598*G598*H598</f>
        <v>1.2179999999999997</v>
      </c>
      <c r="K598" s="357" t="s">
        <v>33</v>
      </c>
      <c r="L598" s="577" t="s">
        <v>32</v>
      </c>
      <c r="M598" s="580" t="s">
        <v>216</v>
      </c>
    </row>
    <row r="599" spans="1:13" ht="15" customHeight="1">
      <c r="A599" s="84">
        <v>484</v>
      </c>
      <c r="B599" s="699">
        <v>43919</v>
      </c>
      <c r="C599" s="700" t="s">
        <v>31</v>
      </c>
      <c r="D599" s="750" t="s">
        <v>3</v>
      </c>
      <c r="E599" s="752" t="s">
        <v>385</v>
      </c>
      <c r="F599" s="753">
        <v>1.3</v>
      </c>
      <c r="G599" s="753">
        <v>0.95</v>
      </c>
      <c r="H599" s="753">
        <v>0.6</v>
      </c>
      <c r="I599" s="704">
        <v>1</v>
      </c>
      <c r="J599" s="802">
        <f t="shared" si="57"/>
        <v>0.74099999999999988</v>
      </c>
      <c r="K599" s="706" t="s">
        <v>33</v>
      </c>
      <c r="L599" s="707" t="s">
        <v>32</v>
      </c>
      <c r="M599" s="708" t="s">
        <v>219</v>
      </c>
    </row>
    <row r="600" spans="1:13" ht="15.75">
      <c r="A600" s="84">
        <v>485</v>
      </c>
      <c r="B600" s="287"/>
      <c r="C600" s="354" t="s">
        <v>31</v>
      </c>
      <c r="D600" s="670"/>
      <c r="E600" s="671"/>
      <c r="F600" s="672"/>
      <c r="G600" s="672"/>
      <c r="H600" s="672">
        <v>0.6</v>
      </c>
      <c r="I600" s="355">
        <v>1</v>
      </c>
      <c r="J600" s="356">
        <f t="shared" si="57"/>
        <v>0</v>
      </c>
      <c r="K600" s="357" t="s">
        <v>33</v>
      </c>
      <c r="L600" s="577"/>
      <c r="M600" s="580"/>
    </row>
    <row r="601" spans="1:13" ht="15.75">
      <c r="A601" s="84">
        <v>484</v>
      </c>
      <c r="B601" s="287"/>
      <c r="C601" s="354" t="s">
        <v>31</v>
      </c>
      <c r="D601" s="670"/>
      <c r="E601" s="671"/>
      <c r="F601" s="672"/>
      <c r="G601" s="672"/>
      <c r="H601" s="672">
        <v>0.6</v>
      </c>
      <c r="I601" s="355">
        <v>1</v>
      </c>
      <c r="J601" s="356">
        <f t="shared" si="57"/>
        <v>0</v>
      </c>
      <c r="K601" s="357" t="s">
        <v>33</v>
      </c>
      <c r="L601" s="577"/>
      <c r="M601" s="580"/>
    </row>
    <row r="602" spans="1:13" ht="15.75">
      <c r="A602" s="84">
        <v>485</v>
      </c>
      <c r="B602" s="287"/>
      <c r="C602" s="354" t="s">
        <v>31</v>
      </c>
      <c r="D602" s="670"/>
      <c r="E602" s="671"/>
      <c r="F602" s="672"/>
      <c r="G602" s="672"/>
      <c r="H602" s="672">
        <v>0.6</v>
      </c>
      <c r="I602" s="355">
        <v>1</v>
      </c>
      <c r="J602" s="356">
        <f t="shared" si="57"/>
        <v>0</v>
      </c>
      <c r="K602" s="357" t="s">
        <v>33</v>
      </c>
      <c r="L602" s="577"/>
      <c r="M602" s="580"/>
    </row>
    <row r="603" spans="1:13" ht="15" customHeight="1">
      <c r="A603" s="84">
        <v>484</v>
      </c>
      <c r="B603" s="287"/>
      <c r="C603" s="354" t="s">
        <v>31</v>
      </c>
      <c r="D603" s="670"/>
      <c r="E603" s="671"/>
      <c r="F603" s="672"/>
      <c r="G603" s="672"/>
      <c r="H603" s="672">
        <v>0.6</v>
      </c>
      <c r="I603" s="355">
        <v>1</v>
      </c>
      <c r="J603" s="356">
        <f t="shared" si="57"/>
        <v>0</v>
      </c>
      <c r="K603" s="357" t="s">
        <v>33</v>
      </c>
      <c r="L603" s="577"/>
      <c r="M603" s="580"/>
    </row>
    <row r="604" spans="1:13" ht="15.75">
      <c r="A604" s="84">
        <v>485</v>
      </c>
      <c r="B604" s="287"/>
      <c r="C604" s="354" t="s">
        <v>31</v>
      </c>
      <c r="D604" s="670"/>
      <c r="E604" s="671"/>
      <c r="F604" s="672"/>
      <c r="G604" s="672"/>
      <c r="H604" s="672">
        <v>0.6</v>
      </c>
      <c r="I604" s="355">
        <v>1</v>
      </c>
      <c r="J604" s="356">
        <f t="shared" si="57"/>
        <v>0</v>
      </c>
      <c r="K604" s="357" t="s">
        <v>33</v>
      </c>
      <c r="L604" s="577"/>
      <c r="M604" s="580"/>
    </row>
    <row r="605" spans="1:13" ht="15.75">
      <c r="A605" s="84">
        <v>484</v>
      </c>
      <c r="B605" s="287"/>
      <c r="C605" s="354" t="s">
        <v>31</v>
      </c>
      <c r="D605" s="670"/>
      <c r="E605" s="671"/>
      <c r="F605" s="672"/>
      <c r="G605" s="672"/>
      <c r="H605" s="672">
        <v>0.6</v>
      </c>
      <c r="I605" s="355">
        <v>1</v>
      </c>
      <c r="J605" s="356">
        <f t="shared" si="57"/>
        <v>0</v>
      </c>
      <c r="K605" s="357" t="s">
        <v>33</v>
      </c>
      <c r="L605" s="577"/>
      <c r="M605" s="580"/>
    </row>
    <row r="606" spans="1:13" ht="15.75">
      <c r="A606" s="84">
        <v>485</v>
      </c>
      <c r="B606" s="287"/>
      <c r="C606" s="354" t="s">
        <v>31</v>
      </c>
      <c r="D606" s="670"/>
      <c r="E606" s="671"/>
      <c r="F606" s="672"/>
      <c r="G606" s="672"/>
      <c r="H606" s="672">
        <v>0.6</v>
      </c>
      <c r="I606" s="355">
        <v>1</v>
      </c>
      <c r="J606" s="356">
        <f t="shared" si="57"/>
        <v>0</v>
      </c>
      <c r="K606" s="357" t="s">
        <v>33</v>
      </c>
      <c r="L606" s="577"/>
      <c r="M606" s="580"/>
    </row>
    <row r="607" spans="1:13" ht="15.75">
      <c r="A607" s="84">
        <v>485</v>
      </c>
      <c r="B607" s="287"/>
      <c r="C607" s="354" t="s">
        <v>31</v>
      </c>
      <c r="D607" s="670"/>
      <c r="E607" s="671"/>
      <c r="F607" s="672"/>
      <c r="G607" s="672"/>
      <c r="H607" s="672">
        <v>0.6</v>
      </c>
      <c r="I607" s="355">
        <v>1</v>
      </c>
      <c r="J607" s="356">
        <f t="shared" ref="J607:J615" si="58">F607*G607*H607</f>
        <v>0</v>
      </c>
      <c r="K607" s="357" t="s">
        <v>33</v>
      </c>
      <c r="L607" s="577"/>
      <c r="M607" s="580"/>
    </row>
    <row r="608" spans="1:13" ht="15" customHeight="1">
      <c r="A608" s="84">
        <v>484</v>
      </c>
      <c r="B608" s="287"/>
      <c r="C608" s="354" t="s">
        <v>31</v>
      </c>
      <c r="D608" s="670"/>
      <c r="E608" s="671"/>
      <c r="F608" s="672"/>
      <c r="G608" s="672"/>
      <c r="H608" s="672">
        <v>0.6</v>
      </c>
      <c r="I608" s="355">
        <v>1</v>
      </c>
      <c r="J608" s="356">
        <f t="shared" si="58"/>
        <v>0</v>
      </c>
      <c r="K608" s="357" t="s">
        <v>33</v>
      </c>
      <c r="L608" s="577"/>
      <c r="M608" s="580"/>
    </row>
    <row r="609" spans="1:13" ht="15.75">
      <c r="A609" s="84">
        <v>485</v>
      </c>
      <c r="B609" s="287"/>
      <c r="C609" s="354" t="s">
        <v>31</v>
      </c>
      <c r="D609" s="670"/>
      <c r="E609" s="671"/>
      <c r="F609" s="672"/>
      <c r="G609" s="672"/>
      <c r="H609" s="672">
        <v>0.6</v>
      </c>
      <c r="I609" s="355">
        <v>1</v>
      </c>
      <c r="J609" s="356">
        <f t="shared" si="58"/>
        <v>0</v>
      </c>
      <c r="K609" s="357" t="s">
        <v>33</v>
      </c>
      <c r="L609" s="577"/>
      <c r="M609" s="580"/>
    </row>
    <row r="610" spans="1:13" ht="15.75">
      <c r="A610" s="84">
        <v>484</v>
      </c>
      <c r="B610" s="287"/>
      <c r="C610" s="354" t="s">
        <v>31</v>
      </c>
      <c r="D610" s="670"/>
      <c r="E610" s="671"/>
      <c r="F610" s="672"/>
      <c r="G610" s="672"/>
      <c r="H610" s="672">
        <v>0.6</v>
      </c>
      <c r="I610" s="355">
        <v>1</v>
      </c>
      <c r="J610" s="356">
        <f t="shared" si="58"/>
        <v>0</v>
      </c>
      <c r="K610" s="357" t="s">
        <v>33</v>
      </c>
      <c r="L610" s="577"/>
      <c r="M610" s="580"/>
    </row>
    <row r="611" spans="1:13" ht="15.75">
      <c r="A611" s="84">
        <v>485</v>
      </c>
      <c r="B611" s="287"/>
      <c r="C611" s="354" t="s">
        <v>31</v>
      </c>
      <c r="D611" s="670"/>
      <c r="E611" s="671"/>
      <c r="F611" s="672"/>
      <c r="G611" s="672"/>
      <c r="H611" s="672">
        <v>0.6</v>
      </c>
      <c r="I611" s="355">
        <v>1</v>
      </c>
      <c r="J611" s="356">
        <f t="shared" si="58"/>
        <v>0</v>
      </c>
      <c r="K611" s="357" t="s">
        <v>33</v>
      </c>
      <c r="L611" s="577"/>
      <c r="M611" s="580"/>
    </row>
    <row r="612" spans="1:13" ht="15" customHeight="1">
      <c r="A612" s="84">
        <v>484</v>
      </c>
      <c r="B612" s="287"/>
      <c r="C612" s="354" t="s">
        <v>31</v>
      </c>
      <c r="D612" s="670"/>
      <c r="E612" s="671"/>
      <c r="F612" s="672"/>
      <c r="G612" s="672"/>
      <c r="H612" s="672">
        <v>0.6</v>
      </c>
      <c r="I612" s="355">
        <v>1</v>
      </c>
      <c r="J612" s="356">
        <f t="shared" si="58"/>
        <v>0</v>
      </c>
      <c r="K612" s="357" t="s">
        <v>33</v>
      </c>
      <c r="L612" s="577"/>
      <c r="M612" s="580"/>
    </row>
    <row r="613" spans="1:13" ht="15.75">
      <c r="A613" s="84">
        <v>485</v>
      </c>
      <c r="B613" s="287"/>
      <c r="C613" s="354" t="s">
        <v>31</v>
      </c>
      <c r="D613" s="670"/>
      <c r="E613" s="671"/>
      <c r="F613" s="672"/>
      <c r="G613" s="672"/>
      <c r="H613" s="672">
        <v>0.6</v>
      </c>
      <c r="I613" s="355">
        <v>1</v>
      </c>
      <c r="J613" s="356">
        <f t="shared" si="58"/>
        <v>0</v>
      </c>
      <c r="K613" s="357" t="s">
        <v>33</v>
      </c>
      <c r="L613" s="577"/>
      <c r="M613" s="580"/>
    </row>
    <row r="614" spans="1:13" ht="15.75">
      <c r="A614" s="84">
        <v>484</v>
      </c>
      <c r="B614" s="287"/>
      <c r="C614" s="354" t="s">
        <v>31</v>
      </c>
      <c r="D614" s="670"/>
      <c r="E614" s="671"/>
      <c r="F614" s="672"/>
      <c r="G614" s="672"/>
      <c r="H614" s="672">
        <v>0.6</v>
      </c>
      <c r="I614" s="355">
        <v>1</v>
      </c>
      <c r="J614" s="356">
        <f t="shared" si="58"/>
        <v>0</v>
      </c>
      <c r="K614" s="357" t="s">
        <v>33</v>
      </c>
      <c r="L614" s="577"/>
      <c r="M614" s="580"/>
    </row>
    <row r="615" spans="1:13" ht="15.75">
      <c r="A615" s="84">
        <v>485</v>
      </c>
      <c r="B615" s="287"/>
      <c r="C615" s="354" t="s">
        <v>31</v>
      </c>
      <c r="D615" s="670"/>
      <c r="E615" s="671"/>
      <c r="F615" s="672"/>
      <c r="G615" s="672"/>
      <c r="H615" s="672">
        <v>0.6</v>
      </c>
      <c r="I615" s="355">
        <v>1</v>
      </c>
      <c r="J615" s="356">
        <f t="shared" si="58"/>
        <v>0</v>
      </c>
      <c r="K615" s="357" t="s">
        <v>33</v>
      </c>
      <c r="L615" s="577"/>
      <c r="M615" s="580"/>
    </row>
    <row r="616" spans="1:13" ht="15.75">
      <c r="A616" s="84">
        <v>485</v>
      </c>
      <c r="B616" s="287"/>
      <c r="C616" s="354" t="s">
        <v>31</v>
      </c>
      <c r="D616" s="670"/>
      <c r="E616" s="671"/>
      <c r="F616" s="672"/>
      <c r="G616" s="672"/>
      <c r="H616" s="672">
        <v>0.6</v>
      </c>
      <c r="I616" s="355">
        <v>1</v>
      </c>
      <c r="J616" s="356">
        <f t="shared" si="56"/>
        <v>0</v>
      </c>
      <c r="K616" s="357" t="s">
        <v>33</v>
      </c>
      <c r="L616" s="577"/>
      <c r="M616" s="580"/>
    </row>
    <row r="617" spans="1:13" ht="15" customHeight="1">
      <c r="A617" s="84">
        <v>484</v>
      </c>
      <c r="B617" s="287"/>
      <c r="C617" s="354" t="s">
        <v>31</v>
      </c>
      <c r="D617" s="670"/>
      <c r="E617" s="671"/>
      <c r="F617" s="672"/>
      <c r="G617" s="672"/>
      <c r="H617" s="672">
        <v>0.6</v>
      </c>
      <c r="I617" s="355">
        <v>1</v>
      </c>
      <c r="J617" s="356">
        <f t="shared" si="48"/>
        <v>0</v>
      </c>
      <c r="K617" s="357" t="s">
        <v>33</v>
      </c>
      <c r="L617" s="577"/>
      <c r="M617" s="580"/>
    </row>
    <row r="618" spans="1:13" ht="15.75">
      <c r="A618" s="84">
        <v>485</v>
      </c>
      <c r="B618" s="287"/>
      <c r="C618" s="354" t="s">
        <v>31</v>
      </c>
      <c r="D618" s="670"/>
      <c r="E618" s="671"/>
      <c r="F618" s="672"/>
      <c r="G618" s="672"/>
      <c r="H618" s="672">
        <v>0.6</v>
      </c>
      <c r="I618" s="355">
        <v>1</v>
      </c>
      <c r="J618" s="356">
        <f t="shared" si="48"/>
        <v>0</v>
      </c>
      <c r="K618" s="357" t="s">
        <v>33</v>
      </c>
      <c r="L618" s="577"/>
      <c r="M618" s="580"/>
    </row>
    <row r="619" spans="1:13" ht="15.75">
      <c r="A619" s="84">
        <v>484</v>
      </c>
      <c r="B619" s="287"/>
      <c r="C619" s="354" t="s">
        <v>31</v>
      </c>
      <c r="D619" s="670"/>
      <c r="E619" s="671"/>
      <c r="F619" s="672"/>
      <c r="G619" s="672"/>
      <c r="H619" s="672">
        <v>0.6</v>
      </c>
      <c r="I619" s="355">
        <v>1</v>
      </c>
      <c r="J619" s="356">
        <f t="shared" ref="J619:J620" si="59">F619*G619*H619</f>
        <v>0</v>
      </c>
      <c r="K619" s="357" t="s">
        <v>33</v>
      </c>
      <c r="L619" s="577"/>
      <c r="M619" s="580"/>
    </row>
    <row r="620" spans="1:13" ht="15.75">
      <c r="A620" s="84">
        <v>485</v>
      </c>
      <c r="B620" s="287"/>
      <c r="C620" s="354" t="s">
        <v>31</v>
      </c>
      <c r="D620" s="670"/>
      <c r="E620" s="671"/>
      <c r="F620" s="672"/>
      <c r="G620" s="672"/>
      <c r="H620" s="672">
        <v>0.6</v>
      </c>
      <c r="I620" s="355">
        <v>1</v>
      </c>
      <c r="J620" s="356">
        <f t="shared" si="59"/>
        <v>0</v>
      </c>
      <c r="K620" s="357" t="s">
        <v>33</v>
      </c>
      <c r="L620" s="577"/>
      <c r="M620" s="580"/>
    </row>
    <row r="621" spans="1:13" ht="15" customHeight="1">
      <c r="A621" s="84">
        <v>484</v>
      </c>
      <c r="B621" s="287"/>
      <c r="C621" s="354" t="s">
        <v>31</v>
      </c>
      <c r="D621" s="670"/>
      <c r="E621" s="671"/>
      <c r="F621" s="672"/>
      <c r="G621" s="672"/>
      <c r="H621" s="672">
        <v>0.6</v>
      </c>
      <c r="I621" s="355">
        <v>1</v>
      </c>
      <c r="J621" s="356">
        <f t="shared" ref="J621:J622" si="60">F621*G621*H621</f>
        <v>0</v>
      </c>
      <c r="K621" s="357" t="s">
        <v>33</v>
      </c>
      <c r="L621" s="577"/>
      <c r="M621" s="580"/>
    </row>
    <row r="622" spans="1:13" ht="15.75">
      <c r="A622" s="84">
        <v>485</v>
      </c>
      <c r="B622" s="287"/>
      <c r="C622" s="354" t="s">
        <v>31</v>
      </c>
      <c r="D622" s="670"/>
      <c r="E622" s="671"/>
      <c r="F622" s="672"/>
      <c r="G622" s="672"/>
      <c r="H622" s="672">
        <v>0.6</v>
      </c>
      <c r="I622" s="355">
        <v>1</v>
      </c>
      <c r="J622" s="356">
        <f t="shared" si="60"/>
        <v>0</v>
      </c>
      <c r="K622" s="357" t="s">
        <v>33</v>
      </c>
      <c r="L622" s="577"/>
      <c r="M622" s="580"/>
    </row>
    <row r="623" spans="1:13" ht="15.75">
      <c r="A623" s="84">
        <v>484</v>
      </c>
      <c r="B623" s="287"/>
      <c r="C623" s="354" t="s">
        <v>31</v>
      </c>
      <c r="D623" s="670"/>
      <c r="E623" s="671"/>
      <c r="F623" s="672"/>
      <c r="G623" s="672"/>
      <c r="H623" s="672">
        <v>0.6</v>
      </c>
      <c r="I623" s="355">
        <v>1</v>
      </c>
      <c r="J623" s="356">
        <f t="shared" si="48"/>
        <v>0</v>
      </c>
      <c r="K623" s="357" t="s">
        <v>33</v>
      </c>
      <c r="L623" s="577"/>
      <c r="M623" s="580"/>
    </row>
    <row r="624" spans="1:13" ht="15.75">
      <c r="A624" s="84">
        <v>485</v>
      </c>
      <c r="B624" s="287"/>
      <c r="C624" s="354" t="s">
        <v>31</v>
      </c>
      <c r="D624" s="670"/>
      <c r="E624" s="671"/>
      <c r="F624" s="672"/>
      <c r="G624" s="672"/>
      <c r="H624" s="672">
        <v>0.6</v>
      </c>
      <c r="I624" s="355">
        <v>1</v>
      </c>
      <c r="J624" s="356">
        <f t="shared" si="43"/>
        <v>0</v>
      </c>
      <c r="K624" s="357" t="s">
        <v>33</v>
      </c>
      <c r="L624" s="577"/>
      <c r="M624" s="580"/>
    </row>
    <row r="625" spans="1:13" ht="15.75">
      <c r="A625" s="90"/>
      <c r="B625" s="91"/>
      <c r="C625" s="92"/>
      <c r="D625" s="92"/>
      <c r="E625" s="93"/>
      <c r="F625" s="50"/>
      <c r="G625" s="50"/>
      <c r="H625" s="50"/>
      <c r="I625" s="52"/>
      <c r="J625" s="94"/>
      <c r="K625" s="95"/>
      <c r="L625" s="610"/>
      <c r="M625" s="581"/>
    </row>
  </sheetData>
  <autoFilter ref="A52:M624" xr:uid="{1B8CDC56-D001-4924-BA50-C498B669B544}"/>
  <mergeCells count="35">
    <mergeCell ref="L13:L16"/>
    <mergeCell ref="L18:L21"/>
    <mergeCell ref="L23:N25"/>
    <mergeCell ref="J24:J25"/>
    <mergeCell ref="L26:L27"/>
    <mergeCell ref="J27:J28"/>
    <mergeCell ref="L28:L29"/>
    <mergeCell ref="M28:N29"/>
    <mergeCell ref="M26:N27"/>
    <mergeCell ref="A1:N1"/>
    <mergeCell ref="J3:J4"/>
    <mergeCell ref="L3:L6"/>
    <mergeCell ref="J5:J6"/>
    <mergeCell ref="J8:J9"/>
    <mergeCell ref="L8:L11"/>
    <mergeCell ref="J10:J11"/>
    <mergeCell ref="L47:N48"/>
    <mergeCell ref="B37:D37"/>
    <mergeCell ref="L37:N37"/>
    <mergeCell ref="L39:N41"/>
    <mergeCell ref="J40:J41"/>
    <mergeCell ref="L42:L43"/>
    <mergeCell ref="M42:N43"/>
    <mergeCell ref="J43:J44"/>
    <mergeCell ref="L44:L45"/>
    <mergeCell ref="M44:N45"/>
    <mergeCell ref="L46:N46"/>
    <mergeCell ref="B36:D36"/>
    <mergeCell ref="L36:N36"/>
    <mergeCell ref="O22:P22"/>
    <mergeCell ref="O27:P27"/>
    <mergeCell ref="L30:N30"/>
    <mergeCell ref="L31:N32"/>
    <mergeCell ref="B35:D35"/>
    <mergeCell ref="L35:N35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C000"/>
  </sheetPr>
  <dimension ref="A1:T677"/>
  <sheetViews>
    <sheetView topLeftCell="A19" zoomScaleNormal="100" workbookViewId="0">
      <selection activeCell="J604" activeCellId="1" sqref="J615:J629 J601:J604"/>
    </sheetView>
  </sheetViews>
  <sheetFormatPr defaultColWidth="9.140625" defaultRowHeight="12.75"/>
  <cols>
    <col min="1" max="1" width="10.85546875" style="1" customWidth="1"/>
    <col min="2" max="2" width="11.42578125" style="200" customWidth="1"/>
    <col min="3" max="3" width="7.85546875" style="57" customWidth="1"/>
    <col min="4" max="4" width="10.28515625" style="57" customWidth="1"/>
    <col min="5" max="5" width="9.85546875" style="58" customWidth="1"/>
    <col min="6" max="6" width="11.7109375" style="57" customWidth="1"/>
    <col min="7" max="7" width="11.85546875" style="1" customWidth="1"/>
    <col min="8" max="8" width="12.85546875" style="1" customWidth="1"/>
    <col min="9" max="9" width="9.42578125" style="201" customWidth="1"/>
    <col min="10" max="10" width="12.7109375" style="1" customWidth="1"/>
    <col min="11" max="11" width="10.7109375" style="202" customWidth="1"/>
    <col min="12" max="12" width="11.140625" style="1" customWidth="1"/>
    <col min="13" max="13" width="12" style="1" customWidth="1"/>
    <col min="14" max="14" width="6.42578125" style="1" customWidth="1"/>
    <col min="15" max="15" width="11.5703125" style="1" customWidth="1"/>
    <col min="16" max="16384" width="9.140625" style="1"/>
  </cols>
  <sheetData>
    <row r="1" spans="1:16" ht="25.5">
      <c r="A1" s="1072" t="s">
        <v>204</v>
      </c>
      <c r="B1" s="1053"/>
      <c r="C1" s="1053"/>
      <c r="D1" s="1053"/>
      <c r="E1" s="1053"/>
      <c r="F1" s="1053"/>
      <c r="G1" s="1053"/>
      <c r="H1" s="1053"/>
      <c r="I1" s="1053"/>
      <c r="J1" s="1053"/>
      <c r="K1" s="1053"/>
      <c r="L1" s="1053"/>
      <c r="M1" s="1053"/>
      <c r="N1" s="1053"/>
    </row>
    <row r="2" spans="1:16" s="180" customFormat="1" ht="18.75" hidden="1">
      <c r="A2" s="1077" t="s">
        <v>87</v>
      </c>
      <c r="B2" s="1078"/>
      <c r="C2" s="178" t="s">
        <v>88</v>
      </c>
      <c r="D2" s="178" t="s">
        <v>46</v>
      </c>
      <c r="E2" s="1079" t="s">
        <v>89</v>
      </c>
      <c r="F2" s="1080"/>
      <c r="G2" s="179" t="s">
        <v>88</v>
      </c>
      <c r="H2" s="179" t="s">
        <v>46</v>
      </c>
      <c r="I2" s="1081" t="s">
        <v>90</v>
      </c>
      <c r="J2" s="1082"/>
      <c r="K2" s="59" t="s">
        <v>88</v>
      </c>
      <c r="L2" s="59" t="s">
        <v>46</v>
      </c>
    </row>
    <row r="3" spans="1:16" ht="15.6" hidden="1" customHeight="1">
      <c r="A3" s="1083" t="s">
        <v>3</v>
      </c>
      <c r="B3" s="181" t="s">
        <v>9</v>
      </c>
      <c r="C3" s="182">
        <v>885</v>
      </c>
      <c r="D3" s="62">
        <v>545.1</v>
      </c>
      <c r="E3" s="1083" t="s">
        <v>3</v>
      </c>
      <c r="F3" s="181" t="s">
        <v>9</v>
      </c>
      <c r="G3" s="182">
        <f ca="1">SUMIFS($J:$J,$E:$E,"A",$L:$L,"IO",$I:$I,0.025)</f>
        <v>0</v>
      </c>
      <c r="H3" s="62">
        <f ca="1">SUMIFS($K:$K,$E:$E,"A",$L:$L,"IO",$I:$I,0.025)</f>
        <v>0</v>
      </c>
      <c r="I3" s="1083" t="s">
        <v>3</v>
      </c>
      <c r="J3" s="181" t="s">
        <v>9</v>
      </c>
      <c r="K3" s="182">
        <f ca="1">SUMIFS($J:$J,$E:$E,"A",$L:$L,"IO",$I:$I,0.04)</f>
        <v>0</v>
      </c>
      <c r="L3" s="62">
        <f ca="1">SUMIFS($K:$K,$E:$E,"A",$L:$L,"IO",$I:$I,0.04)</f>
        <v>0</v>
      </c>
    </row>
    <row r="4" spans="1:16" ht="15.75" hidden="1">
      <c r="A4" s="1084"/>
      <c r="B4" s="181" t="s">
        <v>50</v>
      </c>
      <c r="C4" s="183">
        <f ca="1">SUMIFS($I:$I,$D:$D,"A",$K:$K,"I",$H:$H,0.02)</f>
        <v>10775</v>
      </c>
      <c r="D4" s="184">
        <f ca="1">SUMIFS($J:$J,$D:$D,"A",$K:$K,"I",$H:$H,0.02)</f>
        <v>10221.419999999987</v>
      </c>
      <c r="E4" s="1084"/>
      <c r="F4" s="181" t="s">
        <v>50</v>
      </c>
      <c r="G4" s="182">
        <f ca="1">SUMIFS($I:$I,$D:$D,"A",$K:$K,"I",$H:$H,0.025)</f>
        <v>0</v>
      </c>
      <c r="H4" s="62">
        <f ca="1">SUMIFS($J:$J,$D:$D,"A",$K:$K,"I",$H:$H,0.052)</f>
        <v>0</v>
      </c>
      <c r="I4" s="1084"/>
      <c r="J4" s="181" t="s">
        <v>50</v>
      </c>
      <c r="K4" s="182">
        <f ca="1">SUMIFS($I:$I,$D:$D,"A",$K:$K,"I",$H:$H,0.04)</f>
        <v>0</v>
      </c>
      <c r="L4" s="62">
        <f ca="1">SUMIFS($J:$J,$D:$D,"A",$K:$K,"I",$H:$H,0.04)</f>
        <v>0</v>
      </c>
    </row>
    <row r="5" spans="1:16" ht="15.75" hidden="1">
      <c r="A5" s="1084"/>
      <c r="B5" s="181" t="s">
        <v>51</v>
      </c>
      <c r="C5" s="182">
        <f ca="1">SUMIFS($I:$I,$D:$D,"A",$L:$L,"O",$H:$H,0.02)</f>
        <v>8691</v>
      </c>
      <c r="D5" s="62">
        <f ca="1">SUMIFS($J:$J,$D:$D,"A",$L:$L,"O",$H:$H,0.02)</f>
        <v>8435.2999999999938</v>
      </c>
      <c r="E5" s="1084"/>
      <c r="F5" s="181" t="s">
        <v>51</v>
      </c>
      <c r="G5" s="182">
        <f ca="1">SUMIFS($I:$I,$D:$D,"A",$L:$L,"O",$H:$H,0.025)</f>
        <v>0</v>
      </c>
      <c r="H5" s="62">
        <f ca="1">SUMIFS($J:$J,$D:$D,"A",$L:$L,"O",$H:$H,0.025)</f>
        <v>0</v>
      </c>
      <c r="I5" s="1084"/>
      <c r="J5" s="181" t="s">
        <v>51</v>
      </c>
      <c r="K5" s="182">
        <f ca="1">SUMIFS($I:$I,$D:$D,"A",$L:$L,"O",$H:$H,0.04)</f>
        <v>0</v>
      </c>
      <c r="L5" s="62">
        <f ca="1">SUMIFS($J:$J,$D:$D,"A",$L:$L,"O",$H:$H,0.04)</f>
        <v>0</v>
      </c>
    </row>
    <row r="6" spans="1:16" ht="15.75" hidden="1">
      <c r="A6" s="1085"/>
      <c r="B6" s="185" t="s">
        <v>52</v>
      </c>
      <c r="C6" s="186">
        <f ca="1">C3+C4-C5</f>
        <v>2969</v>
      </c>
      <c r="D6" s="62">
        <f ca="1">D3+D4-D5</f>
        <v>2331.2199999999939</v>
      </c>
      <c r="E6" s="1085"/>
      <c r="F6" s="185" t="s">
        <v>52</v>
      </c>
      <c r="G6" s="186">
        <f ca="1">G3+G4-G5</f>
        <v>0</v>
      </c>
      <c r="H6" s="62">
        <f ca="1">H3+H4-H5</f>
        <v>0</v>
      </c>
      <c r="I6" s="1085"/>
      <c r="J6" s="185" t="s">
        <v>52</v>
      </c>
      <c r="K6" s="186">
        <f ca="1">K3+K4-K5</f>
        <v>0</v>
      </c>
      <c r="L6" s="62">
        <f ca="1">L3+L4-L5</f>
        <v>0</v>
      </c>
    </row>
    <row r="7" spans="1:16" ht="15" hidden="1" customHeight="1">
      <c r="A7" s="1090" t="s">
        <v>4</v>
      </c>
      <c r="B7" s="187" t="s">
        <v>9</v>
      </c>
      <c r="C7" s="188">
        <v>5943</v>
      </c>
      <c r="D7" s="189">
        <v>3341.1</v>
      </c>
      <c r="E7" s="1096" t="s">
        <v>4</v>
      </c>
      <c r="F7" s="187" t="s">
        <v>9</v>
      </c>
      <c r="G7" s="188">
        <f>SUMIFS($J:$J,$E:$E,"B",$L:$L,"IO",$I:$I,0.025)</f>
        <v>0</v>
      </c>
      <c r="H7" s="189">
        <f>SUMIFS($K:$K,$E:$E,"B",$L:$L,"IO",$I:$I,0.025)</f>
        <v>0</v>
      </c>
      <c r="I7" s="1090" t="s">
        <v>4</v>
      </c>
      <c r="J7" s="187" t="s">
        <v>9</v>
      </c>
      <c r="K7" s="188">
        <v>50</v>
      </c>
      <c r="L7" s="189">
        <v>36.6</v>
      </c>
    </row>
    <row r="8" spans="1:16" ht="15.75" hidden="1">
      <c r="A8" s="1091"/>
      <c r="B8" s="187" t="s">
        <v>50</v>
      </c>
      <c r="C8" s="190">
        <f ca="1">SUMIFS($I:$I,$D:$D,"B",$K:$K,"I",$H:$H,0.02)</f>
        <v>6454</v>
      </c>
      <c r="D8" s="191">
        <f ca="1">SUMIFS($J:$J,$D:$D,"B",$K:$K,"I",$H:$H,0.02)</f>
        <v>5367.2999999999965</v>
      </c>
      <c r="E8" s="1097"/>
      <c r="F8" s="187" t="s">
        <v>50</v>
      </c>
      <c r="G8" s="188">
        <f ca="1">SUMIFS($I:$I,$D:$D,"B",$K:$K,"I",$H:$H,0.025)</f>
        <v>1188</v>
      </c>
      <c r="H8" s="189">
        <f ca="1">SUMIFS($J:$J,$D:$D,"B",$K:$K,"I",$H:$H,0.025)</f>
        <v>920.87999999999977</v>
      </c>
      <c r="I8" s="1091"/>
      <c r="J8" s="187" t="s">
        <v>50</v>
      </c>
      <c r="K8" s="188">
        <f ca="1">SUMIFS($I:$I,$D:$D,"B",$K:$K,"I",$H:$H,0.04)</f>
        <v>0</v>
      </c>
      <c r="L8" s="189">
        <f ca="1">SUMIFS($J:$J,$D:$D,"B",$K:$K,"I",$H:$H,0.04)</f>
        <v>0</v>
      </c>
    </row>
    <row r="9" spans="1:16" ht="15.75" hidden="1">
      <c r="A9" s="1091"/>
      <c r="B9" s="187" t="s">
        <v>51</v>
      </c>
      <c r="C9" s="188">
        <f ca="1">SUMIFS($I:$I,$D:$D,"B",$L:$L,"O",$H:$H,0.02)</f>
        <v>2880</v>
      </c>
      <c r="D9" s="189">
        <f ca="1">SUMIFS($J:$J,$D:$D,"B",$L:$L,"O",$H:$H,0.02)</f>
        <v>2476.0800000000004</v>
      </c>
      <c r="E9" s="1097"/>
      <c r="F9" s="187" t="s">
        <v>51</v>
      </c>
      <c r="G9" s="188">
        <f ca="1">SUMIFS($I:$I,$D:$D,"B",$L:$L,"O",$H:$H,0.025)</f>
        <v>665</v>
      </c>
      <c r="H9" s="189">
        <f ca="1">SUMIFS($J:$J,$D:$D,"B",$L:$L,"O",$H:$H,0.025)</f>
        <v>522.41999999999996</v>
      </c>
      <c r="I9" s="1091"/>
      <c r="J9" s="187" t="s">
        <v>51</v>
      </c>
      <c r="K9" s="188">
        <f ca="1">SUMIFS($I:$I,$D:$D,"B",$L:$L,"O",$H:$H,0.04)</f>
        <v>0</v>
      </c>
      <c r="L9" s="189">
        <f ca="1">SUMIFS($J:$J,$D:$D,"B",$L:$L,"O",$H:$H,0.04)</f>
        <v>0</v>
      </c>
    </row>
    <row r="10" spans="1:16" ht="15.75" hidden="1">
      <c r="A10" s="1092"/>
      <c r="B10" s="192" t="s">
        <v>52</v>
      </c>
      <c r="C10" s="193">
        <f ca="1">C7+C8-C9</f>
        <v>9517</v>
      </c>
      <c r="D10" s="189">
        <f ca="1">D7+D8-D9</f>
        <v>6232.3199999999961</v>
      </c>
      <c r="E10" s="1098"/>
      <c r="F10" s="192" t="s">
        <v>52</v>
      </c>
      <c r="G10" s="193">
        <f ca="1">G7+G8-G9</f>
        <v>523</v>
      </c>
      <c r="H10" s="189">
        <f ca="1">H7+H8-H9</f>
        <v>398.45999999999981</v>
      </c>
      <c r="I10" s="1092"/>
      <c r="J10" s="192" t="s">
        <v>52</v>
      </c>
      <c r="K10" s="193">
        <f ca="1">K7+K8-K9</f>
        <v>50</v>
      </c>
      <c r="L10" s="189">
        <f ca="1">L7+L8-L9</f>
        <v>36.6</v>
      </c>
    </row>
    <row r="11" spans="1:16" s="2" customFormat="1" ht="15.75" customHeight="1">
      <c r="A11" s="234" t="s">
        <v>0</v>
      </c>
      <c r="B11" s="235">
        <v>1</v>
      </c>
      <c r="C11" s="236">
        <v>2</v>
      </c>
      <c r="D11" s="235">
        <v>3</v>
      </c>
      <c r="E11" s="236">
        <v>4</v>
      </c>
      <c r="F11" s="237">
        <v>5</v>
      </c>
      <c r="G11" s="236">
        <v>6</v>
      </c>
      <c r="H11" s="235">
        <v>7</v>
      </c>
      <c r="I11" s="238"/>
      <c r="J11" s="239"/>
      <c r="K11" s="240" t="s">
        <v>1</v>
      </c>
      <c r="L11" s="1037" t="s">
        <v>2</v>
      </c>
      <c r="M11" s="1038"/>
      <c r="N11" s="1039"/>
      <c r="O11" s="1058" t="s">
        <v>151</v>
      </c>
      <c r="P11" s="1058"/>
    </row>
    <row r="12" spans="1:16" s="2" customFormat="1" ht="15.75">
      <c r="A12" s="9" t="s">
        <v>3</v>
      </c>
      <c r="B12" s="10">
        <f t="shared" ref="B12:H12" si="0">SUMIFS($J$43:$J$5368,$B$43:$B$5368,B11&amp;"-03-2020",$D$43:$D$5368,$A$12,$K$43:$K$5368,"I")</f>
        <v>299.03999999999996</v>
      </c>
      <c r="C12" s="669">
        <f t="shared" si="0"/>
        <v>154.38</v>
      </c>
      <c r="D12" s="669">
        <f t="shared" si="0"/>
        <v>251.82</v>
      </c>
      <c r="E12" s="669">
        <f t="shared" si="0"/>
        <v>166.74</v>
      </c>
      <c r="F12" s="669">
        <f t="shared" si="0"/>
        <v>843.42</v>
      </c>
      <c r="G12" s="669">
        <f t="shared" si="0"/>
        <v>231.3</v>
      </c>
      <c r="H12" s="669">
        <f t="shared" si="0"/>
        <v>556.04</v>
      </c>
      <c r="I12" s="10"/>
      <c r="J12" s="1046"/>
      <c r="K12" s="11">
        <f>SUM(B12:I12)</f>
        <v>2502.7399999999998</v>
      </c>
      <c r="L12" s="1040"/>
      <c r="M12" s="1041"/>
      <c r="N12" s="1042"/>
      <c r="O12" s="204" t="s">
        <v>150</v>
      </c>
      <c r="P12" s="96" t="s">
        <v>58</v>
      </c>
    </row>
    <row r="13" spans="1:16" s="2" customFormat="1" ht="15.75">
      <c r="A13" s="9" t="s">
        <v>4</v>
      </c>
      <c r="B13" s="10">
        <f t="shared" ref="B13:H13" si="1">SUMIFS($J$43:$J$5368,$B$43:$B$5368,B11&amp;"-03-2020",$D$43:$D$5368,$A$13,$K$43:$K$5368,"I")</f>
        <v>231.12</v>
      </c>
      <c r="C13" s="669">
        <f t="shared" si="1"/>
        <v>370.08000000000004</v>
      </c>
      <c r="D13" s="669">
        <f t="shared" si="1"/>
        <v>275.45999999999998</v>
      </c>
      <c r="E13" s="669">
        <f t="shared" si="1"/>
        <v>144.66</v>
      </c>
      <c r="F13" s="669">
        <f t="shared" si="1"/>
        <v>121.92000000000002</v>
      </c>
      <c r="G13" s="669">
        <f t="shared" si="1"/>
        <v>67.740000000000009</v>
      </c>
      <c r="H13" s="669">
        <f t="shared" si="1"/>
        <v>452.51999999999992</v>
      </c>
      <c r="I13" s="10"/>
      <c r="J13" s="1046"/>
      <c r="K13" s="11">
        <f>SUM(B13:I13)</f>
        <v>1663.5</v>
      </c>
      <c r="L13" s="1043"/>
      <c r="M13" s="1044"/>
      <c r="N13" s="1045"/>
      <c r="O13" s="249">
        <f>K12+K15+K18+K21</f>
        <v>10221.42</v>
      </c>
      <c r="P13" s="249" t="s">
        <v>3</v>
      </c>
    </row>
    <row r="14" spans="1:16" s="2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1099" t="s">
        <v>3</v>
      </c>
      <c r="M14" s="1086">
        <f>K12+K15+K18+K21</f>
        <v>10221.42</v>
      </c>
      <c r="N14" s="1087"/>
      <c r="O14" s="249">
        <f>K13+K16+K19+K22</f>
        <v>6801.1200000000008</v>
      </c>
      <c r="P14" s="249" t="s">
        <v>4</v>
      </c>
    </row>
    <row r="15" spans="1:16" s="2" customFormat="1" ht="19.5" customHeight="1">
      <c r="A15" s="9" t="s">
        <v>3</v>
      </c>
      <c r="B15" s="10">
        <f t="shared" ref="B15:I15" si="2">SUMIFS($J$43:$J$5368,$B$43:$B$5368,B14&amp;"-03-2020",$D$43:$D$5368,$A$15,$K$43:$K$5368,"I")</f>
        <v>366.48</v>
      </c>
      <c r="C15" s="669">
        <f t="shared" si="2"/>
        <v>508.5</v>
      </c>
      <c r="D15" s="669">
        <f t="shared" si="2"/>
        <v>516.5</v>
      </c>
      <c r="E15" s="669">
        <f t="shared" si="2"/>
        <v>562.0200000000001</v>
      </c>
      <c r="F15" s="669">
        <f t="shared" si="2"/>
        <v>350.28000000000003</v>
      </c>
      <c r="G15" s="669">
        <f t="shared" si="2"/>
        <v>0</v>
      </c>
      <c r="H15" s="669">
        <f t="shared" si="2"/>
        <v>424.02000000000004</v>
      </c>
      <c r="I15" s="669">
        <f t="shared" si="2"/>
        <v>231.7</v>
      </c>
      <c r="J15" s="1050"/>
      <c r="K15" s="11">
        <f>SUM(B15:I15)</f>
        <v>2959.5</v>
      </c>
      <c r="L15" s="1100"/>
      <c r="M15" s="1088"/>
      <c r="N15" s="1089"/>
      <c r="O15" s="250">
        <f>SUM(O13:O14)</f>
        <v>17022.54</v>
      </c>
      <c r="P15" s="249"/>
    </row>
    <row r="16" spans="1:16" s="2" customFormat="1" ht="18.75" customHeight="1">
      <c r="A16" s="9" t="s">
        <v>4</v>
      </c>
      <c r="B16" s="10">
        <f t="shared" ref="B16:I16" si="3">SUMIFS($J$43:$J$5368,$B$43:$B$5368,B14&amp;"-03-2020",$D$43:$D$5368,$A$16,$K$43:$K$5368,"I")</f>
        <v>108.41999999999999</v>
      </c>
      <c r="C16" s="669">
        <f t="shared" si="3"/>
        <v>89.82</v>
      </c>
      <c r="D16" s="669">
        <f t="shared" si="3"/>
        <v>51.419999999999995</v>
      </c>
      <c r="E16" s="669">
        <f t="shared" si="3"/>
        <v>181.31999999999996</v>
      </c>
      <c r="F16" s="669">
        <f t="shared" si="3"/>
        <v>111.17999999999999</v>
      </c>
      <c r="G16" s="669">
        <f t="shared" si="3"/>
        <v>0</v>
      </c>
      <c r="H16" s="669">
        <f t="shared" si="3"/>
        <v>249.72</v>
      </c>
      <c r="I16" s="669">
        <f t="shared" si="3"/>
        <v>213.42000000000002</v>
      </c>
      <c r="J16" s="1050"/>
      <c r="K16" s="11">
        <f>SUM(B16:I16)</f>
        <v>1005.3</v>
      </c>
      <c r="L16" s="1099" t="s">
        <v>4</v>
      </c>
      <c r="M16" s="1093">
        <f>K13+K16+K19+K22</f>
        <v>6801.1200000000008</v>
      </c>
      <c r="N16" s="1093"/>
      <c r="O16" s="1076" t="s">
        <v>152</v>
      </c>
      <c r="P16" s="1076"/>
    </row>
    <row r="17" spans="1:20" s="2" customFormat="1" ht="15.75" customHeight="1">
      <c r="A17" s="234" t="s">
        <v>0</v>
      </c>
      <c r="B17" s="235">
        <v>16</v>
      </c>
      <c r="C17" s="235">
        <v>17</v>
      </c>
      <c r="D17" s="235">
        <v>18</v>
      </c>
      <c r="E17" s="235">
        <v>19</v>
      </c>
      <c r="F17" s="235">
        <v>20</v>
      </c>
      <c r="G17" s="235">
        <v>21</v>
      </c>
      <c r="H17" s="235">
        <v>22</v>
      </c>
      <c r="I17" s="235">
        <v>23</v>
      </c>
      <c r="J17" s="243"/>
      <c r="K17" s="155" t="s">
        <v>6</v>
      </c>
      <c r="L17" s="1100"/>
      <c r="M17" s="1093"/>
      <c r="N17" s="1093"/>
      <c r="O17" s="249">
        <f>M30</f>
        <v>9291.0800000000017</v>
      </c>
      <c r="P17" s="249" t="s">
        <v>3</v>
      </c>
    </row>
    <row r="18" spans="1:20" s="2" customFormat="1" ht="18.75" customHeight="1">
      <c r="A18" s="9" t="s">
        <v>3</v>
      </c>
      <c r="B18" s="10">
        <f t="shared" ref="B18:I18" si="4">SUMIFS($J$43:$J$5368,$B$43:$B$5368,B17&amp;"-03-2020",$D$43:$D$5368,$A$18,$K$43:$K$5368,"I")</f>
        <v>386.82000000000005</v>
      </c>
      <c r="C18" s="669">
        <f t="shared" si="4"/>
        <v>366.52</v>
      </c>
      <c r="D18" s="669">
        <f t="shared" si="4"/>
        <v>286.38000000000005</v>
      </c>
      <c r="E18" s="669">
        <f t="shared" si="4"/>
        <v>373.92</v>
      </c>
      <c r="F18" s="669">
        <f t="shared" si="4"/>
        <v>155.36000000000001</v>
      </c>
      <c r="G18" s="669">
        <f t="shared" si="4"/>
        <v>306.78000000000003</v>
      </c>
      <c r="H18" s="669">
        <f t="shared" si="4"/>
        <v>356.47999999999996</v>
      </c>
      <c r="I18" s="669">
        <f t="shared" si="4"/>
        <v>330.94</v>
      </c>
      <c r="J18" s="15"/>
      <c r="K18" s="11">
        <f>SUM(B18:I18)</f>
        <v>2563.1999999999998</v>
      </c>
      <c r="L18" s="74"/>
      <c r="M18" s="75"/>
      <c r="N18" s="76"/>
      <c r="O18" s="249">
        <f>K29+K32+K35+K38+O36</f>
        <v>3330.6</v>
      </c>
      <c r="P18" s="249" t="s">
        <v>4</v>
      </c>
    </row>
    <row r="19" spans="1:20" s="2" customFormat="1" ht="18.75" customHeight="1">
      <c r="A19" s="9" t="s">
        <v>4</v>
      </c>
      <c r="B19" s="10">
        <f t="shared" ref="B19:I19" si="5">SUMIFS($J$43:$J$5368,$B$43:$B$5368,B17&amp;"-03-2020",$D$43:$D$5368,$A$19,$K$43:$K$5368,"I")</f>
        <v>304.44000000000005</v>
      </c>
      <c r="C19" s="669">
        <f t="shared" si="5"/>
        <v>440.94</v>
      </c>
      <c r="D19" s="669">
        <f t="shared" si="5"/>
        <v>223.68</v>
      </c>
      <c r="E19" s="669">
        <f t="shared" si="5"/>
        <v>366.24000000000007</v>
      </c>
      <c r="F19" s="669">
        <f t="shared" si="5"/>
        <v>288.77999999999997</v>
      </c>
      <c r="G19" s="669">
        <f t="shared" si="5"/>
        <v>159.89999999999998</v>
      </c>
      <c r="H19" s="669">
        <f t="shared" si="5"/>
        <v>389.58</v>
      </c>
      <c r="I19" s="669">
        <f t="shared" si="5"/>
        <v>397.92</v>
      </c>
      <c r="J19" s="15"/>
      <c r="K19" s="11">
        <f>SUM(B19:I19)</f>
        <v>2571.48</v>
      </c>
      <c r="M19" s="194"/>
      <c r="N19" s="195"/>
      <c r="O19" s="250">
        <f>SUM(O17:O18)</f>
        <v>12621.680000000002</v>
      </c>
      <c r="P19" s="249"/>
      <c r="T19" s="2" t="s">
        <v>7</v>
      </c>
    </row>
    <row r="20" spans="1:20" s="2" customFormat="1" ht="15.75" customHeight="1">
      <c r="A20" s="234" t="s">
        <v>0</v>
      </c>
      <c r="B20" s="235">
        <v>24</v>
      </c>
      <c r="C20" s="235">
        <v>25</v>
      </c>
      <c r="D20" s="235">
        <v>26</v>
      </c>
      <c r="E20" s="235">
        <v>27</v>
      </c>
      <c r="F20" s="235">
        <v>28</v>
      </c>
      <c r="G20" s="235">
        <v>29</v>
      </c>
      <c r="H20" s="235">
        <v>30</v>
      </c>
      <c r="I20" s="235">
        <v>31</v>
      </c>
      <c r="J20" s="243"/>
      <c r="K20" s="238" t="s">
        <v>8</v>
      </c>
      <c r="L20" s="71"/>
      <c r="M20" s="72"/>
      <c r="N20" s="73"/>
    </row>
    <row r="21" spans="1:20" s="2" customFormat="1" ht="18.75" customHeight="1">
      <c r="A21" s="9" t="s">
        <v>3</v>
      </c>
      <c r="B21" s="10">
        <f t="shared" ref="B21:I21" si="6">SUMIFS($J$43:$J$5368,$B$43:$B$5368,B20&amp;"-03-2020",$D$43:$D$5368,$A$21,$K$43:$K$5368,"I")</f>
        <v>183.24</v>
      </c>
      <c r="C21" s="669">
        <f t="shared" si="6"/>
        <v>550.05999999999995</v>
      </c>
      <c r="D21" s="669">
        <f t="shared" si="6"/>
        <v>114.96</v>
      </c>
      <c r="E21" s="669">
        <f t="shared" si="6"/>
        <v>283.5</v>
      </c>
      <c r="F21" s="669">
        <f t="shared" si="6"/>
        <v>270.95999999999998</v>
      </c>
      <c r="G21" s="669">
        <f t="shared" si="6"/>
        <v>458.7000000000001</v>
      </c>
      <c r="H21" s="669">
        <f t="shared" si="6"/>
        <v>334.56</v>
      </c>
      <c r="I21" s="669">
        <f t="shared" si="6"/>
        <v>0</v>
      </c>
      <c r="J21" s="15"/>
      <c r="K21" s="11">
        <f>SUM(B21:I21)</f>
        <v>2195.98</v>
      </c>
      <c r="L21" s="1101">
        <f>M14+M16</f>
        <v>17022.54</v>
      </c>
      <c r="M21" s="1102"/>
      <c r="N21" s="1103"/>
    </row>
    <row r="22" spans="1:20" s="2" customFormat="1" ht="18.75" customHeight="1">
      <c r="A22" s="9" t="s">
        <v>4</v>
      </c>
      <c r="B22" s="10">
        <f t="shared" ref="B22:I22" si="7">SUMIFS($J$43:$J$5368,$B$43:$B$5368,B20&amp;"-03-2020",$D$43:$D$5368,$A$22,$K$43:$K$5368,"I")</f>
        <v>291.24</v>
      </c>
      <c r="C22" s="669">
        <f t="shared" si="7"/>
        <v>233.57999999999998</v>
      </c>
      <c r="D22" s="669">
        <f t="shared" si="7"/>
        <v>285.83999999999997</v>
      </c>
      <c r="E22" s="669">
        <f t="shared" si="7"/>
        <v>182.34</v>
      </c>
      <c r="F22" s="669">
        <f t="shared" si="7"/>
        <v>160.02000000000001</v>
      </c>
      <c r="G22" s="669">
        <f t="shared" si="7"/>
        <v>272.33999999999997</v>
      </c>
      <c r="H22" s="669">
        <f t="shared" si="7"/>
        <v>135.47999999999999</v>
      </c>
      <c r="I22" s="669">
        <f t="shared" si="7"/>
        <v>0</v>
      </c>
      <c r="J22" s="17"/>
      <c r="K22" s="11">
        <f>SUM(B22:I22)</f>
        <v>1560.84</v>
      </c>
      <c r="L22" s="1088"/>
      <c r="M22" s="1104"/>
      <c r="N22" s="1089"/>
    </row>
    <row r="23" spans="1:20" s="2" customFormat="1" ht="18.75" customHeight="1">
      <c r="A23" s="18"/>
      <c r="B23" s="1054" t="s">
        <v>9</v>
      </c>
      <c r="C23" s="1054"/>
      <c r="D23" s="1054"/>
      <c r="E23" s="19"/>
      <c r="F23" s="19"/>
      <c r="G23" s="19"/>
      <c r="H23" s="19"/>
      <c r="I23" s="19"/>
      <c r="J23" s="20"/>
      <c r="K23" s="18"/>
      <c r="L23" s="1054" t="s">
        <v>159</v>
      </c>
      <c r="M23" s="1105"/>
      <c r="N23" s="1106"/>
    </row>
    <row r="24" spans="1:20" s="2" customFormat="1" ht="18.75" customHeight="1">
      <c r="A24" s="18" t="s">
        <v>3</v>
      </c>
      <c r="B24" s="1093">
        <v>855.78</v>
      </c>
      <c r="C24" s="1093"/>
      <c r="D24" s="1093"/>
      <c r="E24" s="253"/>
      <c r="F24" s="253"/>
      <c r="G24" s="253"/>
      <c r="H24" s="253"/>
      <c r="I24" s="253"/>
      <c r="J24" s="253"/>
      <c r="K24" s="254" t="s">
        <v>3</v>
      </c>
      <c r="L24" s="1093">
        <f>B24+M14-M30</f>
        <v>1786.119999999999</v>
      </c>
      <c r="M24" s="1094"/>
      <c r="N24" s="1095"/>
    </row>
    <row r="25" spans="1:20" s="2" customFormat="1" ht="18.75" customHeight="1">
      <c r="A25" s="18" t="s">
        <v>4</v>
      </c>
      <c r="B25" s="1093">
        <v>15052.81</v>
      </c>
      <c r="C25" s="1093"/>
      <c r="D25" s="1093"/>
      <c r="E25" s="253"/>
      <c r="F25" s="253"/>
      <c r="G25" s="253"/>
      <c r="H25" s="253"/>
      <c r="I25" s="253"/>
      <c r="J25" s="253"/>
      <c r="K25" s="254" t="s">
        <v>4</v>
      </c>
      <c r="L25" s="1093">
        <f>B25+M16-M33</f>
        <v>18523.330000000002</v>
      </c>
      <c r="M25" s="1094"/>
      <c r="N25" s="1095"/>
    </row>
    <row r="26" spans="1:20" s="2" customFormat="1" ht="18.75" customHeight="1">
      <c r="A26" s="21"/>
      <c r="B26" s="19"/>
      <c r="C26" s="19"/>
      <c r="D26" s="19"/>
      <c r="E26" s="19"/>
      <c r="F26" s="19"/>
      <c r="G26" s="19"/>
      <c r="H26" s="19"/>
      <c r="I26" s="19"/>
      <c r="J26" s="22"/>
      <c r="K26" s="23"/>
      <c r="L26" s="24"/>
      <c r="M26" s="24"/>
      <c r="N26" s="24"/>
    </row>
    <row r="27" spans="1:20" s="2" customFormat="1" ht="15.75" customHeight="1">
      <c r="A27" s="234" t="s">
        <v>10</v>
      </c>
      <c r="B27" s="235">
        <v>1</v>
      </c>
      <c r="C27" s="236">
        <v>2</v>
      </c>
      <c r="D27" s="235">
        <v>3</v>
      </c>
      <c r="E27" s="236">
        <v>4</v>
      </c>
      <c r="F27" s="237">
        <v>5</v>
      </c>
      <c r="G27" s="236">
        <v>6</v>
      </c>
      <c r="H27" s="235">
        <v>7</v>
      </c>
      <c r="I27" s="238"/>
      <c r="J27" s="244"/>
      <c r="K27" s="240" t="s">
        <v>1</v>
      </c>
      <c r="L27" s="1037" t="s">
        <v>11</v>
      </c>
      <c r="M27" s="1038"/>
      <c r="N27" s="1039"/>
    </row>
    <row r="28" spans="1:20" s="2" customFormat="1" ht="18.75">
      <c r="A28" s="9" t="s">
        <v>3</v>
      </c>
      <c r="B28" s="10">
        <f t="shared" ref="B28:H28" si="8">SUMIFS($J$43:$J$5368,$B$43:$B$5368,B27&amp;"-03-2020",$D$43:$D$5368,$A$28,$L$43:$L$5368,"O")</f>
        <v>261.54000000000002</v>
      </c>
      <c r="C28" s="669">
        <f t="shared" si="8"/>
        <v>126.30000000000001</v>
      </c>
      <c r="D28" s="669">
        <f t="shared" si="8"/>
        <v>251.82</v>
      </c>
      <c r="E28" s="669">
        <f t="shared" si="8"/>
        <v>166.74</v>
      </c>
      <c r="F28" s="669">
        <f t="shared" si="8"/>
        <v>843.42</v>
      </c>
      <c r="G28" s="669">
        <f t="shared" si="8"/>
        <v>160.02000000000001</v>
      </c>
      <c r="H28" s="669">
        <f t="shared" si="8"/>
        <v>493.46000000000004</v>
      </c>
      <c r="I28" s="10"/>
      <c r="J28" s="1046"/>
      <c r="K28" s="61">
        <f>SUM(B28:I28)</f>
        <v>2303.3000000000002</v>
      </c>
      <c r="L28" s="1040"/>
      <c r="M28" s="1041"/>
      <c r="N28" s="1042"/>
    </row>
    <row r="29" spans="1:20" s="2" customFormat="1" ht="18.75">
      <c r="A29" s="9" t="s">
        <v>4</v>
      </c>
      <c r="B29" s="10">
        <f t="shared" ref="B29:H29" si="9">SUMIFS($J$43:$J$5368,$B$43:$B$5368,B27&amp;"-03-2020",$D$43:$D$5368,$A$29,$L$43:$L$5368,"O")</f>
        <v>59.76</v>
      </c>
      <c r="C29" s="669">
        <f t="shared" si="9"/>
        <v>38.28</v>
      </c>
      <c r="D29" s="669">
        <f t="shared" si="9"/>
        <v>108.78</v>
      </c>
      <c r="E29" s="669">
        <f t="shared" si="9"/>
        <v>15.12</v>
      </c>
      <c r="F29" s="669">
        <f t="shared" si="9"/>
        <v>74.88</v>
      </c>
      <c r="G29" s="669">
        <f t="shared" si="9"/>
        <v>67.740000000000009</v>
      </c>
      <c r="H29" s="669">
        <f t="shared" si="9"/>
        <v>342.11999999999995</v>
      </c>
      <c r="I29" s="10"/>
      <c r="J29" s="1046"/>
      <c r="K29" s="61">
        <f>SUM(B29:I29)</f>
        <v>706.68</v>
      </c>
      <c r="L29" s="1043"/>
      <c r="M29" s="1044"/>
      <c r="N29" s="1045"/>
    </row>
    <row r="30" spans="1:20" s="2" customFormat="1" ht="15.75" customHeight="1">
      <c r="A30" s="234" t="s">
        <v>10</v>
      </c>
      <c r="B30" s="235">
        <v>8</v>
      </c>
      <c r="C30" s="237">
        <v>9</v>
      </c>
      <c r="D30" s="235">
        <v>10</v>
      </c>
      <c r="E30" s="237">
        <v>11</v>
      </c>
      <c r="F30" s="235">
        <v>12</v>
      </c>
      <c r="G30" s="237">
        <v>13</v>
      </c>
      <c r="H30" s="235">
        <v>14</v>
      </c>
      <c r="I30" s="245">
        <v>15</v>
      </c>
      <c r="J30" s="241"/>
      <c r="K30" s="246" t="s">
        <v>5</v>
      </c>
      <c r="L30" s="1107" t="s">
        <v>3</v>
      </c>
      <c r="M30" s="1052">
        <f>SUM(K28+K31+K34+K37+O31)</f>
        <v>9291.0800000000017</v>
      </c>
      <c r="N30" s="1052"/>
    </row>
    <row r="31" spans="1:20" s="2" customFormat="1" ht="19.5" customHeight="1">
      <c r="A31" s="9" t="s">
        <v>3</v>
      </c>
      <c r="B31" s="10">
        <f t="shared" ref="B31:I31" si="10">SUMIFS($J$43:$J$5368,$B$43:$B$5368,B30&amp;"-03-2020",$D$43:$D$5368,$A$31,$L$43:$L$5368,"O")</f>
        <v>366.48</v>
      </c>
      <c r="C31" s="669">
        <f t="shared" si="10"/>
        <v>487.62</v>
      </c>
      <c r="D31" s="669">
        <f t="shared" si="10"/>
        <v>458.06</v>
      </c>
      <c r="E31" s="669">
        <f t="shared" si="10"/>
        <v>562.0200000000001</v>
      </c>
      <c r="F31" s="669">
        <f t="shared" si="10"/>
        <v>331.8</v>
      </c>
      <c r="G31" s="669">
        <f t="shared" si="10"/>
        <v>0</v>
      </c>
      <c r="H31" s="669">
        <f t="shared" si="10"/>
        <v>424.02000000000004</v>
      </c>
      <c r="I31" s="669">
        <f t="shared" si="10"/>
        <v>231.7</v>
      </c>
      <c r="J31" s="1050"/>
      <c r="K31" s="63">
        <f>SUM(B31:I31)</f>
        <v>2861.7000000000003</v>
      </c>
      <c r="L31" s="1108"/>
      <c r="M31" s="1052"/>
      <c r="N31" s="1052"/>
      <c r="O31" s="508">
        <v>855.78</v>
      </c>
    </row>
    <row r="32" spans="1:20" s="2" customFormat="1" ht="18.75" customHeight="1">
      <c r="A32" s="9" t="s">
        <v>4</v>
      </c>
      <c r="B32" s="10">
        <f t="shared" ref="B32:I32" si="11">SUMIFS($J$43:$J$5368,$B$43:$B$5368,B30&amp;"-03-2020",$D$43:$D$5368,$A$32,$L$43:$L$5368,"O")</f>
        <v>108.41999999999999</v>
      </c>
      <c r="C32" s="669">
        <f t="shared" si="11"/>
        <v>29.040000000000003</v>
      </c>
      <c r="D32" s="669">
        <f t="shared" si="11"/>
        <v>40.619999999999997</v>
      </c>
      <c r="E32" s="669">
        <f t="shared" si="11"/>
        <v>100.32000000000001</v>
      </c>
      <c r="F32" s="669">
        <f t="shared" si="11"/>
        <v>111.17999999999999</v>
      </c>
      <c r="G32" s="669">
        <f t="shared" si="11"/>
        <v>0</v>
      </c>
      <c r="H32" s="669">
        <f t="shared" si="11"/>
        <v>228.84</v>
      </c>
      <c r="I32" s="669">
        <f t="shared" si="11"/>
        <v>166.79999999999998</v>
      </c>
      <c r="J32" s="1050"/>
      <c r="K32" s="63">
        <f>SUM(B32:I32)</f>
        <v>785.21999999999991</v>
      </c>
      <c r="L32" s="196"/>
      <c r="M32" s="1109"/>
      <c r="N32" s="1110"/>
      <c r="P32" s="14"/>
    </row>
    <row r="33" spans="1:15" s="2" customFormat="1" ht="15.75" customHeight="1">
      <c r="A33" s="234" t="s">
        <v>10</v>
      </c>
      <c r="B33" s="235">
        <v>16</v>
      </c>
      <c r="C33" s="235">
        <v>17</v>
      </c>
      <c r="D33" s="235">
        <v>18</v>
      </c>
      <c r="E33" s="235">
        <v>19</v>
      </c>
      <c r="F33" s="235">
        <v>20</v>
      </c>
      <c r="G33" s="235">
        <v>21</v>
      </c>
      <c r="H33" s="235">
        <v>22</v>
      </c>
      <c r="I33" s="235">
        <v>23</v>
      </c>
      <c r="J33" s="243"/>
      <c r="K33" s="247" t="s">
        <v>6</v>
      </c>
      <c r="L33" s="1107" t="s">
        <v>4</v>
      </c>
      <c r="M33" s="1028">
        <f>SUM(K29+K32+K35+K38+O33)</f>
        <v>3330.6</v>
      </c>
      <c r="N33" s="1030"/>
      <c r="O33" s="508"/>
    </row>
    <row r="34" spans="1:15" s="2" customFormat="1" ht="18.75" customHeight="1">
      <c r="A34" s="9" t="s">
        <v>3</v>
      </c>
      <c r="B34" s="10">
        <f t="shared" ref="B34:I34" si="12">SUMIFS($J$43:$J$5368,$B$43:$B$5368,B33&amp;"-03-2020",$D$43:$D$5368,$A$34,$L$43:$L$5368,"O")</f>
        <v>386.82000000000005</v>
      </c>
      <c r="C34" s="669">
        <f t="shared" si="12"/>
        <v>322.12</v>
      </c>
      <c r="D34" s="669">
        <f t="shared" si="12"/>
        <v>286.38000000000005</v>
      </c>
      <c r="E34" s="669">
        <f t="shared" si="12"/>
        <v>317.04000000000002</v>
      </c>
      <c r="F34" s="669">
        <f t="shared" si="12"/>
        <v>92</v>
      </c>
      <c r="G34" s="669">
        <f t="shared" si="12"/>
        <v>126.72</v>
      </c>
      <c r="H34" s="669">
        <f t="shared" si="12"/>
        <v>339.2</v>
      </c>
      <c r="I34" s="669">
        <f t="shared" si="12"/>
        <v>118</v>
      </c>
      <c r="J34" s="15"/>
      <c r="K34" s="64">
        <f>SUM(B34:J34)</f>
        <v>1988.2800000000002</v>
      </c>
      <c r="L34" s="1108"/>
      <c r="M34" s="1034"/>
      <c r="N34" s="1036"/>
      <c r="O34" s="499"/>
    </row>
    <row r="35" spans="1:15" s="2" customFormat="1" ht="18" customHeight="1">
      <c r="A35" s="9" t="s">
        <v>4</v>
      </c>
      <c r="B35" s="10">
        <f t="shared" ref="B35:I35" si="13">SUMIFS($J$43:$J$5368,$B$43:$B$5368,B33&amp;"-03-2020",$D$43:$D$5368,$A$35,$L$43:$L$5368,"O")</f>
        <v>235.08</v>
      </c>
      <c r="C35" s="669">
        <f t="shared" si="13"/>
        <v>217.74000000000004</v>
      </c>
      <c r="D35" s="669">
        <f t="shared" si="13"/>
        <v>30.959999999999997</v>
      </c>
      <c r="E35" s="669">
        <f t="shared" si="13"/>
        <v>206.34000000000003</v>
      </c>
      <c r="F35" s="669">
        <f t="shared" si="13"/>
        <v>109.86</v>
      </c>
      <c r="G35" s="669">
        <f t="shared" si="13"/>
        <v>129.66</v>
      </c>
      <c r="H35" s="669">
        <f t="shared" si="13"/>
        <v>268.26000000000005</v>
      </c>
      <c r="I35" s="669">
        <f t="shared" si="13"/>
        <v>90.47999999999999</v>
      </c>
      <c r="J35" s="15"/>
      <c r="K35" s="64">
        <f>SUM(B35:J35)</f>
        <v>1288.3800000000001</v>
      </c>
      <c r="L35" s="1028">
        <f>M30+M33</f>
        <v>12621.680000000002</v>
      </c>
      <c r="M35" s="1029"/>
      <c r="N35" s="1030"/>
      <c r="O35" s="261"/>
    </row>
    <row r="36" spans="1:15" s="2" customFormat="1" ht="18" customHeight="1">
      <c r="A36" s="234" t="s">
        <v>10</v>
      </c>
      <c r="B36" s="235">
        <v>24</v>
      </c>
      <c r="C36" s="235">
        <v>25</v>
      </c>
      <c r="D36" s="235">
        <v>26</v>
      </c>
      <c r="E36" s="235">
        <v>27</v>
      </c>
      <c r="F36" s="235">
        <v>28</v>
      </c>
      <c r="G36" s="235">
        <v>29</v>
      </c>
      <c r="H36" s="235">
        <v>30</v>
      </c>
      <c r="I36" s="235">
        <v>31</v>
      </c>
      <c r="J36" s="243"/>
      <c r="K36" s="248" t="s">
        <v>8</v>
      </c>
      <c r="L36" s="1031"/>
      <c r="M36" s="1032"/>
      <c r="N36" s="1033"/>
      <c r="O36" s="500"/>
    </row>
    <row r="37" spans="1:15" s="2" customFormat="1" ht="18.75" customHeight="1">
      <c r="A37" s="9" t="s">
        <v>3</v>
      </c>
      <c r="B37" s="10">
        <f t="shared" ref="B37:I37" si="14">SUMIFS($J$43:$J$5368,$B$43:$B$5368,B36&amp;"-03-2020",$D$43:$D$5368,$A$37,$L$43:$L$5368,"O")</f>
        <v>138.18</v>
      </c>
      <c r="C37" s="669">
        <f t="shared" si="14"/>
        <v>506.04000000000008</v>
      </c>
      <c r="D37" s="669">
        <f t="shared" si="14"/>
        <v>114.96</v>
      </c>
      <c r="E37" s="669">
        <f t="shared" si="14"/>
        <v>143.63999999999999</v>
      </c>
      <c r="F37" s="669">
        <f t="shared" si="14"/>
        <v>176.64</v>
      </c>
      <c r="G37" s="669">
        <f t="shared" si="14"/>
        <v>202.55999999999997</v>
      </c>
      <c r="H37" s="669">
        <f t="shared" si="14"/>
        <v>0</v>
      </c>
      <c r="I37" s="669">
        <f t="shared" si="14"/>
        <v>0</v>
      </c>
      <c r="J37" s="15"/>
      <c r="K37" s="64">
        <f>SUM(B37:J37)</f>
        <v>1282.02</v>
      </c>
      <c r="L37" s="1031"/>
      <c r="M37" s="1032"/>
      <c r="N37" s="1033"/>
    </row>
    <row r="38" spans="1:15" s="2" customFormat="1" ht="18.75" customHeight="1">
      <c r="A38" s="9" t="s">
        <v>4</v>
      </c>
      <c r="B38" s="10">
        <f t="shared" ref="B38:I38" si="15">SUMIFS($J$43:$J$5368,$B$43:$B$5368,B36&amp;"-03-2020",$D$43:$D$5368,$A$38,$L$43:$L$5368,"O")</f>
        <v>116.76</v>
      </c>
      <c r="C38" s="669">
        <f t="shared" si="15"/>
        <v>51.599999999999994</v>
      </c>
      <c r="D38" s="669">
        <f t="shared" si="15"/>
        <v>110.34</v>
      </c>
      <c r="E38" s="669">
        <f t="shared" si="15"/>
        <v>93.36</v>
      </c>
      <c r="F38" s="669">
        <f t="shared" si="15"/>
        <v>81.42</v>
      </c>
      <c r="G38" s="669">
        <f t="shared" si="15"/>
        <v>96.839999999999989</v>
      </c>
      <c r="H38" s="669">
        <f t="shared" si="15"/>
        <v>0</v>
      </c>
      <c r="I38" s="669">
        <f t="shared" si="15"/>
        <v>0</v>
      </c>
      <c r="J38" s="17"/>
      <c r="K38" s="64">
        <f>SUM(B38:J38)</f>
        <v>550.32000000000005</v>
      </c>
      <c r="L38" s="1034"/>
      <c r="M38" s="1035"/>
      <c r="N38" s="1036"/>
    </row>
    <row r="39" spans="1:15" ht="15.75">
      <c r="A39" s="84"/>
      <c r="B39" s="89"/>
      <c r="C39" s="197"/>
      <c r="D39" s="197"/>
      <c r="E39" s="198"/>
      <c r="F39" s="88"/>
      <c r="G39" s="88"/>
      <c r="H39" s="177"/>
      <c r="I39" s="43"/>
      <c r="J39" s="85"/>
      <c r="K39" s="86"/>
      <c r="L39" s="87"/>
    </row>
    <row r="40" spans="1:15" ht="49.5" customHeight="1">
      <c r="A40" s="300" t="s">
        <v>17</v>
      </c>
      <c r="B40" s="301" t="s">
        <v>18</v>
      </c>
      <c r="C40" s="302" t="s">
        <v>19</v>
      </c>
      <c r="D40" s="302" t="s">
        <v>22</v>
      </c>
      <c r="E40" s="300" t="s">
        <v>23</v>
      </c>
      <c r="F40" s="300" t="s">
        <v>24</v>
      </c>
      <c r="G40" s="300" t="s">
        <v>25</v>
      </c>
      <c r="H40" s="303" t="s">
        <v>26</v>
      </c>
      <c r="I40" s="300" t="s">
        <v>27</v>
      </c>
      <c r="J40" s="304" t="s">
        <v>91</v>
      </c>
      <c r="K40" s="305" t="s">
        <v>43</v>
      </c>
      <c r="L40" s="306" t="s">
        <v>44</v>
      </c>
      <c r="M40" s="307" t="s">
        <v>45</v>
      </c>
      <c r="N40" s="199"/>
    </row>
    <row r="41" spans="1:15" ht="15.75" hidden="1">
      <c r="A41" s="334"/>
      <c r="B41" s="368"/>
      <c r="C41" s="369"/>
      <c r="D41" s="509" t="s">
        <v>3</v>
      </c>
      <c r="E41" s="370"/>
      <c r="F41" s="371"/>
      <c r="G41" s="371"/>
      <c r="H41" s="372"/>
      <c r="I41" s="373"/>
      <c r="J41" s="510">
        <v>855.78</v>
      </c>
      <c r="K41" s="319"/>
      <c r="L41" s="319" t="s">
        <v>32</v>
      </c>
      <c r="M41" s="376"/>
      <c r="N41" s="720"/>
    </row>
    <row r="42" spans="1:15" ht="15.75" hidden="1">
      <c r="B42" s="368"/>
      <c r="C42" s="334"/>
      <c r="D42" s="509" t="s">
        <v>4</v>
      </c>
      <c r="E42" s="370"/>
      <c r="F42" s="371"/>
      <c r="G42" s="371"/>
      <c r="H42" s="372"/>
      <c r="I42" s="373"/>
      <c r="J42" s="510">
        <v>15052.81</v>
      </c>
      <c r="K42" s="319"/>
      <c r="L42" s="375"/>
      <c r="M42" s="376"/>
    </row>
    <row r="43" spans="1:15" ht="15.75" hidden="1">
      <c r="A43" s="517">
        <v>1</v>
      </c>
      <c r="B43" s="368">
        <v>43891</v>
      </c>
      <c r="C43" s="369" t="s">
        <v>31</v>
      </c>
      <c r="D43" s="369" t="s">
        <v>3</v>
      </c>
      <c r="E43" s="370" t="s">
        <v>220</v>
      </c>
      <c r="F43" s="371">
        <v>1.6</v>
      </c>
      <c r="G43" s="371">
        <v>0.6</v>
      </c>
      <c r="H43" s="372">
        <v>0.02</v>
      </c>
      <c r="I43" s="373">
        <v>40</v>
      </c>
      <c r="J43" s="374">
        <f t="shared" ref="J43:J44" si="16">F43*G43*I43</f>
        <v>38.4</v>
      </c>
      <c r="K43" s="383" t="s">
        <v>33</v>
      </c>
      <c r="L43" s="384" t="s">
        <v>32</v>
      </c>
      <c r="M43" s="385" t="s">
        <v>216</v>
      </c>
      <c r="N43" s="386" t="s">
        <v>68</v>
      </c>
    </row>
    <row r="44" spans="1:15" ht="15.75" hidden="1">
      <c r="A44" s="334">
        <v>2</v>
      </c>
      <c r="B44" s="368">
        <v>43891</v>
      </c>
      <c r="C44" s="369" t="s">
        <v>31</v>
      </c>
      <c r="D44" s="369" t="s">
        <v>3</v>
      </c>
      <c r="E44" s="370" t="s">
        <v>165</v>
      </c>
      <c r="F44" s="371">
        <v>1.6</v>
      </c>
      <c r="G44" s="371">
        <v>0.6</v>
      </c>
      <c r="H44" s="372">
        <v>0.02</v>
      </c>
      <c r="I44" s="373">
        <v>40</v>
      </c>
      <c r="J44" s="374">
        <f t="shared" si="16"/>
        <v>38.4</v>
      </c>
      <c r="K44" s="383" t="s">
        <v>33</v>
      </c>
      <c r="L44" s="384" t="s">
        <v>32</v>
      </c>
      <c r="M44" s="385" t="s">
        <v>216</v>
      </c>
      <c r="N44" s="386" t="s">
        <v>68</v>
      </c>
    </row>
    <row r="45" spans="1:15" ht="15.75" hidden="1">
      <c r="A45" s="517">
        <v>3</v>
      </c>
      <c r="B45" s="368">
        <v>43891</v>
      </c>
      <c r="C45" s="369" t="s">
        <v>31</v>
      </c>
      <c r="D45" s="369" t="s">
        <v>4</v>
      </c>
      <c r="E45" s="370" t="s">
        <v>192</v>
      </c>
      <c r="F45" s="371">
        <v>1.6</v>
      </c>
      <c r="G45" s="371">
        <v>0.6</v>
      </c>
      <c r="H45" s="372">
        <v>0.02</v>
      </c>
      <c r="I45" s="373">
        <v>40</v>
      </c>
      <c r="J45" s="374">
        <f t="shared" ref="J45:J112" si="17">F45*G45*I45</f>
        <v>38.4</v>
      </c>
      <c r="K45" s="319" t="s">
        <v>33</v>
      </c>
      <c r="L45" s="375" t="s">
        <v>32</v>
      </c>
      <c r="M45" s="376" t="s">
        <v>216</v>
      </c>
      <c r="N45" s="388" t="s">
        <v>68</v>
      </c>
      <c r="O45" s="388"/>
    </row>
    <row r="46" spans="1:15" ht="15.75" hidden="1">
      <c r="A46" s="334">
        <v>4</v>
      </c>
      <c r="B46" s="368">
        <v>43891</v>
      </c>
      <c r="C46" s="369" t="s">
        <v>31</v>
      </c>
      <c r="D46" s="369" t="s">
        <v>3</v>
      </c>
      <c r="E46" s="370" t="s">
        <v>221</v>
      </c>
      <c r="F46" s="371">
        <v>1.6</v>
      </c>
      <c r="G46" s="371">
        <v>0.6</v>
      </c>
      <c r="H46" s="372">
        <v>0.02</v>
      </c>
      <c r="I46" s="373">
        <v>41</v>
      </c>
      <c r="J46" s="374">
        <f t="shared" si="17"/>
        <v>39.36</v>
      </c>
      <c r="K46" s="319" t="s">
        <v>33</v>
      </c>
      <c r="L46" s="375" t="s">
        <v>32</v>
      </c>
      <c r="M46" s="376" t="s">
        <v>216</v>
      </c>
      <c r="N46" s="388" t="s">
        <v>68</v>
      </c>
      <c r="O46" s="388"/>
    </row>
    <row r="47" spans="1:15" ht="15.75" hidden="1">
      <c r="A47" s="517">
        <v>5</v>
      </c>
      <c r="B47" s="368">
        <v>43891</v>
      </c>
      <c r="C47" s="369" t="s">
        <v>31</v>
      </c>
      <c r="D47" s="369" t="s">
        <v>4</v>
      </c>
      <c r="E47" s="518" t="s">
        <v>198</v>
      </c>
      <c r="F47" s="371">
        <v>0.9</v>
      </c>
      <c r="G47" s="371">
        <v>0.6</v>
      </c>
      <c r="H47" s="372">
        <v>0.02</v>
      </c>
      <c r="I47" s="373">
        <v>10</v>
      </c>
      <c r="J47" s="374">
        <f t="shared" si="17"/>
        <v>5.4</v>
      </c>
      <c r="K47" s="319" t="s">
        <v>33</v>
      </c>
      <c r="L47" s="375" t="s">
        <v>32</v>
      </c>
      <c r="M47" s="376" t="s">
        <v>216</v>
      </c>
      <c r="N47" s="388" t="s">
        <v>68</v>
      </c>
      <c r="O47" s="388"/>
    </row>
    <row r="48" spans="1:15" ht="15.75" hidden="1">
      <c r="A48" s="334">
        <v>6</v>
      </c>
      <c r="B48" s="368">
        <v>43891</v>
      </c>
      <c r="C48" s="369" t="s">
        <v>31</v>
      </c>
      <c r="D48" s="369" t="s">
        <v>4</v>
      </c>
      <c r="E48" s="370" t="s">
        <v>198</v>
      </c>
      <c r="F48" s="371">
        <v>1.4</v>
      </c>
      <c r="G48" s="371">
        <v>0.6</v>
      </c>
      <c r="H48" s="372">
        <v>0.02</v>
      </c>
      <c r="I48" s="373">
        <v>19</v>
      </c>
      <c r="J48" s="374">
        <f t="shared" si="17"/>
        <v>15.959999999999999</v>
      </c>
      <c r="K48" s="319" t="s">
        <v>33</v>
      </c>
      <c r="L48" s="375" t="s">
        <v>32</v>
      </c>
      <c r="M48" s="376" t="s">
        <v>216</v>
      </c>
      <c r="N48" s="388" t="s">
        <v>68</v>
      </c>
      <c r="O48" s="388"/>
    </row>
    <row r="49" spans="1:15" ht="15.75" hidden="1">
      <c r="A49" s="517">
        <v>7</v>
      </c>
      <c r="B49" s="368">
        <v>43891</v>
      </c>
      <c r="C49" s="369" t="s">
        <v>31</v>
      </c>
      <c r="D49" s="369" t="s">
        <v>4</v>
      </c>
      <c r="E49" s="370" t="s">
        <v>166</v>
      </c>
      <c r="F49" s="371">
        <v>0.8</v>
      </c>
      <c r="G49" s="371">
        <v>0.6</v>
      </c>
      <c r="H49" s="372">
        <v>0.02</v>
      </c>
      <c r="I49" s="373">
        <v>7</v>
      </c>
      <c r="J49" s="374">
        <f t="shared" si="17"/>
        <v>3.36</v>
      </c>
      <c r="K49" s="319" t="s">
        <v>33</v>
      </c>
      <c r="L49" s="375"/>
      <c r="M49" s="376" t="s">
        <v>219</v>
      </c>
      <c r="N49" s="388" t="s">
        <v>222</v>
      </c>
      <c r="O49" s="388"/>
    </row>
    <row r="50" spans="1:15" ht="15.75" hidden="1">
      <c r="A50" s="334">
        <v>8</v>
      </c>
      <c r="B50" s="368">
        <v>43891</v>
      </c>
      <c r="C50" s="369" t="s">
        <v>31</v>
      </c>
      <c r="D50" s="369" t="s">
        <v>4</v>
      </c>
      <c r="E50" s="370" t="s">
        <v>166</v>
      </c>
      <c r="F50" s="371">
        <v>1.2</v>
      </c>
      <c r="G50" s="371">
        <v>0.6</v>
      </c>
      <c r="H50" s="372">
        <v>0.02</v>
      </c>
      <c r="I50" s="373">
        <v>30</v>
      </c>
      <c r="J50" s="374">
        <f t="shared" si="17"/>
        <v>21.599999999999998</v>
      </c>
      <c r="K50" s="319" t="s">
        <v>33</v>
      </c>
      <c r="L50" s="375"/>
      <c r="M50" s="376" t="s">
        <v>219</v>
      </c>
      <c r="N50" s="388" t="s">
        <v>222</v>
      </c>
      <c r="O50" s="388"/>
    </row>
    <row r="51" spans="1:15" ht="15.75" hidden="1">
      <c r="A51" s="517">
        <v>9</v>
      </c>
      <c r="B51" s="368">
        <v>43891</v>
      </c>
      <c r="C51" s="369" t="s">
        <v>31</v>
      </c>
      <c r="D51" s="369" t="s">
        <v>4</v>
      </c>
      <c r="E51" s="370" t="s">
        <v>190</v>
      </c>
      <c r="F51" s="371">
        <v>1.1000000000000001</v>
      </c>
      <c r="G51" s="371">
        <v>0.6</v>
      </c>
      <c r="H51" s="372">
        <v>0.02</v>
      </c>
      <c r="I51" s="373">
        <v>11</v>
      </c>
      <c r="J51" s="374">
        <f t="shared" si="17"/>
        <v>7.2600000000000007</v>
      </c>
      <c r="K51" s="319" t="s">
        <v>33</v>
      </c>
      <c r="L51" s="375"/>
      <c r="M51" s="376" t="s">
        <v>216</v>
      </c>
      <c r="N51" s="388" t="s">
        <v>222</v>
      </c>
      <c r="O51" s="388"/>
    </row>
    <row r="52" spans="1:15" ht="15.75" hidden="1">
      <c r="A52" s="334">
        <v>10</v>
      </c>
      <c r="B52" s="368">
        <v>43891</v>
      </c>
      <c r="C52" s="369" t="s">
        <v>31</v>
      </c>
      <c r="D52" s="369" t="s">
        <v>4</v>
      </c>
      <c r="E52" s="370" t="s">
        <v>190</v>
      </c>
      <c r="F52" s="371">
        <v>2.4</v>
      </c>
      <c r="G52" s="371">
        <v>0.6</v>
      </c>
      <c r="H52" s="372">
        <v>0.02</v>
      </c>
      <c r="I52" s="373">
        <v>30</v>
      </c>
      <c r="J52" s="374">
        <f t="shared" si="17"/>
        <v>43.199999999999996</v>
      </c>
      <c r="K52" s="319" t="s">
        <v>33</v>
      </c>
      <c r="L52" s="375"/>
      <c r="M52" s="376" t="s">
        <v>216</v>
      </c>
      <c r="N52" s="388" t="s">
        <v>222</v>
      </c>
      <c r="O52" s="388"/>
    </row>
    <row r="53" spans="1:15" ht="15.75" hidden="1">
      <c r="A53" s="517">
        <v>11</v>
      </c>
      <c r="B53" s="368">
        <v>43891</v>
      </c>
      <c r="C53" s="369" t="s">
        <v>31</v>
      </c>
      <c r="D53" s="369" t="s">
        <v>3</v>
      </c>
      <c r="E53" s="370" t="s">
        <v>194</v>
      </c>
      <c r="F53" s="371">
        <v>1.5</v>
      </c>
      <c r="G53" s="371">
        <v>0.6</v>
      </c>
      <c r="H53" s="372">
        <v>0.02</v>
      </c>
      <c r="I53" s="373">
        <v>20</v>
      </c>
      <c r="J53" s="374">
        <f t="shared" si="17"/>
        <v>18</v>
      </c>
      <c r="K53" s="319" t="s">
        <v>33</v>
      </c>
      <c r="L53" s="375" t="s">
        <v>32</v>
      </c>
      <c r="M53" s="376" t="s">
        <v>219</v>
      </c>
      <c r="N53" s="388" t="s">
        <v>68</v>
      </c>
      <c r="O53" s="388"/>
    </row>
    <row r="54" spans="1:15" ht="15.75" hidden="1">
      <c r="A54" s="334">
        <v>12</v>
      </c>
      <c r="B54" s="368">
        <v>43891</v>
      </c>
      <c r="C54" s="369" t="s">
        <v>31</v>
      </c>
      <c r="D54" s="369" t="s">
        <v>3</v>
      </c>
      <c r="E54" s="370" t="s">
        <v>194</v>
      </c>
      <c r="F54" s="371">
        <v>1.8</v>
      </c>
      <c r="G54" s="371">
        <v>0.6</v>
      </c>
      <c r="H54" s="372">
        <v>0.02</v>
      </c>
      <c r="I54" s="373">
        <v>21</v>
      </c>
      <c r="J54" s="374">
        <f t="shared" si="17"/>
        <v>22.68</v>
      </c>
      <c r="K54" s="319" t="s">
        <v>33</v>
      </c>
      <c r="L54" s="375" t="s">
        <v>32</v>
      </c>
      <c r="M54" s="376" t="s">
        <v>219</v>
      </c>
      <c r="N54" s="388" t="s">
        <v>68</v>
      </c>
      <c r="O54" s="388"/>
    </row>
    <row r="55" spans="1:15" ht="15.75" hidden="1">
      <c r="A55" s="517">
        <v>13</v>
      </c>
      <c r="B55" s="368">
        <v>43891</v>
      </c>
      <c r="C55" s="369" t="s">
        <v>31</v>
      </c>
      <c r="D55" s="369" t="s">
        <v>3</v>
      </c>
      <c r="E55" s="370" t="s">
        <v>191</v>
      </c>
      <c r="F55" s="371">
        <v>1.2</v>
      </c>
      <c r="G55" s="371">
        <v>0.6</v>
      </c>
      <c r="H55" s="372">
        <v>0.02</v>
      </c>
      <c r="I55" s="373">
        <v>27</v>
      </c>
      <c r="J55" s="374">
        <f t="shared" si="17"/>
        <v>19.439999999999998</v>
      </c>
      <c r="K55" s="319" t="s">
        <v>33</v>
      </c>
      <c r="L55" s="375" t="s">
        <v>32</v>
      </c>
      <c r="M55" s="376" t="s">
        <v>216</v>
      </c>
      <c r="N55" s="388" t="s">
        <v>68</v>
      </c>
      <c r="O55" s="388"/>
    </row>
    <row r="56" spans="1:15" ht="15.75" hidden="1">
      <c r="A56" s="334">
        <v>14</v>
      </c>
      <c r="B56" s="368">
        <v>43891</v>
      </c>
      <c r="C56" s="369" t="s">
        <v>31</v>
      </c>
      <c r="D56" s="369" t="s">
        <v>4</v>
      </c>
      <c r="E56" s="370" t="s">
        <v>179</v>
      </c>
      <c r="F56" s="371">
        <v>1</v>
      </c>
      <c r="G56" s="371">
        <v>0.6</v>
      </c>
      <c r="H56" s="372">
        <v>0.02</v>
      </c>
      <c r="I56" s="373">
        <v>31</v>
      </c>
      <c r="J56" s="374">
        <f t="shared" si="17"/>
        <v>18.599999999999998</v>
      </c>
      <c r="K56" s="319" t="s">
        <v>33</v>
      </c>
      <c r="L56" s="375"/>
      <c r="M56" s="376" t="s">
        <v>216</v>
      </c>
      <c r="N56" s="388" t="s">
        <v>222</v>
      </c>
      <c r="O56" s="388"/>
    </row>
    <row r="57" spans="1:15" ht="15.75" hidden="1">
      <c r="A57" s="517">
        <v>15</v>
      </c>
      <c r="B57" s="368">
        <v>43891</v>
      </c>
      <c r="C57" s="369" t="s">
        <v>31</v>
      </c>
      <c r="D57" s="369" t="s">
        <v>4</v>
      </c>
      <c r="E57" s="370" t="s">
        <v>173</v>
      </c>
      <c r="F57" s="371">
        <v>1.3</v>
      </c>
      <c r="G57" s="371">
        <v>0.6</v>
      </c>
      <c r="H57" s="372">
        <v>0.02</v>
      </c>
      <c r="I57" s="373">
        <v>28</v>
      </c>
      <c r="J57" s="374">
        <f t="shared" si="17"/>
        <v>21.84</v>
      </c>
      <c r="K57" s="319" t="s">
        <v>33</v>
      </c>
      <c r="L57" s="375"/>
      <c r="M57" s="376" t="s">
        <v>216</v>
      </c>
      <c r="N57" s="388" t="s">
        <v>68</v>
      </c>
      <c r="O57" s="388"/>
    </row>
    <row r="58" spans="1:15" ht="15.75" hidden="1">
      <c r="A58" s="334">
        <v>16</v>
      </c>
      <c r="B58" s="368">
        <v>43891</v>
      </c>
      <c r="C58" s="369" t="s">
        <v>31</v>
      </c>
      <c r="D58" s="369" t="s">
        <v>4</v>
      </c>
      <c r="E58" s="370" t="s">
        <v>169</v>
      </c>
      <c r="F58" s="371">
        <v>1.3</v>
      </c>
      <c r="G58" s="371">
        <v>0.6</v>
      </c>
      <c r="H58" s="372">
        <v>0.02</v>
      </c>
      <c r="I58" s="373">
        <v>28</v>
      </c>
      <c r="J58" s="374">
        <f t="shared" si="17"/>
        <v>21.84</v>
      </c>
      <c r="K58" s="319" t="s">
        <v>33</v>
      </c>
      <c r="L58" s="375"/>
      <c r="M58" s="376" t="s">
        <v>216</v>
      </c>
      <c r="N58" s="388" t="s">
        <v>222</v>
      </c>
      <c r="O58" s="388"/>
    </row>
    <row r="59" spans="1:15" ht="15.75" hidden="1">
      <c r="A59" s="517">
        <v>17</v>
      </c>
      <c r="B59" s="368">
        <v>43891</v>
      </c>
      <c r="C59" s="369" t="s">
        <v>31</v>
      </c>
      <c r="D59" s="369" t="s">
        <v>3</v>
      </c>
      <c r="E59" s="370" t="s">
        <v>213</v>
      </c>
      <c r="F59" s="371">
        <v>1.9</v>
      </c>
      <c r="G59" s="371">
        <v>0.6</v>
      </c>
      <c r="H59" s="372">
        <v>0.02</v>
      </c>
      <c r="I59" s="373">
        <v>23</v>
      </c>
      <c r="J59" s="374">
        <f t="shared" si="17"/>
        <v>26.22</v>
      </c>
      <c r="K59" s="319" t="s">
        <v>33</v>
      </c>
      <c r="L59" s="375" t="s">
        <v>32</v>
      </c>
      <c r="M59" s="376" t="s">
        <v>217</v>
      </c>
      <c r="N59" s="388" t="s">
        <v>68</v>
      </c>
      <c r="O59" s="388"/>
    </row>
    <row r="60" spans="1:15" ht="15.75" hidden="1">
      <c r="A60" s="334">
        <v>18</v>
      </c>
      <c r="B60" s="368">
        <v>43891</v>
      </c>
      <c r="C60" s="369" t="s">
        <v>31</v>
      </c>
      <c r="D60" s="369" t="s">
        <v>4</v>
      </c>
      <c r="E60" s="370" t="s">
        <v>188</v>
      </c>
      <c r="F60" s="371">
        <v>1.7</v>
      </c>
      <c r="G60" s="371">
        <v>0.6</v>
      </c>
      <c r="H60" s="372">
        <v>0.02</v>
      </c>
      <c r="I60" s="373">
        <v>33</v>
      </c>
      <c r="J60" s="374">
        <f t="shared" si="17"/>
        <v>33.660000000000004</v>
      </c>
      <c r="K60" s="319" t="s">
        <v>33</v>
      </c>
      <c r="L60" s="375"/>
      <c r="M60" s="376" t="s">
        <v>217</v>
      </c>
      <c r="N60" s="388" t="s">
        <v>222</v>
      </c>
      <c r="O60" s="388"/>
    </row>
    <row r="61" spans="1:15" ht="15.75" hidden="1">
      <c r="A61" s="517">
        <v>19</v>
      </c>
      <c r="B61" s="710">
        <v>43891</v>
      </c>
      <c r="C61" s="711" t="s">
        <v>31</v>
      </c>
      <c r="D61" s="711" t="s">
        <v>3</v>
      </c>
      <c r="E61" s="709" t="s">
        <v>196</v>
      </c>
      <c r="F61" s="712">
        <v>2.5</v>
      </c>
      <c r="G61" s="712">
        <v>0.6</v>
      </c>
      <c r="H61" s="713">
        <v>0.02</v>
      </c>
      <c r="I61" s="714">
        <v>25</v>
      </c>
      <c r="J61" s="715">
        <f t="shared" ref="J61:J62" si="18">F61*G61*I61</f>
        <v>37.5</v>
      </c>
      <c r="K61" s="716" t="s">
        <v>33</v>
      </c>
      <c r="L61" s="717"/>
      <c r="M61" s="718" t="s">
        <v>216</v>
      </c>
      <c r="N61" s="719" t="s">
        <v>68</v>
      </c>
      <c r="O61" s="388"/>
    </row>
    <row r="62" spans="1:15" ht="15.75" hidden="1">
      <c r="A62" s="334">
        <v>20</v>
      </c>
      <c r="B62" s="778">
        <v>43891</v>
      </c>
      <c r="C62" s="779" t="s">
        <v>31</v>
      </c>
      <c r="D62" s="779" t="s">
        <v>3</v>
      </c>
      <c r="E62" s="780" t="s">
        <v>181</v>
      </c>
      <c r="F62" s="781">
        <v>1.2</v>
      </c>
      <c r="G62" s="781">
        <v>0.6</v>
      </c>
      <c r="H62" s="782">
        <v>0.02</v>
      </c>
      <c r="I62" s="783">
        <v>45</v>
      </c>
      <c r="J62" s="784">
        <f t="shared" si="18"/>
        <v>32.4</v>
      </c>
      <c r="K62" s="785" t="s">
        <v>33</v>
      </c>
      <c r="L62" s="786" t="s">
        <v>32</v>
      </c>
      <c r="M62" s="787" t="s">
        <v>216</v>
      </c>
      <c r="N62" s="788" t="s">
        <v>68</v>
      </c>
      <c r="O62" s="388" t="s">
        <v>271</v>
      </c>
    </row>
    <row r="63" spans="1:15" ht="15.75" hidden="1">
      <c r="A63" s="517">
        <v>21</v>
      </c>
      <c r="B63" s="778">
        <v>43891</v>
      </c>
      <c r="C63" s="779" t="s">
        <v>31</v>
      </c>
      <c r="D63" s="779" t="s">
        <v>3</v>
      </c>
      <c r="E63" s="780" t="s">
        <v>160</v>
      </c>
      <c r="F63" s="781">
        <v>1.2</v>
      </c>
      <c r="G63" s="781">
        <v>0.6</v>
      </c>
      <c r="H63" s="782">
        <v>0.02</v>
      </c>
      <c r="I63" s="783">
        <v>37</v>
      </c>
      <c r="J63" s="784">
        <f t="shared" si="17"/>
        <v>26.64</v>
      </c>
      <c r="K63" s="785" t="s">
        <v>33</v>
      </c>
      <c r="L63" s="786" t="s">
        <v>32</v>
      </c>
      <c r="M63" s="787" t="s">
        <v>216</v>
      </c>
      <c r="N63" s="788" t="s">
        <v>68</v>
      </c>
      <c r="O63" s="388" t="s">
        <v>271</v>
      </c>
    </row>
    <row r="64" spans="1:15" ht="15.75" hidden="1">
      <c r="A64" s="334">
        <v>22</v>
      </c>
      <c r="B64" s="368">
        <v>43892</v>
      </c>
      <c r="C64" s="369" t="s">
        <v>31</v>
      </c>
      <c r="D64" s="369" t="s">
        <v>3</v>
      </c>
      <c r="E64" s="370" t="s">
        <v>213</v>
      </c>
      <c r="F64" s="371">
        <v>1.6</v>
      </c>
      <c r="G64" s="371">
        <v>0.6</v>
      </c>
      <c r="H64" s="372">
        <v>0.02</v>
      </c>
      <c r="I64" s="373">
        <v>40</v>
      </c>
      <c r="J64" s="374">
        <f t="shared" si="17"/>
        <v>38.4</v>
      </c>
      <c r="K64" s="319" t="s">
        <v>33</v>
      </c>
      <c r="L64" s="375" t="s">
        <v>32</v>
      </c>
      <c r="M64" s="376" t="s">
        <v>216</v>
      </c>
      <c r="N64" s="388" t="s">
        <v>68</v>
      </c>
      <c r="O64" s="388"/>
    </row>
    <row r="65" spans="1:15" ht="15.75" hidden="1">
      <c r="A65" s="517">
        <v>23</v>
      </c>
      <c r="B65" s="368">
        <v>43892</v>
      </c>
      <c r="C65" s="369" t="s">
        <v>31</v>
      </c>
      <c r="D65" s="369" t="s">
        <v>4</v>
      </c>
      <c r="E65" s="370" t="s">
        <v>195</v>
      </c>
      <c r="F65" s="371">
        <v>1.1000000000000001</v>
      </c>
      <c r="G65" s="371">
        <v>0.6</v>
      </c>
      <c r="H65" s="372">
        <v>0.02</v>
      </c>
      <c r="I65" s="373">
        <v>22</v>
      </c>
      <c r="J65" s="374">
        <f t="shared" si="17"/>
        <v>14.520000000000001</v>
      </c>
      <c r="K65" s="319" t="s">
        <v>33</v>
      </c>
      <c r="L65" s="375" t="s">
        <v>32</v>
      </c>
      <c r="M65" s="376" t="s">
        <v>216</v>
      </c>
      <c r="N65" s="388" t="s">
        <v>68</v>
      </c>
      <c r="O65" s="388"/>
    </row>
    <row r="66" spans="1:15" ht="15.75" hidden="1">
      <c r="A66" s="334">
        <v>24</v>
      </c>
      <c r="B66" s="368">
        <v>43892</v>
      </c>
      <c r="C66" s="369" t="s">
        <v>31</v>
      </c>
      <c r="D66" s="369" t="s">
        <v>4</v>
      </c>
      <c r="E66" s="370" t="s">
        <v>195</v>
      </c>
      <c r="F66" s="371">
        <v>1.8</v>
      </c>
      <c r="G66" s="371">
        <v>0.6</v>
      </c>
      <c r="H66" s="372">
        <v>0.02</v>
      </c>
      <c r="I66" s="373">
        <v>22</v>
      </c>
      <c r="J66" s="374">
        <f t="shared" si="17"/>
        <v>23.76</v>
      </c>
      <c r="K66" s="319" t="s">
        <v>33</v>
      </c>
      <c r="L66" s="375" t="s">
        <v>32</v>
      </c>
      <c r="M66" s="376" t="s">
        <v>216</v>
      </c>
      <c r="N66" s="388" t="s">
        <v>68</v>
      </c>
      <c r="O66" s="388"/>
    </row>
    <row r="67" spans="1:15" ht="15.75" hidden="1">
      <c r="A67" s="517">
        <v>25</v>
      </c>
      <c r="B67" s="368">
        <v>43892</v>
      </c>
      <c r="C67" s="369" t="s">
        <v>31</v>
      </c>
      <c r="D67" s="369" t="s">
        <v>4</v>
      </c>
      <c r="E67" s="370" t="s">
        <v>174</v>
      </c>
      <c r="F67" s="371">
        <v>1.5</v>
      </c>
      <c r="G67" s="371">
        <v>0.6</v>
      </c>
      <c r="H67" s="372">
        <v>0.02</v>
      </c>
      <c r="I67" s="373">
        <v>41</v>
      </c>
      <c r="J67" s="374">
        <f t="shared" si="17"/>
        <v>36.9</v>
      </c>
      <c r="K67" s="319" t="s">
        <v>33</v>
      </c>
      <c r="L67" s="375"/>
      <c r="M67" s="376" t="s">
        <v>219</v>
      </c>
      <c r="N67" s="388" t="s">
        <v>222</v>
      </c>
      <c r="O67" s="388"/>
    </row>
    <row r="68" spans="1:15" ht="15.75" hidden="1">
      <c r="A68" s="334">
        <v>26</v>
      </c>
      <c r="B68" s="368">
        <v>43892</v>
      </c>
      <c r="C68" s="369" t="s">
        <v>31</v>
      </c>
      <c r="D68" s="369" t="s">
        <v>4</v>
      </c>
      <c r="E68" s="370" t="s">
        <v>182</v>
      </c>
      <c r="F68" s="371">
        <v>1.1000000000000001</v>
      </c>
      <c r="G68" s="371">
        <v>0.6</v>
      </c>
      <c r="H68" s="372">
        <v>0.02</v>
      </c>
      <c r="I68" s="373">
        <v>31</v>
      </c>
      <c r="J68" s="374">
        <f t="shared" si="17"/>
        <v>20.46</v>
      </c>
      <c r="K68" s="319" t="s">
        <v>33</v>
      </c>
      <c r="L68" s="375"/>
      <c r="M68" s="376" t="s">
        <v>216</v>
      </c>
      <c r="N68" s="388" t="s">
        <v>222</v>
      </c>
      <c r="O68" s="388"/>
    </row>
    <row r="69" spans="1:15" ht="15.75" hidden="1">
      <c r="A69" s="517">
        <v>27</v>
      </c>
      <c r="B69" s="368">
        <v>43892</v>
      </c>
      <c r="C69" s="369" t="s">
        <v>31</v>
      </c>
      <c r="D69" s="369" t="s">
        <v>4</v>
      </c>
      <c r="E69" s="370" t="s">
        <v>169</v>
      </c>
      <c r="F69" s="371">
        <v>1.2</v>
      </c>
      <c r="G69" s="371">
        <v>0.6</v>
      </c>
      <c r="H69" s="372">
        <v>0.02</v>
      </c>
      <c r="I69" s="373">
        <v>45</v>
      </c>
      <c r="J69" s="374">
        <f t="shared" si="17"/>
        <v>32.4</v>
      </c>
      <c r="K69" s="319" t="s">
        <v>33</v>
      </c>
      <c r="L69" s="375"/>
      <c r="M69" s="376" t="s">
        <v>216</v>
      </c>
      <c r="N69" s="388" t="s">
        <v>222</v>
      </c>
      <c r="O69" s="388"/>
    </row>
    <row r="70" spans="1:15" ht="15.75" hidden="1">
      <c r="A70" s="334">
        <v>28</v>
      </c>
      <c r="B70" s="368">
        <v>43892</v>
      </c>
      <c r="C70" s="369" t="s">
        <v>31</v>
      </c>
      <c r="D70" s="369" t="s">
        <v>4</v>
      </c>
      <c r="E70" s="370" t="s">
        <v>168</v>
      </c>
      <c r="F70" s="371">
        <v>1.2</v>
      </c>
      <c r="G70" s="371">
        <v>0.6</v>
      </c>
      <c r="H70" s="372">
        <v>0.02</v>
      </c>
      <c r="I70" s="373">
        <v>40</v>
      </c>
      <c r="J70" s="374">
        <f t="shared" si="17"/>
        <v>28.799999999999997</v>
      </c>
      <c r="K70" s="319" t="s">
        <v>33</v>
      </c>
      <c r="L70" s="375"/>
      <c r="M70" s="376" t="s">
        <v>219</v>
      </c>
      <c r="N70" s="388" t="s">
        <v>222</v>
      </c>
      <c r="O70" s="388"/>
    </row>
    <row r="71" spans="1:15" ht="15.75" hidden="1">
      <c r="A71" s="517">
        <v>29</v>
      </c>
      <c r="B71" s="368">
        <v>43892</v>
      </c>
      <c r="C71" s="369" t="s">
        <v>31</v>
      </c>
      <c r="D71" s="369" t="s">
        <v>4</v>
      </c>
      <c r="E71" s="370" t="s">
        <v>176</v>
      </c>
      <c r="F71" s="371">
        <v>1.6</v>
      </c>
      <c r="G71" s="371">
        <v>0.6</v>
      </c>
      <c r="H71" s="372">
        <v>0.02</v>
      </c>
      <c r="I71" s="373">
        <v>38</v>
      </c>
      <c r="J71" s="374">
        <f t="shared" si="17"/>
        <v>36.479999999999997</v>
      </c>
      <c r="K71" s="319" t="s">
        <v>33</v>
      </c>
      <c r="L71" s="375"/>
      <c r="M71" s="376" t="s">
        <v>216</v>
      </c>
      <c r="N71" s="388" t="s">
        <v>222</v>
      </c>
      <c r="O71" s="388"/>
    </row>
    <row r="72" spans="1:15" ht="15.75" hidden="1">
      <c r="A72" s="334">
        <v>30</v>
      </c>
      <c r="B72" s="368">
        <v>43892</v>
      </c>
      <c r="C72" s="369" t="s">
        <v>31</v>
      </c>
      <c r="D72" s="369" t="s">
        <v>4</v>
      </c>
      <c r="E72" s="370" t="s">
        <v>175</v>
      </c>
      <c r="F72" s="371">
        <v>1</v>
      </c>
      <c r="G72" s="371">
        <v>0.6</v>
      </c>
      <c r="H72" s="372">
        <v>0.02</v>
      </c>
      <c r="I72" s="373">
        <v>41</v>
      </c>
      <c r="J72" s="374">
        <f t="shared" si="17"/>
        <v>24.599999999999998</v>
      </c>
      <c r="K72" s="319" t="s">
        <v>33</v>
      </c>
      <c r="L72" s="375"/>
      <c r="M72" s="376" t="s">
        <v>216</v>
      </c>
      <c r="N72" s="388" t="s">
        <v>222</v>
      </c>
      <c r="O72" s="388"/>
    </row>
    <row r="73" spans="1:15" ht="15.75" hidden="1">
      <c r="A73" s="517">
        <v>31</v>
      </c>
      <c r="B73" s="368">
        <v>43892</v>
      </c>
      <c r="C73" s="369" t="s">
        <v>31</v>
      </c>
      <c r="D73" s="369" t="s">
        <v>4</v>
      </c>
      <c r="E73" s="370" t="s">
        <v>197</v>
      </c>
      <c r="F73" s="371">
        <v>1</v>
      </c>
      <c r="G73" s="371">
        <v>0.6</v>
      </c>
      <c r="H73" s="372">
        <v>0.02</v>
      </c>
      <c r="I73" s="373">
        <v>20</v>
      </c>
      <c r="J73" s="374">
        <f t="shared" ref="J73" si="19">F73*G73*I73</f>
        <v>12</v>
      </c>
      <c r="K73" s="319" t="s">
        <v>33</v>
      </c>
      <c r="L73" s="375"/>
      <c r="M73" s="376" t="s">
        <v>219</v>
      </c>
      <c r="N73" s="388" t="s">
        <v>222</v>
      </c>
      <c r="O73" s="388"/>
    </row>
    <row r="74" spans="1:15" ht="15.75" hidden="1">
      <c r="A74" s="334">
        <v>32</v>
      </c>
      <c r="B74" s="368">
        <v>43892</v>
      </c>
      <c r="C74" s="369" t="s">
        <v>31</v>
      </c>
      <c r="D74" s="369" t="s">
        <v>4</v>
      </c>
      <c r="E74" s="370" t="s">
        <v>197</v>
      </c>
      <c r="F74" s="371">
        <v>1.4</v>
      </c>
      <c r="G74" s="371">
        <v>0.6</v>
      </c>
      <c r="H74" s="372">
        <v>0.02</v>
      </c>
      <c r="I74" s="373">
        <v>22</v>
      </c>
      <c r="J74" s="374">
        <f t="shared" si="17"/>
        <v>18.48</v>
      </c>
      <c r="K74" s="319" t="s">
        <v>33</v>
      </c>
      <c r="L74" s="375"/>
      <c r="M74" s="376" t="s">
        <v>219</v>
      </c>
      <c r="N74" s="388" t="s">
        <v>222</v>
      </c>
      <c r="O74" s="388"/>
    </row>
    <row r="75" spans="1:15" ht="15.75" hidden="1">
      <c r="A75" s="517">
        <v>33</v>
      </c>
      <c r="B75" s="368">
        <v>43892</v>
      </c>
      <c r="C75" s="369" t="s">
        <v>31</v>
      </c>
      <c r="D75" s="369" t="s">
        <v>4</v>
      </c>
      <c r="E75" s="370" t="s">
        <v>257</v>
      </c>
      <c r="F75" s="371">
        <v>1.2</v>
      </c>
      <c r="G75" s="371">
        <v>0.6</v>
      </c>
      <c r="H75" s="372">
        <v>0.02</v>
      </c>
      <c r="I75" s="373">
        <v>35</v>
      </c>
      <c r="J75" s="374">
        <f t="shared" si="17"/>
        <v>25.2</v>
      </c>
      <c r="K75" s="319" t="s">
        <v>33</v>
      </c>
      <c r="L75" s="375"/>
      <c r="M75" s="376" t="s">
        <v>216</v>
      </c>
      <c r="N75" s="388" t="s">
        <v>222</v>
      </c>
      <c r="O75" s="388"/>
    </row>
    <row r="76" spans="1:15" ht="15.75" hidden="1">
      <c r="A76" s="334">
        <v>34</v>
      </c>
      <c r="B76" s="368">
        <v>43892</v>
      </c>
      <c r="C76" s="369" t="s">
        <v>31</v>
      </c>
      <c r="D76" s="369" t="s">
        <v>3</v>
      </c>
      <c r="E76" s="370" t="s">
        <v>173</v>
      </c>
      <c r="F76" s="371">
        <v>1.2</v>
      </c>
      <c r="G76" s="371">
        <v>0.6</v>
      </c>
      <c r="H76" s="372">
        <v>0.02</v>
      </c>
      <c r="I76" s="373">
        <v>39</v>
      </c>
      <c r="J76" s="374">
        <f t="shared" si="17"/>
        <v>28.08</v>
      </c>
      <c r="K76" s="319" t="s">
        <v>33</v>
      </c>
      <c r="L76" s="375"/>
      <c r="M76" s="376" t="s">
        <v>219</v>
      </c>
      <c r="N76" s="388" t="s">
        <v>68</v>
      </c>
      <c r="O76" s="388"/>
    </row>
    <row r="77" spans="1:15" ht="15.75" hidden="1">
      <c r="A77" s="517">
        <v>35</v>
      </c>
      <c r="B77" s="368">
        <v>43892</v>
      </c>
      <c r="C77" s="369" t="s">
        <v>31</v>
      </c>
      <c r="D77" s="369" t="s">
        <v>4</v>
      </c>
      <c r="E77" s="370" t="s">
        <v>177</v>
      </c>
      <c r="F77" s="371">
        <v>1.2</v>
      </c>
      <c r="G77" s="371">
        <v>0.6</v>
      </c>
      <c r="H77" s="372">
        <v>0.02</v>
      </c>
      <c r="I77" s="373">
        <v>38</v>
      </c>
      <c r="J77" s="374">
        <f t="shared" si="17"/>
        <v>27.36</v>
      </c>
      <c r="K77" s="319" t="s">
        <v>33</v>
      </c>
      <c r="L77" s="375"/>
      <c r="M77" s="376" t="s">
        <v>216</v>
      </c>
      <c r="N77" s="388" t="s">
        <v>222</v>
      </c>
      <c r="O77" s="388"/>
    </row>
    <row r="78" spans="1:15" ht="15.75" hidden="1">
      <c r="A78" s="334">
        <v>36</v>
      </c>
      <c r="B78" s="368">
        <v>43892</v>
      </c>
      <c r="C78" s="369" t="s">
        <v>31</v>
      </c>
      <c r="D78" s="369" t="s">
        <v>4</v>
      </c>
      <c r="E78" s="370" t="s">
        <v>176</v>
      </c>
      <c r="F78" s="371">
        <v>1.2</v>
      </c>
      <c r="G78" s="371">
        <v>0.6</v>
      </c>
      <c r="H78" s="372">
        <v>0.02</v>
      </c>
      <c r="I78" s="373">
        <v>30</v>
      </c>
      <c r="J78" s="374">
        <f t="shared" si="17"/>
        <v>21.599999999999998</v>
      </c>
      <c r="K78" s="319" t="s">
        <v>33</v>
      </c>
      <c r="L78" s="375"/>
      <c r="M78" s="376" t="s">
        <v>219</v>
      </c>
      <c r="N78" s="388" t="s">
        <v>222</v>
      </c>
      <c r="O78" s="388"/>
    </row>
    <row r="79" spans="1:15" ht="15.75" hidden="1">
      <c r="A79" s="517">
        <v>37</v>
      </c>
      <c r="B79" s="368">
        <v>43892</v>
      </c>
      <c r="C79" s="369" t="s">
        <v>31</v>
      </c>
      <c r="D79" s="369" t="s">
        <v>3</v>
      </c>
      <c r="E79" s="370" t="s">
        <v>177</v>
      </c>
      <c r="F79" s="371">
        <v>1.3</v>
      </c>
      <c r="G79" s="371">
        <v>0.6</v>
      </c>
      <c r="H79" s="372">
        <v>0.02</v>
      </c>
      <c r="I79" s="373">
        <v>31</v>
      </c>
      <c r="J79" s="374">
        <f t="shared" si="17"/>
        <v>24.18</v>
      </c>
      <c r="K79" s="319" t="s">
        <v>33</v>
      </c>
      <c r="L79" s="375" t="s">
        <v>32</v>
      </c>
      <c r="M79" s="376" t="s">
        <v>216</v>
      </c>
      <c r="N79" s="388" t="s">
        <v>68</v>
      </c>
      <c r="O79" s="388"/>
    </row>
    <row r="80" spans="1:15" ht="15.75" hidden="1">
      <c r="A80" s="334">
        <v>38</v>
      </c>
      <c r="B80" s="368">
        <v>43892</v>
      </c>
      <c r="C80" s="369" t="s">
        <v>31</v>
      </c>
      <c r="D80" s="369" t="s">
        <v>4</v>
      </c>
      <c r="E80" s="370" t="s">
        <v>168</v>
      </c>
      <c r="F80" s="371">
        <v>1.1000000000000001</v>
      </c>
      <c r="G80" s="371">
        <v>0.6</v>
      </c>
      <c r="H80" s="372">
        <v>0.02</v>
      </c>
      <c r="I80" s="373">
        <v>41</v>
      </c>
      <c r="J80" s="374">
        <f t="shared" si="17"/>
        <v>27.060000000000002</v>
      </c>
      <c r="K80" s="319" t="s">
        <v>33</v>
      </c>
      <c r="L80" s="375"/>
      <c r="M80" s="376" t="s">
        <v>219</v>
      </c>
      <c r="N80" s="388" t="s">
        <v>222</v>
      </c>
      <c r="O80" s="388"/>
    </row>
    <row r="81" spans="1:15" ht="15.75" hidden="1">
      <c r="A81" s="517">
        <v>39</v>
      </c>
      <c r="B81" s="368">
        <v>43892</v>
      </c>
      <c r="C81" s="369" t="s">
        <v>31</v>
      </c>
      <c r="D81" s="369" t="s">
        <v>3</v>
      </c>
      <c r="E81" s="370" t="s">
        <v>201</v>
      </c>
      <c r="F81" s="371">
        <v>1.6</v>
      </c>
      <c r="G81" s="371">
        <v>0.6</v>
      </c>
      <c r="H81" s="372">
        <v>0.02</v>
      </c>
      <c r="I81" s="373">
        <v>42</v>
      </c>
      <c r="J81" s="374">
        <f t="shared" si="17"/>
        <v>40.32</v>
      </c>
      <c r="K81" s="319" t="s">
        <v>33</v>
      </c>
      <c r="L81" s="375" t="s">
        <v>32</v>
      </c>
      <c r="M81" s="376" t="s">
        <v>216</v>
      </c>
      <c r="N81" s="388" t="s">
        <v>68</v>
      </c>
      <c r="O81" s="388"/>
    </row>
    <row r="82" spans="1:15" ht="15.75" hidden="1">
      <c r="A82" s="334">
        <v>40</v>
      </c>
      <c r="B82" s="710">
        <v>43892</v>
      </c>
      <c r="C82" s="711" t="s">
        <v>31</v>
      </c>
      <c r="D82" s="711" t="s">
        <v>4</v>
      </c>
      <c r="E82" s="709" t="s">
        <v>166</v>
      </c>
      <c r="F82" s="712">
        <v>1.1000000000000001</v>
      </c>
      <c r="G82" s="712">
        <v>0.6</v>
      </c>
      <c r="H82" s="713">
        <v>0.02</v>
      </c>
      <c r="I82" s="714">
        <v>31</v>
      </c>
      <c r="J82" s="715">
        <f t="shared" ref="J82" si="20">F82*G82*I82</f>
        <v>20.46</v>
      </c>
      <c r="K82" s="716" t="s">
        <v>33</v>
      </c>
      <c r="L82" s="717"/>
      <c r="M82" s="718" t="s">
        <v>219</v>
      </c>
      <c r="N82" s="719" t="s">
        <v>222</v>
      </c>
      <c r="O82" s="388"/>
    </row>
    <row r="83" spans="1:15" ht="15.75" hidden="1">
      <c r="A83" s="517">
        <v>41</v>
      </c>
      <c r="B83" s="778">
        <v>43892</v>
      </c>
      <c r="C83" s="779" t="s">
        <v>31</v>
      </c>
      <c r="D83" s="779" t="s">
        <v>3</v>
      </c>
      <c r="E83" s="780" t="s">
        <v>187</v>
      </c>
      <c r="F83" s="781">
        <v>1.3</v>
      </c>
      <c r="G83" s="781">
        <v>0.6</v>
      </c>
      <c r="H83" s="782">
        <v>0.02</v>
      </c>
      <c r="I83" s="783">
        <v>30</v>
      </c>
      <c r="J83" s="784">
        <f t="shared" si="17"/>
        <v>23.400000000000002</v>
      </c>
      <c r="K83" s="785" t="s">
        <v>33</v>
      </c>
      <c r="L83" s="786" t="s">
        <v>32</v>
      </c>
      <c r="M83" s="787" t="s">
        <v>219</v>
      </c>
      <c r="N83" s="788" t="s">
        <v>68</v>
      </c>
      <c r="O83" s="388" t="s">
        <v>271</v>
      </c>
    </row>
    <row r="84" spans="1:15" ht="15.75" hidden="1">
      <c r="A84" s="517">
        <v>42</v>
      </c>
      <c r="B84" s="368">
        <v>43893</v>
      </c>
      <c r="C84" s="369" t="s">
        <v>31</v>
      </c>
      <c r="D84" s="369" t="s">
        <v>3</v>
      </c>
      <c r="E84" s="370" t="s">
        <v>212</v>
      </c>
      <c r="F84" s="371">
        <v>1.6</v>
      </c>
      <c r="G84" s="371">
        <v>0.6</v>
      </c>
      <c r="H84" s="372">
        <v>0.02</v>
      </c>
      <c r="I84" s="373">
        <v>37</v>
      </c>
      <c r="J84" s="374">
        <f t="shared" si="17"/>
        <v>35.519999999999996</v>
      </c>
      <c r="K84" s="319" t="s">
        <v>33</v>
      </c>
      <c r="L84" s="375" t="s">
        <v>32</v>
      </c>
      <c r="M84" s="376" t="s">
        <v>216</v>
      </c>
      <c r="N84" s="388" t="s">
        <v>68</v>
      </c>
      <c r="O84" s="388"/>
    </row>
    <row r="85" spans="1:15" ht="15.75" hidden="1">
      <c r="A85" s="334">
        <v>43</v>
      </c>
      <c r="B85" s="368">
        <v>43893</v>
      </c>
      <c r="C85" s="369" t="s">
        <v>31</v>
      </c>
      <c r="D85" s="369" t="s">
        <v>4</v>
      </c>
      <c r="E85" s="370" t="s">
        <v>255</v>
      </c>
      <c r="F85" s="371">
        <v>1.3</v>
      </c>
      <c r="G85" s="371">
        <v>0.6</v>
      </c>
      <c r="H85" s="372">
        <v>0.02</v>
      </c>
      <c r="I85" s="373">
        <v>36</v>
      </c>
      <c r="J85" s="374">
        <f t="shared" si="17"/>
        <v>28.080000000000002</v>
      </c>
      <c r="K85" s="319" t="s">
        <v>33</v>
      </c>
      <c r="L85" s="375"/>
      <c r="M85" s="376" t="s">
        <v>216</v>
      </c>
      <c r="N85" s="388" t="s">
        <v>222</v>
      </c>
      <c r="O85" s="388"/>
    </row>
    <row r="86" spans="1:15" ht="15.75" hidden="1">
      <c r="A86" s="517">
        <v>44</v>
      </c>
      <c r="B86" s="368">
        <v>43893</v>
      </c>
      <c r="C86" s="369" t="s">
        <v>31</v>
      </c>
      <c r="D86" s="369" t="s">
        <v>4</v>
      </c>
      <c r="E86" s="370" t="s">
        <v>254</v>
      </c>
      <c r="F86" s="371">
        <v>1.2</v>
      </c>
      <c r="G86" s="371">
        <v>0.6</v>
      </c>
      <c r="H86" s="372">
        <v>0.02</v>
      </c>
      <c r="I86" s="373">
        <v>36</v>
      </c>
      <c r="J86" s="374">
        <f t="shared" si="17"/>
        <v>25.919999999999998</v>
      </c>
      <c r="K86" s="319" t="s">
        <v>33</v>
      </c>
      <c r="L86" s="375" t="s">
        <v>32</v>
      </c>
      <c r="M86" s="376" t="s">
        <v>219</v>
      </c>
      <c r="N86" s="388" t="s">
        <v>68</v>
      </c>
      <c r="O86" s="388"/>
    </row>
    <row r="87" spans="1:15" ht="15.75" hidden="1">
      <c r="A87" s="334">
        <v>45</v>
      </c>
      <c r="B87" s="368">
        <v>43893</v>
      </c>
      <c r="C87" s="369" t="s">
        <v>31</v>
      </c>
      <c r="D87" s="369" t="s">
        <v>3</v>
      </c>
      <c r="E87" s="370" t="s">
        <v>252</v>
      </c>
      <c r="F87" s="371">
        <v>2.1</v>
      </c>
      <c r="G87" s="371">
        <v>0.6</v>
      </c>
      <c r="H87" s="372">
        <v>0.02</v>
      </c>
      <c r="I87" s="373">
        <v>42</v>
      </c>
      <c r="J87" s="374">
        <f t="shared" si="17"/>
        <v>52.92</v>
      </c>
      <c r="K87" s="319" t="s">
        <v>33</v>
      </c>
      <c r="L87" s="375" t="s">
        <v>32</v>
      </c>
      <c r="M87" s="376" t="s">
        <v>216</v>
      </c>
      <c r="N87" s="388" t="s">
        <v>68</v>
      </c>
      <c r="O87" s="388"/>
    </row>
    <row r="88" spans="1:15" ht="15.75" hidden="1">
      <c r="A88" s="517">
        <v>46</v>
      </c>
      <c r="B88" s="368">
        <v>43893</v>
      </c>
      <c r="C88" s="369" t="s">
        <v>31</v>
      </c>
      <c r="D88" s="369" t="s">
        <v>3</v>
      </c>
      <c r="E88" s="370" t="s">
        <v>248</v>
      </c>
      <c r="F88" s="371">
        <v>1.2</v>
      </c>
      <c r="G88" s="371">
        <v>0.6</v>
      </c>
      <c r="H88" s="372">
        <v>0.02</v>
      </c>
      <c r="I88" s="373">
        <v>28</v>
      </c>
      <c r="J88" s="374">
        <f t="shared" si="17"/>
        <v>20.16</v>
      </c>
      <c r="K88" s="319" t="s">
        <v>33</v>
      </c>
      <c r="L88" s="375" t="s">
        <v>32</v>
      </c>
      <c r="M88" s="376" t="s">
        <v>219</v>
      </c>
      <c r="N88" s="388" t="s">
        <v>68</v>
      </c>
      <c r="O88" s="388"/>
    </row>
    <row r="89" spans="1:15" ht="15.75" hidden="1">
      <c r="A89" s="334">
        <v>47</v>
      </c>
      <c r="B89" s="368">
        <v>43893</v>
      </c>
      <c r="C89" s="369" t="s">
        <v>31</v>
      </c>
      <c r="D89" s="369" t="s">
        <v>4</v>
      </c>
      <c r="E89" s="370" t="s">
        <v>175</v>
      </c>
      <c r="F89" s="371">
        <v>1.3</v>
      </c>
      <c r="G89" s="371">
        <v>0.6</v>
      </c>
      <c r="H89" s="372">
        <v>0.02</v>
      </c>
      <c r="I89" s="373">
        <v>28</v>
      </c>
      <c r="J89" s="374">
        <f t="shared" si="17"/>
        <v>21.84</v>
      </c>
      <c r="K89" s="319" t="s">
        <v>33</v>
      </c>
      <c r="L89" s="375"/>
      <c r="M89" s="376" t="s">
        <v>219</v>
      </c>
      <c r="N89" s="388" t="s">
        <v>222</v>
      </c>
      <c r="O89" s="388"/>
    </row>
    <row r="90" spans="1:15" ht="15.75" hidden="1">
      <c r="A90" s="517">
        <v>48</v>
      </c>
      <c r="B90" s="368">
        <v>43893</v>
      </c>
      <c r="C90" s="369" t="s">
        <v>31</v>
      </c>
      <c r="D90" s="369" t="s">
        <v>3</v>
      </c>
      <c r="E90" s="370" t="s">
        <v>180</v>
      </c>
      <c r="F90" s="371">
        <v>1</v>
      </c>
      <c r="G90" s="371">
        <v>0.6</v>
      </c>
      <c r="H90" s="372">
        <v>0.02</v>
      </c>
      <c r="I90" s="373">
        <v>30</v>
      </c>
      <c r="J90" s="374">
        <f t="shared" si="17"/>
        <v>18</v>
      </c>
      <c r="K90" s="319" t="s">
        <v>33</v>
      </c>
      <c r="L90" s="375" t="s">
        <v>32</v>
      </c>
      <c r="M90" s="376" t="s">
        <v>216</v>
      </c>
      <c r="N90" s="388" t="s">
        <v>68</v>
      </c>
      <c r="O90" s="388"/>
    </row>
    <row r="91" spans="1:15" ht="15.75" hidden="1">
      <c r="A91" s="334">
        <v>49</v>
      </c>
      <c r="B91" s="368">
        <v>43893</v>
      </c>
      <c r="C91" s="369" t="s">
        <v>31</v>
      </c>
      <c r="D91" s="369" t="s">
        <v>3</v>
      </c>
      <c r="E91" s="370" t="s">
        <v>211</v>
      </c>
      <c r="F91" s="371">
        <v>1.6</v>
      </c>
      <c r="G91" s="371">
        <v>0.6</v>
      </c>
      <c r="H91" s="372">
        <v>0.02</v>
      </c>
      <c r="I91" s="373">
        <v>42</v>
      </c>
      <c r="J91" s="374">
        <f t="shared" si="17"/>
        <v>40.32</v>
      </c>
      <c r="K91" s="319" t="s">
        <v>33</v>
      </c>
      <c r="L91" s="375" t="s">
        <v>32</v>
      </c>
      <c r="M91" s="376" t="s">
        <v>217</v>
      </c>
      <c r="N91" s="388" t="s">
        <v>68</v>
      </c>
      <c r="O91" s="388"/>
    </row>
    <row r="92" spans="1:15" ht="15.75" hidden="1">
      <c r="A92" s="517">
        <v>50</v>
      </c>
      <c r="B92" s="368">
        <v>43893</v>
      </c>
      <c r="C92" s="369" t="s">
        <v>31</v>
      </c>
      <c r="D92" s="369" t="s">
        <v>3</v>
      </c>
      <c r="E92" s="370" t="s">
        <v>167</v>
      </c>
      <c r="F92" s="371">
        <v>1.7</v>
      </c>
      <c r="G92" s="371">
        <v>0.6</v>
      </c>
      <c r="H92" s="372">
        <v>0.02</v>
      </c>
      <c r="I92" s="373">
        <v>34</v>
      </c>
      <c r="J92" s="374">
        <f t="shared" si="17"/>
        <v>34.68</v>
      </c>
      <c r="K92" s="319" t="s">
        <v>33</v>
      </c>
      <c r="L92" s="375" t="s">
        <v>32</v>
      </c>
      <c r="M92" s="376" t="s">
        <v>216</v>
      </c>
      <c r="N92" s="388" t="s">
        <v>68</v>
      </c>
      <c r="O92" s="388"/>
    </row>
    <row r="93" spans="1:15" ht="15.75" hidden="1">
      <c r="A93" s="334">
        <v>51</v>
      </c>
      <c r="B93" s="368">
        <v>43893</v>
      </c>
      <c r="C93" s="369" t="s">
        <v>31</v>
      </c>
      <c r="D93" s="369" t="s">
        <v>4</v>
      </c>
      <c r="E93" s="370" t="s">
        <v>167</v>
      </c>
      <c r="F93" s="371">
        <v>1</v>
      </c>
      <c r="G93" s="371">
        <v>0.6</v>
      </c>
      <c r="H93" s="372">
        <v>0.02</v>
      </c>
      <c r="I93" s="373">
        <v>29</v>
      </c>
      <c r="J93" s="374">
        <f t="shared" si="17"/>
        <v>17.399999999999999</v>
      </c>
      <c r="K93" s="319" t="s">
        <v>33</v>
      </c>
      <c r="L93" s="375"/>
      <c r="M93" s="376" t="s">
        <v>219</v>
      </c>
      <c r="N93" s="388" t="s">
        <v>222</v>
      </c>
      <c r="O93" s="388"/>
    </row>
    <row r="94" spans="1:15" ht="15.75" hidden="1">
      <c r="A94" s="517">
        <v>52</v>
      </c>
      <c r="B94" s="368">
        <v>43893</v>
      </c>
      <c r="C94" s="369" t="s">
        <v>31</v>
      </c>
      <c r="D94" s="369" t="s">
        <v>3</v>
      </c>
      <c r="E94" s="370" t="s">
        <v>251</v>
      </c>
      <c r="F94" s="371">
        <v>1.2</v>
      </c>
      <c r="G94" s="371">
        <v>0.6</v>
      </c>
      <c r="H94" s="372">
        <v>0.02</v>
      </c>
      <c r="I94" s="373">
        <v>29</v>
      </c>
      <c r="J94" s="374">
        <f t="shared" si="17"/>
        <v>20.88</v>
      </c>
      <c r="K94" s="319" t="s">
        <v>33</v>
      </c>
      <c r="L94" s="375" t="s">
        <v>32</v>
      </c>
      <c r="M94" s="376" t="s">
        <v>216</v>
      </c>
      <c r="N94" s="388" t="s">
        <v>68</v>
      </c>
      <c r="O94" s="388"/>
    </row>
    <row r="95" spans="1:15" ht="15.75" hidden="1">
      <c r="A95" s="334">
        <v>53</v>
      </c>
      <c r="B95" s="368">
        <v>43893</v>
      </c>
      <c r="C95" s="369" t="s">
        <v>31</v>
      </c>
      <c r="D95" s="369" t="s">
        <v>4</v>
      </c>
      <c r="E95" s="370" t="s">
        <v>180</v>
      </c>
      <c r="F95" s="371">
        <v>1.2</v>
      </c>
      <c r="G95" s="371">
        <v>0.6</v>
      </c>
      <c r="H95" s="372">
        <v>0.02</v>
      </c>
      <c r="I95" s="373">
        <v>31</v>
      </c>
      <c r="J95" s="374">
        <f t="shared" si="17"/>
        <v>22.32</v>
      </c>
      <c r="K95" s="319" t="s">
        <v>33</v>
      </c>
      <c r="L95" s="375"/>
      <c r="M95" s="376" t="s">
        <v>216</v>
      </c>
      <c r="N95" s="388" t="s">
        <v>222</v>
      </c>
      <c r="O95" s="388"/>
    </row>
    <row r="96" spans="1:15" ht="15.75" hidden="1">
      <c r="A96" s="517">
        <v>54</v>
      </c>
      <c r="B96" s="368">
        <v>43893</v>
      </c>
      <c r="C96" s="369" t="s">
        <v>31</v>
      </c>
      <c r="D96" s="369" t="s">
        <v>4</v>
      </c>
      <c r="E96" s="370" t="s">
        <v>257</v>
      </c>
      <c r="F96" s="371">
        <v>1.1000000000000001</v>
      </c>
      <c r="G96" s="371">
        <v>0.6</v>
      </c>
      <c r="H96" s="372">
        <v>0.02</v>
      </c>
      <c r="I96" s="373">
        <v>39</v>
      </c>
      <c r="J96" s="374">
        <f t="shared" si="17"/>
        <v>25.740000000000002</v>
      </c>
      <c r="K96" s="319" t="s">
        <v>33</v>
      </c>
      <c r="L96" s="375" t="s">
        <v>32</v>
      </c>
      <c r="M96" s="376" t="s">
        <v>217</v>
      </c>
      <c r="N96" s="388" t="s">
        <v>68</v>
      </c>
      <c r="O96" s="388"/>
    </row>
    <row r="97" spans="1:15" ht="15.75" hidden="1">
      <c r="A97" s="334">
        <v>55</v>
      </c>
      <c r="B97" s="368">
        <v>43893</v>
      </c>
      <c r="C97" s="369" t="s">
        <v>31</v>
      </c>
      <c r="D97" s="369" t="s">
        <v>4</v>
      </c>
      <c r="E97" s="370" t="s">
        <v>256</v>
      </c>
      <c r="F97" s="371">
        <v>1.4</v>
      </c>
      <c r="G97" s="371">
        <v>0.6</v>
      </c>
      <c r="H97" s="372">
        <v>0.02</v>
      </c>
      <c r="I97" s="373">
        <v>38</v>
      </c>
      <c r="J97" s="374">
        <f t="shared" si="17"/>
        <v>31.919999999999998</v>
      </c>
      <c r="K97" s="319" t="s">
        <v>33</v>
      </c>
      <c r="L97" s="375" t="s">
        <v>32</v>
      </c>
      <c r="M97" s="376" t="s">
        <v>218</v>
      </c>
      <c r="N97" s="388" t="s">
        <v>68</v>
      </c>
      <c r="O97" s="388"/>
    </row>
    <row r="98" spans="1:15" ht="15.75" hidden="1">
      <c r="A98" s="517">
        <v>56</v>
      </c>
      <c r="B98" s="368">
        <v>43893</v>
      </c>
      <c r="C98" s="369" t="s">
        <v>31</v>
      </c>
      <c r="D98" s="369" t="s">
        <v>4</v>
      </c>
      <c r="E98" s="370" t="s">
        <v>253</v>
      </c>
      <c r="F98" s="371">
        <v>1.2</v>
      </c>
      <c r="G98" s="371">
        <v>0.6</v>
      </c>
      <c r="H98" s="372">
        <v>0.02</v>
      </c>
      <c r="I98" s="373">
        <v>35</v>
      </c>
      <c r="J98" s="374">
        <f t="shared" si="17"/>
        <v>25.2</v>
      </c>
      <c r="K98" s="319" t="s">
        <v>33</v>
      </c>
      <c r="L98" s="375" t="s">
        <v>32</v>
      </c>
      <c r="M98" s="376" t="s">
        <v>216</v>
      </c>
      <c r="N98" s="388" t="s">
        <v>68</v>
      </c>
      <c r="O98" s="388"/>
    </row>
    <row r="99" spans="1:15" ht="15.75" hidden="1">
      <c r="A99" s="334">
        <v>57</v>
      </c>
      <c r="B99" s="368">
        <v>43893</v>
      </c>
      <c r="C99" s="369" t="s">
        <v>31</v>
      </c>
      <c r="D99" s="369" t="s">
        <v>3</v>
      </c>
      <c r="E99" s="370" t="s">
        <v>245</v>
      </c>
      <c r="F99" s="371">
        <v>0.9</v>
      </c>
      <c r="G99" s="371">
        <v>0.6</v>
      </c>
      <c r="H99" s="372">
        <v>0.02</v>
      </c>
      <c r="I99" s="373">
        <v>11</v>
      </c>
      <c r="J99" s="374">
        <f t="shared" si="17"/>
        <v>5.94</v>
      </c>
      <c r="K99" s="319" t="s">
        <v>33</v>
      </c>
      <c r="L99" s="375" t="s">
        <v>32</v>
      </c>
      <c r="M99" s="376" t="s">
        <v>219</v>
      </c>
      <c r="N99" s="388" t="s">
        <v>68</v>
      </c>
      <c r="O99" s="388"/>
    </row>
    <row r="100" spans="1:15" ht="15.75" hidden="1">
      <c r="A100" s="517">
        <v>58</v>
      </c>
      <c r="B100" s="368">
        <v>43893</v>
      </c>
      <c r="C100" s="369" t="s">
        <v>31</v>
      </c>
      <c r="D100" s="369" t="s">
        <v>3</v>
      </c>
      <c r="E100" s="370" t="s">
        <v>245</v>
      </c>
      <c r="F100" s="371">
        <v>1.3</v>
      </c>
      <c r="G100" s="371">
        <v>0.6</v>
      </c>
      <c r="H100" s="372">
        <v>0.02</v>
      </c>
      <c r="I100" s="373">
        <v>30</v>
      </c>
      <c r="J100" s="374">
        <f t="shared" si="17"/>
        <v>23.400000000000002</v>
      </c>
      <c r="K100" s="319" t="s">
        <v>33</v>
      </c>
      <c r="L100" s="375" t="s">
        <v>32</v>
      </c>
      <c r="M100" s="376" t="s">
        <v>219</v>
      </c>
      <c r="N100" s="388" t="s">
        <v>68</v>
      </c>
      <c r="O100" s="388"/>
    </row>
    <row r="101" spans="1:15" ht="15.75" hidden="1">
      <c r="A101" s="334">
        <v>59</v>
      </c>
      <c r="B101" s="710">
        <v>43893</v>
      </c>
      <c r="C101" s="711" t="s">
        <v>31</v>
      </c>
      <c r="D101" s="711" t="s">
        <v>4</v>
      </c>
      <c r="E101" s="709" t="s">
        <v>245</v>
      </c>
      <c r="F101" s="712">
        <v>1.6</v>
      </c>
      <c r="G101" s="712">
        <v>0.6</v>
      </c>
      <c r="H101" s="713">
        <v>0.02</v>
      </c>
      <c r="I101" s="714">
        <v>42</v>
      </c>
      <c r="J101" s="715">
        <f t="shared" si="17"/>
        <v>40.32</v>
      </c>
      <c r="K101" s="716" t="s">
        <v>33</v>
      </c>
      <c r="L101" s="717"/>
      <c r="M101" s="718" t="s">
        <v>216</v>
      </c>
      <c r="N101" s="719" t="s">
        <v>222</v>
      </c>
      <c r="O101" s="388"/>
    </row>
    <row r="102" spans="1:15" ht="15.75" hidden="1">
      <c r="A102" s="517">
        <v>60</v>
      </c>
      <c r="B102" s="778">
        <v>43893</v>
      </c>
      <c r="C102" s="779" t="s">
        <v>31</v>
      </c>
      <c r="D102" s="779" t="s">
        <v>4</v>
      </c>
      <c r="E102" s="780" t="s">
        <v>214</v>
      </c>
      <c r="F102" s="781">
        <v>1.8</v>
      </c>
      <c r="G102" s="781">
        <v>0.6</v>
      </c>
      <c r="H102" s="782">
        <v>0.02</v>
      </c>
      <c r="I102" s="783">
        <v>34</v>
      </c>
      <c r="J102" s="784">
        <f t="shared" si="17"/>
        <v>36.72</v>
      </c>
      <c r="K102" s="785" t="s">
        <v>33</v>
      </c>
      <c r="L102" s="786"/>
      <c r="M102" s="787" t="s">
        <v>218</v>
      </c>
      <c r="N102" s="788" t="s">
        <v>222</v>
      </c>
      <c r="O102" s="388" t="s">
        <v>271</v>
      </c>
    </row>
    <row r="103" spans="1:15" ht="15.75" hidden="1">
      <c r="A103" s="334">
        <v>61</v>
      </c>
      <c r="B103" s="368">
        <v>43894</v>
      </c>
      <c r="C103" s="369" t="s">
        <v>31</v>
      </c>
      <c r="D103" s="369" t="s">
        <v>4</v>
      </c>
      <c r="E103" s="370" t="s">
        <v>174</v>
      </c>
      <c r="F103" s="371">
        <v>1.8</v>
      </c>
      <c r="G103" s="371">
        <v>0.6</v>
      </c>
      <c r="H103" s="372">
        <v>0.02</v>
      </c>
      <c r="I103" s="373">
        <v>43</v>
      </c>
      <c r="J103" s="374">
        <f t="shared" si="17"/>
        <v>46.440000000000005</v>
      </c>
      <c r="K103" s="319" t="s">
        <v>33</v>
      </c>
      <c r="L103" s="375"/>
      <c r="M103" s="376" t="s">
        <v>217</v>
      </c>
      <c r="N103" s="388" t="s">
        <v>222</v>
      </c>
      <c r="O103" s="388"/>
    </row>
    <row r="104" spans="1:15" ht="15.75" hidden="1">
      <c r="A104" s="517">
        <v>62</v>
      </c>
      <c r="B104" s="368">
        <v>43894</v>
      </c>
      <c r="C104" s="369" t="s">
        <v>31</v>
      </c>
      <c r="D104" s="369" t="s">
        <v>3</v>
      </c>
      <c r="E104" s="370" t="s">
        <v>246</v>
      </c>
      <c r="F104" s="371">
        <v>2.2000000000000002</v>
      </c>
      <c r="G104" s="371">
        <v>0.6</v>
      </c>
      <c r="H104" s="372">
        <v>0.02</v>
      </c>
      <c r="I104" s="373">
        <v>46</v>
      </c>
      <c r="J104" s="374">
        <f t="shared" si="17"/>
        <v>60.720000000000006</v>
      </c>
      <c r="K104" s="319" t="s">
        <v>33</v>
      </c>
      <c r="L104" s="375" t="s">
        <v>32</v>
      </c>
      <c r="M104" s="376" t="s">
        <v>216</v>
      </c>
      <c r="N104" s="388" t="s">
        <v>68</v>
      </c>
      <c r="O104" s="388"/>
    </row>
    <row r="105" spans="1:15" ht="15.75" hidden="1">
      <c r="A105" s="334">
        <v>63</v>
      </c>
      <c r="B105" s="368">
        <v>43894</v>
      </c>
      <c r="C105" s="369" t="s">
        <v>31</v>
      </c>
      <c r="D105" s="369" t="s">
        <v>3</v>
      </c>
      <c r="E105" s="370" t="s">
        <v>213</v>
      </c>
      <c r="F105" s="371">
        <v>2.1</v>
      </c>
      <c r="G105" s="371">
        <v>0.6</v>
      </c>
      <c r="H105" s="372">
        <v>0.02</v>
      </c>
      <c r="I105" s="373">
        <v>20</v>
      </c>
      <c r="J105" s="374">
        <f t="shared" si="17"/>
        <v>25.2</v>
      </c>
      <c r="K105" s="319" t="s">
        <v>33</v>
      </c>
      <c r="L105" s="375" t="s">
        <v>32</v>
      </c>
      <c r="M105" s="376" t="s">
        <v>219</v>
      </c>
      <c r="N105" s="388" t="s">
        <v>68</v>
      </c>
      <c r="O105" s="388"/>
    </row>
    <row r="106" spans="1:15" ht="15.75" hidden="1">
      <c r="A106" s="517">
        <v>64</v>
      </c>
      <c r="B106" s="368">
        <v>43894</v>
      </c>
      <c r="C106" s="369" t="s">
        <v>31</v>
      </c>
      <c r="D106" s="369" t="s">
        <v>4</v>
      </c>
      <c r="E106" s="370" t="s">
        <v>196</v>
      </c>
      <c r="F106" s="371">
        <v>2.5</v>
      </c>
      <c r="G106" s="371">
        <v>0.6</v>
      </c>
      <c r="H106" s="372">
        <v>0.02</v>
      </c>
      <c r="I106" s="373">
        <v>26</v>
      </c>
      <c r="J106" s="374">
        <f t="shared" si="17"/>
        <v>39</v>
      </c>
      <c r="K106" s="319" t="s">
        <v>33</v>
      </c>
      <c r="L106" s="375"/>
      <c r="M106" s="376" t="s">
        <v>219</v>
      </c>
      <c r="N106" s="388" t="s">
        <v>222</v>
      </c>
      <c r="O106" s="388"/>
    </row>
    <row r="107" spans="1:15" ht="15.75" hidden="1">
      <c r="A107" s="334">
        <v>65</v>
      </c>
      <c r="B107" s="368">
        <v>43894</v>
      </c>
      <c r="C107" s="369" t="s">
        <v>31</v>
      </c>
      <c r="D107" s="369" t="s">
        <v>4</v>
      </c>
      <c r="E107" s="370" t="s">
        <v>251</v>
      </c>
      <c r="F107" s="371">
        <v>1.1000000000000001</v>
      </c>
      <c r="G107" s="371">
        <v>0.6</v>
      </c>
      <c r="H107" s="372">
        <v>0.02</v>
      </c>
      <c r="I107" s="373">
        <v>45</v>
      </c>
      <c r="J107" s="374">
        <f t="shared" si="17"/>
        <v>29.700000000000003</v>
      </c>
      <c r="K107" s="319" t="s">
        <v>33</v>
      </c>
      <c r="L107" s="375"/>
      <c r="M107" s="376" t="s">
        <v>216</v>
      </c>
      <c r="N107" s="388" t="s">
        <v>222</v>
      </c>
      <c r="O107" s="388"/>
    </row>
    <row r="108" spans="1:15" ht="15.75" hidden="1">
      <c r="A108" s="517">
        <v>66</v>
      </c>
      <c r="B108" s="368">
        <v>43894</v>
      </c>
      <c r="C108" s="369" t="s">
        <v>31</v>
      </c>
      <c r="D108" s="369" t="s">
        <v>4</v>
      </c>
      <c r="E108" s="370" t="s">
        <v>250</v>
      </c>
      <c r="F108" s="371">
        <v>1.2</v>
      </c>
      <c r="G108" s="371">
        <v>0.6</v>
      </c>
      <c r="H108" s="372">
        <v>0.02</v>
      </c>
      <c r="I108" s="373">
        <v>20</v>
      </c>
      <c r="J108" s="374">
        <f t="shared" si="17"/>
        <v>14.399999999999999</v>
      </c>
      <c r="K108" s="319" t="s">
        <v>33</v>
      </c>
      <c r="L108" s="375"/>
      <c r="M108" s="376" t="s">
        <v>219</v>
      </c>
      <c r="N108" s="388" t="s">
        <v>222</v>
      </c>
      <c r="O108" s="388"/>
    </row>
    <row r="109" spans="1:15" ht="15.75" hidden="1">
      <c r="A109" s="334">
        <v>67</v>
      </c>
      <c r="B109" s="368">
        <v>43894</v>
      </c>
      <c r="C109" s="369" t="s">
        <v>31</v>
      </c>
      <c r="D109" s="369" t="s">
        <v>4</v>
      </c>
      <c r="E109" s="370" t="s">
        <v>252</v>
      </c>
      <c r="F109" s="371">
        <v>1.2</v>
      </c>
      <c r="G109" s="371">
        <v>0.6</v>
      </c>
      <c r="H109" s="372">
        <v>0.02</v>
      </c>
      <c r="I109" s="373">
        <v>21</v>
      </c>
      <c r="J109" s="374">
        <f t="shared" si="17"/>
        <v>15.12</v>
      </c>
      <c r="K109" s="319" t="s">
        <v>33</v>
      </c>
      <c r="L109" s="375" t="s">
        <v>32</v>
      </c>
      <c r="M109" s="376" t="s">
        <v>216</v>
      </c>
      <c r="N109" s="388" t="s">
        <v>68</v>
      </c>
      <c r="O109" s="388"/>
    </row>
    <row r="110" spans="1:15" ht="15.75" hidden="1">
      <c r="A110" s="517">
        <v>68</v>
      </c>
      <c r="B110" s="368">
        <v>43894</v>
      </c>
      <c r="C110" s="369" t="s">
        <v>31</v>
      </c>
      <c r="D110" s="369" t="s">
        <v>3</v>
      </c>
      <c r="E110" s="370" t="s">
        <v>246</v>
      </c>
      <c r="F110" s="371">
        <v>1.1000000000000001</v>
      </c>
      <c r="G110" s="371">
        <v>0.6</v>
      </c>
      <c r="H110" s="372">
        <v>0.02</v>
      </c>
      <c r="I110" s="373">
        <v>17</v>
      </c>
      <c r="J110" s="374">
        <f t="shared" si="17"/>
        <v>11.22</v>
      </c>
      <c r="K110" s="319" t="s">
        <v>33</v>
      </c>
      <c r="L110" s="375" t="s">
        <v>32</v>
      </c>
      <c r="M110" s="376" t="s">
        <v>219</v>
      </c>
      <c r="N110" s="388" t="s">
        <v>68</v>
      </c>
      <c r="O110" s="388"/>
    </row>
    <row r="111" spans="1:15" ht="15.75" hidden="1">
      <c r="A111" s="334">
        <v>69</v>
      </c>
      <c r="B111" s="368">
        <v>43894</v>
      </c>
      <c r="C111" s="369" t="s">
        <v>31</v>
      </c>
      <c r="D111" s="369" t="s">
        <v>3</v>
      </c>
      <c r="E111" s="370" t="s">
        <v>246</v>
      </c>
      <c r="F111" s="371">
        <v>1.6</v>
      </c>
      <c r="G111" s="371">
        <v>0.6</v>
      </c>
      <c r="H111" s="372">
        <v>0.02</v>
      </c>
      <c r="I111" s="373">
        <v>30</v>
      </c>
      <c r="J111" s="374">
        <f t="shared" si="17"/>
        <v>28.799999999999997</v>
      </c>
      <c r="K111" s="319" t="s">
        <v>33</v>
      </c>
      <c r="L111" s="375" t="s">
        <v>32</v>
      </c>
      <c r="M111" s="376" t="s">
        <v>219</v>
      </c>
      <c r="N111" s="388" t="s">
        <v>68</v>
      </c>
      <c r="O111" s="388"/>
    </row>
    <row r="112" spans="1:15" ht="15.75" hidden="1">
      <c r="A112" s="517">
        <v>70</v>
      </c>
      <c r="B112" s="710">
        <v>43894</v>
      </c>
      <c r="C112" s="711" t="s">
        <v>31</v>
      </c>
      <c r="D112" s="711" t="s">
        <v>3</v>
      </c>
      <c r="E112" s="709" t="s">
        <v>193</v>
      </c>
      <c r="F112" s="712">
        <v>1.7</v>
      </c>
      <c r="G112" s="712">
        <v>0.6</v>
      </c>
      <c r="H112" s="713">
        <v>0.02</v>
      </c>
      <c r="I112" s="714">
        <v>40</v>
      </c>
      <c r="J112" s="715">
        <f t="shared" si="17"/>
        <v>40.799999999999997</v>
      </c>
      <c r="K112" s="716" t="s">
        <v>33</v>
      </c>
      <c r="L112" s="717" t="s">
        <v>32</v>
      </c>
      <c r="M112" s="718" t="s">
        <v>216</v>
      </c>
      <c r="N112" s="719" t="s">
        <v>68</v>
      </c>
      <c r="O112" s="388"/>
    </row>
    <row r="113" spans="1:15" ht="15.75" hidden="1">
      <c r="A113" s="334">
        <v>71</v>
      </c>
      <c r="B113" s="368">
        <v>43895</v>
      </c>
      <c r="C113" s="369" t="s">
        <v>31</v>
      </c>
      <c r="D113" s="369" t="s">
        <v>3</v>
      </c>
      <c r="E113" s="370" t="s">
        <v>294</v>
      </c>
      <c r="F113" s="371">
        <v>1.2</v>
      </c>
      <c r="G113" s="371">
        <v>0.6</v>
      </c>
      <c r="H113" s="372">
        <v>0.02</v>
      </c>
      <c r="I113" s="373">
        <v>40</v>
      </c>
      <c r="J113" s="374">
        <f t="shared" ref="J113:J178" si="21">F113*G113*I113</f>
        <v>28.799999999999997</v>
      </c>
      <c r="K113" s="319" t="s">
        <v>33</v>
      </c>
      <c r="L113" s="375" t="s">
        <v>32</v>
      </c>
      <c r="M113" s="376" t="s">
        <v>219</v>
      </c>
      <c r="N113" s="388" t="s">
        <v>68</v>
      </c>
      <c r="O113" s="388"/>
    </row>
    <row r="114" spans="1:15" ht="15.75" hidden="1">
      <c r="A114" s="517">
        <v>72</v>
      </c>
      <c r="B114" s="368">
        <v>43895</v>
      </c>
      <c r="C114" s="369" t="s">
        <v>31</v>
      </c>
      <c r="D114" s="369" t="s">
        <v>3</v>
      </c>
      <c r="E114" s="370" t="s">
        <v>295</v>
      </c>
      <c r="F114" s="371">
        <v>1.1000000000000001</v>
      </c>
      <c r="G114" s="371">
        <v>0.6</v>
      </c>
      <c r="H114" s="372">
        <v>0.02</v>
      </c>
      <c r="I114" s="373">
        <v>38</v>
      </c>
      <c r="J114" s="374">
        <f t="shared" si="21"/>
        <v>25.080000000000002</v>
      </c>
      <c r="K114" s="319" t="s">
        <v>33</v>
      </c>
      <c r="L114" s="375" t="s">
        <v>32</v>
      </c>
      <c r="M114" s="376" t="s">
        <v>219</v>
      </c>
      <c r="N114" s="388" t="s">
        <v>68</v>
      </c>
      <c r="O114" s="388"/>
    </row>
    <row r="115" spans="1:15" ht="15.75" hidden="1">
      <c r="A115" s="334">
        <v>73</v>
      </c>
      <c r="B115" s="368">
        <v>43895</v>
      </c>
      <c r="C115" s="369" t="s">
        <v>31</v>
      </c>
      <c r="D115" s="369" t="s">
        <v>4</v>
      </c>
      <c r="E115" s="370" t="s">
        <v>296</v>
      </c>
      <c r="F115" s="371">
        <v>1.8</v>
      </c>
      <c r="G115" s="371">
        <v>0.6</v>
      </c>
      <c r="H115" s="372">
        <v>0.02</v>
      </c>
      <c r="I115" s="373">
        <v>40</v>
      </c>
      <c r="J115" s="374">
        <f t="shared" si="21"/>
        <v>43.2</v>
      </c>
      <c r="K115" s="319" t="s">
        <v>33</v>
      </c>
      <c r="L115" s="375" t="s">
        <v>32</v>
      </c>
      <c r="M115" s="376" t="s">
        <v>216</v>
      </c>
      <c r="N115" s="388" t="s">
        <v>68</v>
      </c>
      <c r="O115" s="388"/>
    </row>
    <row r="116" spans="1:15" ht="15.75" hidden="1">
      <c r="A116" s="517">
        <v>74</v>
      </c>
      <c r="B116" s="368">
        <v>43895</v>
      </c>
      <c r="C116" s="369" t="s">
        <v>31</v>
      </c>
      <c r="D116" s="369" t="s">
        <v>3</v>
      </c>
      <c r="E116" s="370" t="s">
        <v>254</v>
      </c>
      <c r="F116" s="371">
        <v>1.1000000000000001</v>
      </c>
      <c r="G116" s="371">
        <v>0.6</v>
      </c>
      <c r="H116" s="372">
        <v>0.02</v>
      </c>
      <c r="I116" s="373">
        <v>45</v>
      </c>
      <c r="J116" s="374">
        <f t="shared" si="21"/>
        <v>29.700000000000003</v>
      </c>
      <c r="K116" s="319" t="s">
        <v>33</v>
      </c>
      <c r="L116" s="375" t="s">
        <v>32</v>
      </c>
      <c r="M116" s="376" t="s">
        <v>219</v>
      </c>
      <c r="N116" s="388" t="s">
        <v>68</v>
      </c>
      <c r="O116" s="388"/>
    </row>
    <row r="117" spans="1:15" ht="15.75" hidden="1">
      <c r="A117" s="334">
        <v>75</v>
      </c>
      <c r="B117" s="368">
        <v>43895</v>
      </c>
      <c r="C117" s="369" t="s">
        <v>31</v>
      </c>
      <c r="D117" s="369" t="s">
        <v>3</v>
      </c>
      <c r="E117" s="370" t="s">
        <v>297</v>
      </c>
      <c r="F117" s="371">
        <v>3.2</v>
      </c>
      <c r="G117" s="371">
        <v>0.6</v>
      </c>
      <c r="H117" s="372">
        <v>0.02</v>
      </c>
      <c r="I117" s="373">
        <v>40</v>
      </c>
      <c r="J117" s="374">
        <f t="shared" si="21"/>
        <v>76.8</v>
      </c>
      <c r="K117" s="319" t="s">
        <v>33</v>
      </c>
      <c r="L117" s="375" t="s">
        <v>32</v>
      </c>
      <c r="M117" s="376" t="s">
        <v>216</v>
      </c>
      <c r="N117" s="388" t="s">
        <v>68</v>
      </c>
      <c r="O117" s="388"/>
    </row>
    <row r="118" spans="1:15" ht="15.75" hidden="1">
      <c r="A118" s="517">
        <v>76</v>
      </c>
      <c r="B118" s="368">
        <v>43895</v>
      </c>
      <c r="C118" s="369" t="s">
        <v>31</v>
      </c>
      <c r="D118" s="369" t="s">
        <v>3</v>
      </c>
      <c r="E118" s="370" t="s">
        <v>258</v>
      </c>
      <c r="F118" s="371">
        <v>2.2999999999999998</v>
      </c>
      <c r="G118" s="371">
        <v>0.6</v>
      </c>
      <c r="H118" s="372">
        <v>0.02</v>
      </c>
      <c r="I118" s="373">
        <v>41</v>
      </c>
      <c r="J118" s="374">
        <f t="shared" si="21"/>
        <v>56.58</v>
      </c>
      <c r="K118" s="319" t="s">
        <v>33</v>
      </c>
      <c r="L118" s="375" t="s">
        <v>32</v>
      </c>
      <c r="M118" s="376" t="s">
        <v>217</v>
      </c>
      <c r="N118" s="388" t="s">
        <v>68</v>
      </c>
      <c r="O118" s="388"/>
    </row>
    <row r="119" spans="1:15" ht="15.75" hidden="1">
      <c r="A119" s="334">
        <v>77</v>
      </c>
      <c r="B119" s="368">
        <v>43895</v>
      </c>
      <c r="C119" s="369" t="s">
        <v>31</v>
      </c>
      <c r="D119" s="369" t="s">
        <v>4</v>
      </c>
      <c r="E119" s="370" t="s">
        <v>250</v>
      </c>
      <c r="F119" s="371">
        <v>0.8</v>
      </c>
      <c r="G119" s="371">
        <v>0.6</v>
      </c>
      <c r="H119" s="372">
        <v>0.02</v>
      </c>
      <c r="I119" s="373">
        <v>15</v>
      </c>
      <c r="J119" s="374">
        <f t="shared" si="21"/>
        <v>7.1999999999999993</v>
      </c>
      <c r="K119" s="319" t="s">
        <v>33</v>
      </c>
      <c r="L119" s="375"/>
      <c r="M119" s="376" t="s">
        <v>219</v>
      </c>
      <c r="N119" s="388" t="s">
        <v>68</v>
      </c>
      <c r="O119" s="388"/>
    </row>
    <row r="120" spans="1:15" ht="15.75" hidden="1">
      <c r="A120" s="517">
        <v>78</v>
      </c>
      <c r="B120" s="368">
        <v>43895</v>
      </c>
      <c r="C120" s="369" t="s">
        <v>31</v>
      </c>
      <c r="D120" s="369" t="s">
        <v>4</v>
      </c>
      <c r="E120" s="370" t="s">
        <v>250</v>
      </c>
      <c r="F120" s="371">
        <v>1.4</v>
      </c>
      <c r="G120" s="371">
        <v>0.6</v>
      </c>
      <c r="H120" s="372">
        <v>0.02</v>
      </c>
      <c r="I120" s="373">
        <v>16</v>
      </c>
      <c r="J120" s="374">
        <f t="shared" si="21"/>
        <v>13.44</v>
      </c>
      <c r="K120" s="319" t="s">
        <v>33</v>
      </c>
      <c r="L120" s="375"/>
      <c r="M120" s="376" t="s">
        <v>219</v>
      </c>
      <c r="N120" s="388" t="s">
        <v>68</v>
      </c>
      <c r="O120" s="388"/>
    </row>
    <row r="121" spans="1:15" ht="15.75" hidden="1">
      <c r="A121" s="334">
        <v>79</v>
      </c>
      <c r="B121" s="368">
        <v>43895</v>
      </c>
      <c r="C121" s="369" t="s">
        <v>31</v>
      </c>
      <c r="D121" s="369" t="s">
        <v>3</v>
      </c>
      <c r="E121" s="370" t="s">
        <v>247</v>
      </c>
      <c r="F121" s="371">
        <v>1.2</v>
      </c>
      <c r="G121" s="371">
        <v>0.6</v>
      </c>
      <c r="H121" s="372">
        <v>0.02</v>
      </c>
      <c r="I121" s="373">
        <v>35</v>
      </c>
      <c r="J121" s="374">
        <f t="shared" si="21"/>
        <v>25.2</v>
      </c>
      <c r="K121" s="319" t="s">
        <v>33</v>
      </c>
      <c r="L121" s="375" t="s">
        <v>32</v>
      </c>
      <c r="M121" s="376" t="s">
        <v>216</v>
      </c>
      <c r="N121" s="388" t="s">
        <v>68</v>
      </c>
      <c r="O121" s="388"/>
    </row>
    <row r="122" spans="1:15" ht="15.75" hidden="1">
      <c r="A122" s="517">
        <v>80</v>
      </c>
      <c r="B122" s="368">
        <v>43895</v>
      </c>
      <c r="C122" s="369" t="s">
        <v>31</v>
      </c>
      <c r="D122" s="369" t="s">
        <v>3</v>
      </c>
      <c r="E122" s="370" t="s">
        <v>303</v>
      </c>
      <c r="F122" s="371">
        <v>1.1000000000000001</v>
      </c>
      <c r="G122" s="371">
        <v>0.6</v>
      </c>
      <c r="H122" s="372">
        <v>0.02</v>
      </c>
      <c r="I122" s="373">
        <v>50</v>
      </c>
      <c r="J122" s="374">
        <f t="shared" si="21"/>
        <v>33</v>
      </c>
      <c r="K122" s="319" t="s">
        <v>33</v>
      </c>
      <c r="L122" s="375" t="s">
        <v>32</v>
      </c>
      <c r="M122" s="376" t="s">
        <v>219</v>
      </c>
      <c r="N122" s="388" t="s">
        <v>68</v>
      </c>
      <c r="O122" s="388"/>
    </row>
    <row r="123" spans="1:15" ht="15.75" hidden="1">
      <c r="A123" s="334">
        <v>81</v>
      </c>
      <c r="B123" s="368">
        <v>43895</v>
      </c>
      <c r="C123" s="369" t="s">
        <v>31</v>
      </c>
      <c r="D123" s="369" t="s">
        <v>3</v>
      </c>
      <c r="E123" s="370" t="s">
        <v>253</v>
      </c>
      <c r="F123" s="371">
        <v>1.2</v>
      </c>
      <c r="G123" s="371">
        <v>0.6</v>
      </c>
      <c r="H123" s="372">
        <v>0.02</v>
      </c>
      <c r="I123" s="373">
        <v>40</v>
      </c>
      <c r="J123" s="374">
        <f t="shared" si="21"/>
        <v>28.799999999999997</v>
      </c>
      <c r="K123" s="319" t="s">
        <v>33</v>
      </c>
      <c r="L123" s="375" t="s">
        <v>32</v>
      </c>
      <c r="M123" s="376" t="s">
        <v>216</v>
      </c>
      <c r="N123" s="388" t="s">
        <v>68</v>
      </c>
      <c r="O123" s="388"/>
    </row>
    <row r="124" spans="1:15" ht="15.75" hidden="1">
      <c r="A124" s="517">
        <v>82</v>
      </c>
      <c r="B124" s="368">
        <v>43895</v>
      </c>
      <c r="C124" s="369" t="s">
        <v>31</v>
      </c>
      <c r="D124" s="369" t="s">
        <v>3</v>
      </c>
      <c r="E124" s="370" t="s">
        <v>305</v>
      </c>
      <c r="F124" s="371">
        <v>1.6</v>
      </c>
      <c r="G124" s="371">
        <v>0.6</v>
      </c>
      <c r="H124" s="372">
        <v>0.02</v>
      </c>
      <c r="I124" s="373">
        <v>41</v>
      </c>
      <c r="J124" s="374">
        <f t="shared" si="21"/>
        <v>39.36</v>
      </c>
      <c r="K124" s="319" t="s">
        <v>33</v>
      </c>
      <c r="L124" s="375" t="s">
        <v>32</v>
      </c>
      <c r="M124" s="376" t="s">
        <v>216</v>
      </c>
      <c r="N124" s="388" t="s">
        <v>68</v>
      </c>
      <c r="O124" s="388"/>
    </row>
    <row r="125" spans="1:15" ht="15.75" hidden="1">
      <c r="A125" s="517">
        <v>83</v>
      </c>
      <c r="B125" s="368">
        <v>43895</v>
      </c>
      <c r="C125" s="369" t="s">
        <v>31</v>
      </c>
      <c r="D125" s="369" t="s">
        <v>4</v>
      </c>
      <c r="E125" s="370" t="s">
        <v>298</v>
      </c>
      <c r="F125" s="371">
        <v>1.1000000000000001</v>
      </c>
      <c r="G125" s="371">
        <v>0.6</v>
      </c>
      <c r="H125" s="372">
        <v>0.02</v>
      </c>
      <c r="I125" s="373">
        <v>40</v>
      </c>
      <c r="J125" s="374">
        <f t="shared" si="21"/>
        <v>26.400000000000002</v>
      </c>
      <c r="K125" s="319" t="s">
        <v>33</v>
      </c>
      <c r="L125" s="375"/>
      <c r="M125" s="376" t="s">
        <v>219</v>
      </c>
      <c r="N125" s="388" t="s">
        <v>222</v>
      </c>
      <c r="O125" s="388"/>
    </row>
    <row r="126" spans="1:15" ht="15.75" hidden="1">
      <c r="A126" s="334">
        <v>84</v>
      </c>
      <c r="B126" s="368">
        <v>43895</v>
      </c>
      <c r="C126" s="369" t="s">
        <v>31</v>
      </c>
      <c r="D126" s="369" t="s">
        <v>3</v>
      </c>
      <c r="E126" s="370" t="s">
        <v>307</v>
      </c>
      <c r="F126" s="371">
        <v>1.5</v>
      </c>
      <c r="G126" s="371">
        <v>0.6</v>
      </c>
      <c r="H126" s="372">
        <v>0.02</v>
      </c>
      <c r="I126" s="373">
        <v>48</v>
      </c>
      <c r="J126" s="374">
        <f t="shared" si="21"/>
        <v>43.199999999999996</v>
      </c>
      <c r="K126" s="319" t="s">
        <v>33</v>
      </c>
      <c r="L126" s="375" t="s">
        <v>32</v>
      </c>
      <c r="M126" s="376" t="s">
        <v>218</v>
      </c>
      <c r="N126" s="388" t="s">
        <v>68</v>
      </c>
      <c r="O126" s="388"/>
    </row>
    <row r="127" spans="1:15" ht="15.75" hidden="1">
      <c r="A127" s="517">
        <v>85</v>
      </c>
      <c r="B127" s="368">
        <v>43895</v>
      </c>
      <c r="C127" s="369" t="s">
        <v>31</v>
      </c>
      <c r="D127" s="369" t="s">
        <v>3</v>
      </c>
      <c r="E127" s="370" t="s">
        <v>256</v>
      </c>
      <c r="F127" s="371">
        <v>3</v>
      </c>
      <c r="G127" s="371">
        <v>0.6</v>
      </c>
      <c r="H127" s="372">
        <v>0.02</v>
      </c>
      <c r="I127" s="373">
        <v>40</v>
      </c>
      <c r="J127" s="374">
        <f t="shared" si="21"/>
        <v>72</v>
      </c>
      <c r="K127" s="319" t="s">
        <v>33</v>
      </c>
      <c r="L127" s="375" t="s">
        <v>32</v>
      </c>
      <c r="M127" s="376" t="s">
        <v>216</v>
      </c>
      <c r="N127" s="388" t="s">
        <v>68</v>
      </c>
      <c r="O127" s="388"/>
    </row>
    <row r="128" spans="1:15" ht="15.75" hidden="1">
      <c r="A128" s="334">
        <v>86</v>
      </c>
      <c r="B128" s="368">
        <v>43895</v>
      </c>
      <c r="C128" s="369" t="s">
        <v>31</v>
      </c>
      <c r="D128" s="369" t="s">
        <v>3</v>
      </c>
      <c r="E128" s="370" t="s">
        <v>249</v>
      </c>
      <c r="F128" s="371">
        <v>1.4</v>
      </c>
      <c r="G128" s="371">
        <v>0.6</v>
      </c>
      <c r="H128" s="372">
        <v>0.02</v>
      </c>
      <c r="I128" s="373">
        <v>31</v>
      </c>
      <c r="J128" s="374">
        <f t="shared" si="21"/>
        <v>26.04</v>
      </c>
      <c r="K128" s="319" t="s">
        <v>33</v>
      </c>
      <c r="L128" s="375" t="s">
        <v>32</v>
      </c>
      <c r="M128" s="376" t="s">
        <v>219</v>
      </c>
      <c r="N128" s="388" t="s">
        <v>68</v>
      </c>
      <c r="O128" s="388"/>
    </row>
    <row r="129" spans="1:15" ht="15.75" hidden="1">
      <c r="A129" s="517">
        <v>87</v>
      </c>
      <c r="B129" s="368">
        <v>43895</v>
      </c>
      <c r="C129" s="369" t="s">
        <v>31</v>
      </c>
      <c r="D129" s="369" t="s">
        <v>3</v>
      </c>
      <c r="E129" s="370" t="s">
        <v>300</v>
      </c>
      <c r="F129" s="371">
        <v>1.1000000000000001</v>
      </c>
      <c r="G129" s="371">
        <v>0.6</v>
      </c>
      <c r="H129" s="372">
        <v>0.02</v>
      </c>
      <c r="I129" s="373">
        <v>56</v>
      </c>
      <c r="J129" s="374">
        <f t="shared" si="21"/>
        <v>36.96</v>
      </c>
      <c r="K129" s="319" t="s">
        <v>33</v>
      </c>
      <c r="L129" s="375" t="s">
        <v>32</v>
      </c>
      <c r="M129" s="376" t="s">
        <v>217</v>
      </c>
      <c r="N129" s="388" t="s">
        <v>68</v>
      </c>
      <c r="O129" s="388"/>
    </row>
    <row r="130" spans="1:15" ht="15.75" hidden="1">
      <c r="A130" s="334">
        <v>88</v>
      </c>
      <c r="B130" s="368">
        <v>43895</v>
      </c>
      <c r="C130" s="369" t="s">
        <v>31</v>
      </c>
      <c r="D130" s="369" t="s">
        <v>3</v>
      </c>
      <c r="E130" s="370" t="s">
        <v>297</v>
      </c>
      <c r="F130" s="371">
        <v>0.8</v>
      </c>
      <c r="G130" s="371">
        <v>0.6</v>
      </c>
      <c r="H130" s="372">
        <v>0.02</v>
      </c>
      <c r="I130" s="373">
        <v>42</v>
      </c>
      <c r="J130" s="374">
        <f t="shared" si="21"/>
        <v>20.16</v>
      </c>
      <c r="K130" s="319" t="s">
        <v>33</v>
      </c>
      <c r="L130" s="375" t="s">
        <v>32</v>
      </c>
      <c r="M130" s="376" t="s">
        <v>219</v>
      </c>
      <c r="N130" s="388" t="s">
        <v>68</v>
      </c>
      <c r="O130" s="388"/>
    </row>
    <row r="131" spans="1:15" ht="15.75" hidden="1">
      <c r="A131" s="517">
        <v>89</v>
      </c>
      <c r="B131" s="368">
        <v>43895</v>
      </c>
      <c r="C131" s="369" t="s">
        <v>31</v>
      </c>
      <c r="D131" s="369" t="s">
        <v>3</v>
      </c>
      <c r="E131" s="370" t="s">
        <v>255</v>
      </c>
      <c r="F131" s="371">
        <v>2.1</v>
      </c>
      <c r="G131" s="371">
        <v>0.6</v>
      </c>
      <c r="H131" s="372">
        <v>0.02</v>
      </c>
      <c r="I131" s="373">
        <v>41</v>
      </c>
      <c r="J131" s="374">
        <f t="shared" si="21"/>
        <v>51.660000000000004</v>
      </c>
      <c r="K131" s="319" t="s">
        <v>33</v>
      </c>
      <c r="L131" s="375" t="s">
        <v>32</v>
      </c>
      <c r="M131" s="376" t="s">
        <v>216</v>
      </c>
      <c r="N131" s="388" t="s">
        <v>68</v>
      </c>
      <c r="O131" s="388"/>
    </row>
    <row r="132" spans="1:15" ht="15.75" hidden="1">
      <c r="A132" s="334">
        <v>90</v>
      </c>
      <c r="B132" s="368">
        <v>43895</v>
      </c>
      <c r="C132" s="369" t="s">
        <v>31</v>
      </c>
      <c r="D132" s="369" t="s">
        <v>3</v>
      </c>
      <c r="E132" s="370" t="s">
        <v>301</v>
      </c>
      <c r="F132" s="371">
        <v>1.1000000000000001</v>
      </c>
      <c r="G132" s="371">
        <v>0.6</v>
      </c>
      <c r="H132" s="372">
        <v>0.02</v>
      </c>
      <c r="I132" s="373">
        <v>35</v>
      </c>
      <c r="J132" s="374">
        <f t="shared" si="21"/>
        <v>23.1</v>
      </c>
      <c r="K132" s="319" t="s">
        <v>33</v>
      </c>
      <c r="L132" s="375" t="s">
        <v>32</v>
      </c>
      <c r="M132" s="376" t="s">
        <v>219</v>
      </c>
      <c r="N132" s="388" t="s">
        <v>68</v>
      </c>
      <c r="O132" s="388"/>
    </row>
    <row r="133" spans="1:15" ht="15.75" hidden="1">
      <c r="A133" s="517">
        <v>91</v>
      </c>
      <c r="B133" s="368">
        <v>43895</v>
      </c>
      <c r="C133" s="369" t="s">
        <v>31</v>
      </c>
      <c r="D133" s="369" t="s">
        <v>4</v>
      </c>
      <c r="E133" s="370" t="s">
        <v>258</v>
      </c>
      <c r="F133" s="371">
        <v>1.2</v>
      </c>
      <c r="G133" s="371">
        <v>0.6</v>
      </c>
      <c r="H133" s="372">
        <v>0.02</v>
      </c>
      <c r="I133" s="373">
        <v>44</v>
      </c>
      <c r="J133" s="374">
        <f t="shared" si="21"/>
        <v>31.68</v>
      </c>
      <c r="K133" s="319" t="s">
        <v>33</v>
      </c>
      <c r="L133" s="375" t="s">
        <v>32</v>
      </c>
      <c r="M133" s="376" t="s">
        <v>218</v>
      </c>
      <c r="N133" s="388" t="s">
        <v>68</v>
      </c>
      <c r="O133" s="388"/>
    </row>
    <row r="134" spans="1:15" ht="15.75" hidden="1">
      <c r="A134" s="334">
        <v>92</v>
      </c>
      <c r="B134" s="368">
        <v>43895</v>
      </c>
      <c r="C134" s="369" t="s">
        <v>31</v>
      </c>
      <c r="D134" s="369" t="s">
        <v>3</v>
      </c>
      <c r="E134" s="370" t="s">
        <v>188</v>
      </c>
      <c r="F134" s="371">
        <v>1.6</v>
      </c>
      <c r="G134" s="371">
        <v>0.6</v>
      </c>
      <c r="H134" s="372">
        <v>0.02</v>
      </c>
      <c r="I134" s="373">
        <v>32</v>
      </c>
      <c r="J134" s="374">
        <f t="shared" si="21"/>
        <v>30.72</v>
      </c>
      <c r="K134" s="319" t="s">
        <v>33</v>
      </c>
      <c r="L134" s="375" t="s">
        <v>32</v>
      </c>
      <c r="M134" s="376" t="s">
        <v>216</v>
      </c>
      <c r="N134" s="388" t="s">
        <v>68</v>
      </c>
      <c r="O134" s="388"/>
    </row>
    <row r="135" spans="1:15" ht="15.75" hidden="1">
      <c r="A135" s="517">
        <v>93</v>
      </c>
      <c r="B135" s="368">
        <v>43895</v>
      </c>
      <c r="C135" s="369" t="s">
        <v>31</v>
      </c>
      <c r="D135" s="369" t="s">
        <v>3</v>
      </c>
      <c r="E135" s="370" t="s">
        <v>304</v>
      </c>
      <c r="F135" s="371">
        <v>2.2999999999999998</v>
      </c>
      <c r="G135" s="371">
        <v>0.6</v>
      </c>
      <c r="H135" s="372">
        <v>0.02</v>
      </c>
      <c r="I135" s="373">
        <v>42</v>
      </c>
      <c r="J135" s="374">
        <f t="shared" si="21"/>
        <v>57.959999999999994</v>
      </c>
      <c r="K135" s="319" t="s">
        <v>33</v>
      </c>
      <c r="L135" s="375" t="s">
        <v>32</v>
      </c>
      <c r="M135" s="376" t="s">
        <v>216</v>
      </c>
      <c r="N135" s="388" t="s">
        <v>68</v>
      </c>
      <c r="O135" s="388"/>
    </row>
    <row r="136" spans="1:15" ht="15.75" hidden="1">
      <c r="A136" s="334">
        <v>94</v>
      </c>
      <c r="B136" s="710">
        <v>43895</v>
      </c>
      <c r="C136" s="711" t="s">
        <v>31</v>
      </c>
      <c r="D136" s="711" t="s">
        <v>3</v>
      </c>
      <c r="E136" s="709" t="s">
        <v>287</v>
      </c>
      <c r="F136" s="712">
        <v>2</v>
      </c>
      <c r="G136" s="712">
        <v>0.6</v>
      </c>
      <c r="H136" s="713">
        <v>0.02</v>
      </c>
      <c r="I136" s="714">
        <v>44</v>
      </c>
      <c r="J136" s="715">
        <f t="shared" ref="J136" si="22">F136*G136*I136</f>
        <v>52.8</v>
      </c>
      <c r="K136" s="716" t="s">
        <v>33</v>
      </c>
      <c r="L136" s="717" t="s">
        <v>32</v>
      </c>
      <c r="M136" s="718" t="s">
        <v>218</v>
      </c>
      <c r="N136" s="719" t="s">
        <v>68</v>
      </c>
      <c r="O136" s="388"/>
    </row>
    <row r="137" spans="1:15" ht="15.75" hidden="1">
      <c r="A137" s="517">
        <v>95</v>
      </c>
      <c r="B137" s="809">
        <v>43895</v>
      </c>
      <c r="C137" s="810" t="s">
        <v>31</v>
      </c>
      <c r="D137" s="810" t="s">
        <v>3</v>
      </c>
      <c r="E137" s="811" t="s">
        <v>183</v>
      </c>
      <c r="F137" s="812">
        <v>1.9</v>
      </c>
      <c r="G137" s="812">
        <v>1</v>
      </c>
      <c r="H137" s="813">
        <v>0.02</v>
      </c>
      <c r="I137" s="814">
        <v>45</v>
      </c>
      <c r="J137" s="815">
        <f t="shared" si="21"/>
        <v>85.5</v>
      </c>
      <c r="K137" s="816" t="s">
        <v>33</v>
      </c>
      <c r="L137" s="817" t="s">
        <v>32</v>
      </c>
      <c r="M137" s="818" t="s">
        <v>308</v>
      </c>
      <c r="N137" s="819" t="s">
        <v>68</v>
      </c>
      <c r="O137" s="388" t="s">
        <v>271</v>
      </c>
    </row>
    <row r="138" spans="1:15" ht="15.75" hidden="1">
      <c r="A138" s="334">
        <v>96</v>
      </c>
      <c r="B138" s="368">
        <v>43896</v>
      </c>
      <c r="C138" s="369" t="s">
        <v>31</v>
      </c>
      <c r="D138" s="369" t="s">
        <v>4</v>
      </c>
      <c r="E138" s="370" t="s">
        <v>336</v>
      </c>
      <c r="F138" s="371">
        <v>1.1000000000000001</v>
      </c>
      <c r="G138" s="371">
        <v>0.6</v>
      </c>
      <c r="H138" s="372">
        <v>0.02</v>
      </c>
      <c r="I138" s="373">
        <v>31</v>
      </c>
      <c r="J138" s="374">
        <f t="shared" si="21"/>
        <v>20.46</v>
      </c>
      <c r="K138" s="319" t="s">
        <v>33</v>
      </c>
      <c r="L138" s="375" t="s">
        <v>32</v>
      </c>
      <c r="M138" s="376" t="s">
        <v>219</v>
      </c>
      <c r="N138" s="388" t="s">
        <v>68</v>
      </c>
      <c r="O138" s="388"/>
    </row>
    <row r="139" spans="1:15" ht="15.75" hidden="1">
      <c r="A139" s="517">
        <v>97</v>
      </c>
      <c r="B139" s="368">
        <v>43896</v>
      </c>
      <c r="C139" s="369" t="s">
        <v>31</v>
      </c>
      <c r="D139" s="369" t="s">
        <v>3</v>
      </c>
      <c r="E139" s="370" t="s">
        <v>305</v>
      </c>
      <c r="F139" s="371">
        <v>1.1000000000000001</v>
      </c>
      <c r="G139" s="371">
        <v>0.6</v>
      </c>
      <c r="H139" s="372">
        <v>0.02</v>
      </c>
      <c r="I139" s="373">
        <v>41</v>
      </c>
      <c r="J139" s="374">
        <f t="shared" si="21"/>
        <v>27.060000000000002</v>
      </c>
      <c r="K139" s="319" t="s">
        <v>33</v>
      </c>
      <c r="L139" s="375" t="s">
        <v>32</v>
      </c>
      <c r="M139" s="376" t="s">
        <v>216</v>
      </c>
      <c r="N139" s="388" t="s">
        <v>68</v>
      </c>
      <c r="O139" s="388"/>
    </row>
    <row r="140" spans="1:15" ht="15.75" hidden="1">
      <c r="A140" s="334">
        <v>98</v>
      </c>
      <c r="B140" s="368">
        <v>43896</v>
      </c>
      <c r="C140" s="369" t="s">
        <v>31</v>
      </c>
      <c r="D140" s="369" t="s">
        <v>3</v>
      </c>
      <c r="E140" s="370" t="s">
        <v>287</v>
      </c>
      <c r="F140" s="371">
        <v>1.3</v>
      </c>
      <c r="G140" s="371">
        <v>0.6</v>
      </c>
      <c r="H140" s="372">
        <v>0.02</v>
      </c>
      <c r="I140" s="373">
        <v>38</v>
      </c>
      <c r="J140" s="374">
        <f t="shared" si="21"/>
        <v>29.64</v>
      </c>
      <c r="K140" s="319" t="s">
        <v>33</v>
      </c>
      <c r="L140" s="375" t="s">
        <v>32</v>
      </c>
      <c r="M140" s="376" t="s">
        <v>219</v>
      </c>
      <c r="N140" s="388" t="s">
        <v>68</v>
      </c>
      <c r="O140" s="388"/>
    </row>
    <row r="141" spans="1:15" ht="15.75" hidden="1">
      <c r="A141" s="517">
        <v>99</v>
      </c>
      <c r="B141" s="368">
        <v>43896</v>
      </c>
      <c r="C141" s="369" t="s">
        <v>31</v>
      </c>
      <c r="D141" s="369" t="s">
        <v>3</v>
      </c>
      <c r="E141" s="370" t="s">
        <v>296</v>
      </c>
      <c r="F141" s="371">
        <v>2.1</v>
      </c>
      <c r="G141" s="371">
        <v>0.6</v>
      </c>
      <c r="H141" s="372">
        <v>0.02</v>
      </c>
      <c r="I141" s="373">
        <v>44</v>
      </c>
      <c r="J141" s="374">
        <f t="shared" si="21"/>
        <v>55.44</v>
      </c>
      <c r="K141" s="319" t="s">
        <v>33</v>
      </c>
      <c r="L141" s="375" t="s">
        <v>32</v>
      </c>
      <c r="M141" s="376" t="s">
        <v>216</v>
      </c>
      <c r="N141" s="388" t="s">
        <v>68</v>
      </c>
      <c r="O141" s="388"/>
    </row>
    <row r="142" spans="1:15" ht="15.75" hidden="1">
      <c r="A142" s="334">
        <v>100</v>
      </c>
      <c r="B142" s="368">
        <v>43896</v>
      </c>
      <c r="C142" s="369" t="s">
        <v>31</v>
      </c>
      <c r="D142" s="369" t="s">
        <v>3</v>
      </c>
      <c r="E142" s="370" t="s">
        <v>331</v>
      </c>
      <c r="F142" s="371">
        <v>2.1</v>
      </c>
      <c r="G142" s="371">
        <v>0.6</v>
      </c>
      <c r="H142" s="372">
        <v>0.02</v>
      </c>
      <c r="I142" s="373">
        <v>38</v>
      </c>
      <c r="J142" s="374">
        <f t="shared" si="21"/>
        <v>47.88</v>
      </c>
      <c r="K142" s="319" t="s">
        <v>33</v>
      </c>
      <c r="L142" s="375" t="s">
        <v>32</v>
      </c>
      <c r="M142" s="376" t="s">
        <v>216</v>
      </c>
      <c r="N142" s="388" t="s">
        <v>68</v>
      </c>
      <c r="O142" s="388"/>
    </row>
    <row r="143" spans="1:15" ht="15.75" hidden="1">
      <c r="A143" s="517">
        <v>101</v>
      </c>
      <c r="B143" s="368">
        <v>43896</v>
      </c>
      <c r="C143" s="369" t="s">
        <v>31</v>
      </c>
      <c r="D143" s="369" t="s">
        <v>3</v>
      </c>
      <c r="E143" s="370" t="s">
        <v>299</v>
      </c>
      <c r="F143" s="371">
        <v>2.7</v>
      </c>
      <c r="G143" s="371">
        <v>0.6</v>
      </c>
      <c r="H143" s="372">
        <v>0.02</v>
      </c>
      <c r="I143" s="373">
        <v>44</v>
      </c>
      <c r="J143" s="374">
        <f t="shared" si="21"/>
        <v>71.28</v>
      </c>
      <c r="K143" s="319" t="s">
        <v>33</v>
      </c>
      <c r="L143" s="375"/>
      <c r="M143" s="376" t="s">
        <v>216</v>
      </c>
      <c r="N143" s="388" t="s">
        <v>68</v>
      </c>
      <c r="O143" s="388"/>
    </row>
    <row r="144" spans="1:15" ht="15.75" hidden="1">
      <c r="A144" s="334">
        <v>102</v>
      </c>
      <c r="B144" s="368">
        <v>43896</v>
      </c>
      <c r="C144" s="369" t="s">
        <v>31</v>
      </c>
      <c r="D144" s="369" t="s">
        <v>4</v>
      </c>
      <c r="E144" s="370" t="s">
        <v>327</v>
      </c>
      <c r="F144" s="371">
        <v>1.1000000000000001</v>
      </c>
      <c r="G144" s="371">
        <v>0.6</v>
      </c>
      <c r="H144" s="372">
        <v>0.02</v>
      </c>
      <c r="I144" s="373">
        <v>35</v>
      </c>
      <c r="J144" s="374">
        <f t="shared" si="21"/>
        <v>23.1</v>
      </c>
      <c r="K144" s="319" t="s">
        <v>33</v>
      </c>
      <c r="L144" s="375" t="s">
        <v>32</v>
      </c>
      <c r="M144" s="376" t="s">
        <v>219</v>
      </c>
      <c r="N144" s="388" t="s">
        <v>68</v>
      </c>
      <c r="O144" s="388"/>
    </row>
    <row r="145" spans="1:15" ht="15.75" hidden="1">
      <c r="A145" s="517">
        <v>103</v>
      </c>
      <c r="B145" s="710">
        <v>43896</v>
      </c>
      <c r="C145" s="711" t="s">
        <v>31</v>
      </c>
      <c r="D145" s="711" t="s">
        <v>4</v>
      </c>
      <c r="E145" s="709" t="s">
        <v>306</v>
      </c>
      <c r="F145" s="712">
        <v>1.3</v>
      </c>
      <c r="G145" s="712">
        <v>0.6</v>
      </c>
      <c r="H145" s="713">
        <v>0.02</v>
      </c>
      <c r="I145" s="714">
        <v>31</v>
      </c>
      <c r="J145" s="715">
        <f t="shared" si="21"/>
        <v>24.18</v>
      </c>
      <c r="K145" s="716" t="s">
        <v>33</v>
      </c>
      <c r="L145" s="717" t="s">
        <v>32</v>
      </c>
      <c r="M145" s="718" t="s">
        <v>218</v>
      </c>
      <c r="N145" s="719" t="s">
        <v>68</v>
      </c>
      <c r="O145" s="388"/>
    </row>
    <row r="146" spans="1:15" ht="15.75" hidden="1">
      <c r="A146" s="334">
        <v>104</v>
      </c>
      <c r="B146" s="368">
        <v>43897</v>
      </c>
      <c r="C146" s="369" t="s">
        <v>31</v>
      </c>
      <c r="D146" s="369" t="s">
        <v>4</v>
      </c>
      <c r="E146" s="370" t="s">
        <v>173</v>
      </c>
      <c r="F146" s="371">
        <v>1.7</v>
      </c>
      <c r="G146" s="371">
        <v>0.6</v>
      </c>
      <c r="H146" s="372">
        <v>0.02</v>
      </c>
      <c r="I146" s="373">
        <v>49</v>
      </c>
      <c r="J146" s="374">
        <f t="shared" si="21"/>
        <v>49.980000000000004</v>
      </c>
      <c r="K146" s="319" t="s">
        <v>33</v>
      </c>
      <c r="L146" s="375" t="s">
        <v>32</v>
      </c>
      <c r="M146" s="376" t="s">
        <v>218</v>
      </c>
      <c r="N146" s="388" t="s">
        <v>68</v>
      </c>
      <c r="O146" s="388"/>
    </row>
    <row r="147" spans="1:15" ht="15.75" hidden="1">
      <c r="A147" s="517">
        <v>105</v>
      </c>
      <c r="B147" s="368">
        <v>43897</v>
      </c>
      <c r="C147" s="369" t="s">
        <v>31</v>
      </c>
      <c r="D147" s="369" t="s">
        <v>4</v>
      </c>
      <c r="E147" s="370" t="s">
        <v>201</v>
      </c>
      <c r="F147" s="371">
        <v>1.7</v>
      </c>
      <c r="G147" s="371">
        <v>0.6</v>
      </c>
      <c r="H147" s="372">
        <v>0.02</v>
      </c>
      <c r="I147" s="373">
        <v>29</v>
      </c>
      <c r="J147" s="374">
        <f t="shared" si="21"/>
        <v>29.580000000000002</v>
      </c>
      <c r="K147" s="319" t="s">
        <v>33</v>
      </c>
      <c r="L147" s="375" t="s">
        <v>32</v>
      </c>
      <c r="M147" s="376" t="s">
        <v>219</v>
      </c>
      <c r="N147" s="388" t="s">
        <v>68</v>
      </c>
      <c r="O147" s="388"/>
    </row>
    <row r="148" spans="1:15" ht="15.75" hidden="1">
      <c r="A148" s="334">
        <v>106</v>
      </c>
      <c r="B148" s="368">
        <v>43897</v>
      </c>
      <c r="C148" s="369" t="s">
        <v>31</v>
      </c>
      <c r="D148" s="369" t="s">
        <v>4</v>
      </c>
      <c r="E148" s="370" t="s">
        <v>182</v>
      </c>
      <c r="F148" s="371">
        <v>2.1</v>
      </c>
      <c r="G148" s="371">
        <v>0.6</v>
      </c>
      <c r="H148" s="372">
        <v>0.02</v>
      </c>
      <c r="I148" s="373">
        <v>40</v>
      </c>
      <c r="J148" s="374">
        <f t="shared" si="21"/>
        <v>50.4</v>
      </c>
      <c r="K148" s="319" t="s">
        <v>33</v>
      </c>
      <c r="L148" s="375" t="s">
        <v>32</v>
      </c>
      <c r="M148" s="376" t="s">
        <v>216</v>
      </c>
      <c r="N148" s="388" t="s">
        <v>68</v>
      </c>
      <c r="O148" s="388"/>
    </row>
    <row r="149" spans="1:15" ht="15.75" hidden="1">
      <c r="A149" s="517">
        <v>107</v>
      </c>
      <c r="B149" s="368">
        <v>43897</v>
      </c>
      <c r="C149" s="369" t="s">
        <v>31</v>
      </c>
      <c r="D149" s="369" t="s">
        <v>4</v>
      </c>
      <c r="E149" s="370" t="s">
        <v>325</v>
      </c>
      <c r="F149" s="371">
        <v>2.4</v>
      </c>
      <c r="G149" s="371">
        <v>0.6</v>
      </c>
      <c r="H149" s="372">
        <v>0.02</v>
      </c>
      <c r="I149" s="373">
        <v>30</v>
      </c>
      <c r="J149" s="374">
        <f t="shared" si="21"/>
        <v>43.199999999999996</v>
      </c>
      <c r="K149" s="319" t="s">
        <v>33</v>
      </c>
      <c r="L149" s="375" t="s">
        <v>32</v>
      </c>
      <c r="M149" s="376" t="s">
        <v>219</v>
      </c>
      <c r="N149" s="388" t="s">
        <v>68</v>
      </c>
      <c r="O149" s="388"/>
    </row>
    <row r="150" spans="1:15" ht="15.75" hidden="1">
      <c r="A150" s="334">
        <v>108</v>
      </c>
      <c r="B150" s="368">
        <v>43897</v>
      </c>
      <c r="C150" s="369" t="s">
        <v>31</v>
      </c>
      <c r="D150" s="369" t="s">
        <v>3</v>
      </c>
      <c r="E150" s="370" t="s">
        <v>176</v>
      </c>
      <c r="F150" s="371">
        <v>2.2999999999999998</v>
      </c>
      <c r="G150" s="371">
        <v>0.6</v>
      </c>
      <c r="H150" s="372">
        <v>0.02</v>
      </c>
      <c r="I150" s="373">
        <v>44</v>
      </c>
      <c r="J150" s="374">
        <f t="shared" si="21"/>
        <v>60.72</v>
      </c>
      <c r="K150" s="319" t="s">
        <v>33</v>
      </c>
      <c r="L150" s="375" t="s">
        <v>32</v>
      </c>
      <c r="M150" s="376" t="s">
        <v>216</v>
      </c>
      <c r="N150" s="388" t="s">
        <v>68</v>
      </c>
      <c r="O150" s="388"/>
    </row>
    <row r="151" spans="1:15" ht="15.75" hidden="1">
      <c r="A151" s="517">
        <v>109</v>
      </c>
      <c r="B151" s="368">
        <v>43897</v>
      </c>
      <c r="C151" s="369" t="s">
        <v>31</v>
      </c>
      <c r="D151" s="369" t="s">
        <v>4</v>
      </c>
      <c r="E151" s="370" t="s">
        <v>166</v>
      </c>
      <c r="F151" s="371">
        <v>2.4</v>
      </c>
      <c r="G151" s="371">
        <v>0.6</v>
      </c>
      <c r="H151" s="372">
        <v>0.02</v>
      </c>
      <c r="I151" s="373">
        <v>44</v>
      </c>
      <c r="J151" s="374">
        <f t="shared" si="21"/>
        <v>63.36</v>
      </c>
      <c r="K151" s="319" t="s">
        <v>33</v>
      </c>
      <c r="L151" s="375" t="s">
        <v>32</v>
      </c>
      <c r="M151" s="376" t="s">
        <v>219</v>
      </c>
      <c r="N151" s="388" t="s">
        <v>68</v>
      </c>
      <c r="O151" s="388"/>
    </row>
    <row r="152" spans="1:15" ht="15.75" hidden="1">
      <c r="A152" s="334">
        <v>110</v>
      </c>
      <c r="B152" s="368">
        <v>43897</v>
      </c>
      <c r="C152" s="369" t="s">
        <v>31</v>
      </c>
      <c r="D152" s="369" t="s">
        <v>3</v>
      </c>
      <c r="E152" s="370" t="s">
        <v>336</v>
      </c>
      <c r="F152" s="371">
        <v>2.4</v>
      </c>
      <c r="G152" s="371">
        <v>0.6</v>
      </c>
      <c r="H152" s="372">
        <v>0.02</v>
      </c>
      <c r="I152" s="373">
        <v>40</v>
      </c>
      <c r="J152" s="374">
        <f t="shared" si="21"/>
        <v>57.599999999999994</v>
      </c>
      <c r="K152" s="319" t="s">
        <v>33</v>
      </c>
      <c r="L152" s="375" t="s">
        <v>32</v>
      </c>
      <c r="M152" s="376" t="s">
        <v>216</v>
      </c>
      <c r="N152" s="388" t="s">
        <v>68</v>
      </c>
      <c r="O152" s="388"/>
    </row>
    <row r="153" spans="1:15" ht="15.75" hidden="1">
      <c r="A153" s="517">
        <v>111</v>
      </c>
      <c r="B153" s="368">
        <v>43897</v>
      </c>
      <c r="C153" s="369" t="s">
        <v>31</v>
      </c>
      <c r="D153" s="369" t="s">
        <v>3</v>
      </c>
      <c r="E153" s="370" t="s">
        <v>297</v>
      </c>
      <c r="F153" s="371">
        <v>2.2999999999999998</v>
      </c>
      <c r="G153" s="371">
        <v>0.6</v>
      </c>
      <c r="H153" s="372">
        <v>0.02</v>
      </c>
      <c r="I153" s="373">
        <v>42</v>
      </c>
      <c r="J153" s="374">
        <f t="shared" si="21"/>
        <v>57.959999999999994</v>
      </c>
      <c r="K153" s="319" t="s">
        <v>33</v>
      </c>
      <c r="L153" s="375" t="s">
        <v>32</v>
      </c>
      <c r="M153" s="376" t="s">
        <v>219</v>
      </c>
      <c r="N153" s="388" t="s">
        <v>68</v>
      </c>
      <c r="O153" s="388"/>
    </row>
    <row r="154" spans="1:15" ht="15.75" hidden="1">
      <c r="A154" s="334">
        <v>112</v>
      </c>
      <c r="B154" s="368">
        <v>43897</v>
      </c>
      <c r="C154" s="369" t="s">
        <v>31</v>
      </c>
      <c r="D154" s="369" t="s">
        <v>4</v>
      </c>
      <c r="E154" s="370" t="s">
        <v>334</v>
      </c>
      <c r="F154" s="371">
        <v>1.5</v>
      </c>
      <c r="G154" s="371">
        <v>0.6</v>
      </c>
      <c r="H154" s="372">
        <v>0.02</v>
      </c>
      <c r="I154" s="373">
        <v>15</v>
      </c>
      <c r="J154" s="374">
        <f t="shared" si="21"/>
        <v>13.499999999999998</v>
      </c>
      <c r="K154" s="319" t="s">
        <v>33</v>
      </c>
      <c r="L154" s="375"/>
      <c r="M154" s="376" t="s">
        <v>217</v>
      </c>
      <c r="N154" s="388" t="s">
        <v>222</v>
      </c>
      <c r="O154" s="388"/>
    </row>
    <row r="155" spans="1:15" ht="15.75" hidden="1">
      <c r="A155" s="517">
        <v>113</v>
      </c>
      <c r="B155" s="368">
        <v>43897</v>
      </c>
      <c r="C155" s="369" t="s">
        <v>31</v>
      </c>
      <c r="D155" s="369" t="s">
        <v>4</v>
      </c>
      <c r="E155" s="370" t="s">
        <v>334</v>
      </c>
      <c r="F155" s="371">
        <v>2.2999999999999998</v>
      </c>
      <c r="G155" s="371">
        <v>0.6</v>
      </c>
      <c r="H155" s="372">
        <v>0.02</v>
      </c>
      <c r="I155" s="373">
        <v>23</v>
      </c>
      <c r="J155" s="374">
        <f t="shared" si="21"/>
        <v>31.74</v>
      </c>
      <c r="K155" s="319" t="s">
        <v>33</v>
      </c>
      <c r="L155" s="375"/>
      <c r="M155" s="376" t="s">
        <v>217</v>
      </c>
      <c r="N155" s="388" t="s">
        <v>222</v>
      </c>
      <c r="O155" s="388"/>
    </row>
    <row r="156" spans="1:15" ht="15.75" hidden="1">
      <c r="A156" s="334">
        <v>114</v>
      </c>
      <c r="B156" s="368">
        <v>43897</v>
      </c>
      <c r="C156" s="369" t="s">
        <v>31</v>
      </c>
      <c r="D156" s="369" t="s">
        <v>3</v>
      </c>
      <c r="E156" s="370" t="s">
        <v>329</v>
      </c>
      <c r="F156" s="371">
        <v>1.7</v>
      </c>
      <c r="G156" s="371">
        <v>0.6</v>
      </c>
      <c r="H156" s="372">
        <v>0.02</v>
      </c>
      <c r="I156" s="373">
        <v>42</v>
      </c>
      <c r="J156" s="374">
        <f t="shared" si="21"/>
        <v>42.84</v>
      </c>
      <c r="K156" s="319" t="s">
        <v>33</v>
      </c>
      <c r="L156" s="375" t="s">
        <v>32</v>
      </c>
      <c r="M156" s="376" t="s">
        <v>216</v>
      </c>
      <c r="N156" s="388" t="s">
        <v>68</v>
      </c>
      <c r="O156" s="388"/>
    </row>
    <row r="157" spans="1:15" ht="15.75" hidden="1">
      <c r="A157" s="517">
        <v>115</v>
      </c>
      <c r="B157" s="368">
        <v>43897</v>
      </c>
      <c r="C157" s="369" t="s">
        <v>31</v>
      </c>
      <c r="D157" s="369" t="s">
        <v>3</v>
      </c>
      <c r="E157" s="370" t="s">
        <v>307</v>
      </c>
      <c r="F157" s="371">
        <v>1.7</v>
      </c>
      <c r="G157" s="371">
        <v>0.6</v>
      </c>
      <c r="H157" s="372">
        <v>0.02</v>
      </c>
      <c r="I157" s="373">
        <v>46</v>
      </c>
      <c r="J157" s="374">
        <f t="shared" si="21"/>
        <v>46.92</v>
      </c>
      <c r="K157" s="319" t="s">
        <v>33</v>
      </c>
      <c r="L157" s="375"/>
      <c r="M157" s="376" t="s">
        <v>219</v>
      </c>
      <c r="N157" s="388" t="s">
        <v>68</v>
      </c>
      <c r="O157" s="388"/>
    </row>
    <row r="158" spans="1:15" ht="15.75" hidden="1">
      <c r="A158" s="334">
        <v>116</v>
      </c>
      <c r="B158" s="368">
        <v>43897</v>
      </c>
      <c r="C158" s="369" t="s">
        <v>31</v>
      </c>
      <c r="D158" s="369" t="s">
        <v>4</v>
      </c>
      <c r="E158" s="370" t="s">
        <v>326</v>
      </c>
      <c r="F158" s="371">
        <v>1.6</v>
      </c>
      <c r="G158" s="371">
        <v>0.6</v>
      </c>
      <c r="H158" s="372">
        <v>0.02</v>
      </c>
      <c r="I158" s="373">
        <v>40</v>
      </c>
      <c r="J158" s="374">
        <f t="shared" si="21"/>
        <v>38.4</v>
      </c>
      <c r="K158" s="319" t="s">
        <v>33</v>
      </c>
      <c r="L158" s="375" t="s">
        <v>32</v>
      </c>
      <c r="M158" s="376" t="s">
        <v>216</v>
      </c>
      <c r="N158" s="388" t="s">
        <v>68</v>
      </c>
      <c r="O158" s="388"/>
    </row>
    <row r="159" spans="1:15" ht="15.75" hidden="1">
      <c r="A159" s="517">
        <v>117</v>
      </c>
      <c r="B159" s="368">
        <v>43897</v>
      </c>
      <c r="C159" s="369" t="s">
        <v>31</v>
      </c>
      <c r="D159" s="369" t="s">
        <v>3</v>
      </c>
      <c r="E159" s="370" t="s">
        <v>333</v>
      </c>
      <c r="F159" s="371">
        <v>0.9</v>
      </c>
      <c r="G159" s="371">
        <v>0.6</v>
      </c>
      <c r="H159" s="372">
        <v>0.02</v>
      </c>
      <c r="I159" s="373">
        <v>29</v>
      </c>
      <c r="J159" s="374">
        <f t="shared" si="21"/>
        <v>15.66</v>
      </c>
      <c r="K159" s="319" t="s">
        <v>33</v>
      </c>
      <c r="L159" s="375"/>
      <c r="M159" s="376" t="s">
        <v>219</v>
      </c>
      <c r="N159" s="388" t="s">
        <v>68</v>
      </c>
      <c r="O159" s="388"/>
    </row>
    <row r="160" spans="1:15" ht="15.75" hidden="1">
      <c r="A160" s="334">
        <v>118</v>
      </c>
      <c r="B160" s="368">
        <v>43897</v>
      </c>
      <c r="C160" s="369" t="s">
        <v>31</v>
      </c>
      <c r="D160" s="369" t="s">
        <v>3</v>
      </c>
      <c r="E160" s="370" t="s">
        <v>328</v>
      </c>
      <c r="F160" s="371">
        <v>1.9</v>
      </c>
      <c r="G160" s="371">
        <v>0.6</v>
      </c>
      <c r="H160" s="372">
        <v>0.02</v>
      </c>
      <c r="I160" s="373">
        <v>23</v>
      </c>
      <c r="J160" s="374">
        <f t="shared" si="21"/>
        <v>26.22</v>
      </c>
      <c r="K160" s="319" t="s">
        <v>33</v>
      </c>
      <c r="L160" s="375" t="s">
        <v>32</v>
      </c>
      <c r="M160" s="376" t="s">
        <v>217</v>
      </c>
      <c r="N160" s="388" t="s">
        <v>68</v>
      </c>
      <c r="O160" s="388"/>
    </row>
    <row r="161" spans="1:15" ht="15.75" hidden="1">
      <c r="A161" s="517">
        <v>119</v>
      </c>
      <c r="B161" s="368">
        <v>43897</v>
      </c>
      <c r="C161" s="369" t="s">
        <v>31</v>
      </c>
      <c r="D161" s="369" t="s">
        <v>3</v>
      </c>
      <c r="E161" s="370" t="s">
        <v>335</v>
      </c>
      <c r="F161" s="371">
        <v>1.1000000000000001</v>
      </c>
      <c r="G161" s="371">
        <v>0.6</v>
      </c>
      <c r="H161" s="372">
        <v>0.02</v>
      </c>
      <c r="I161" s="373">
        <v>42</v>
      </c>
      <c r="J161" s="374">
        <f t="shared" si="21"/>
        <v>27.720000000000002</v>
      </c>
      <c r="K161" s="319" t="s">
        <v>33</v>
      </c>
      <c r="L161" s="375" t="s">
        <v>32</v>
      </c>
      <c r="M161" s="376" t="s">
        <v>219</v>
      </c>
      <c r="N161" s="388" t="s">
        <v>68</v>
      </c>
      <c r="O161" s="388"/>
    </row>
    <row r="162" spans="1:15" ht="15.75" hidden="1">
      <c r="A162" s="334">
        <v>120</v>
      </c>
      <c r="B162" s="368">
        <v>43897</v>
      </c>
      <c r="C162" s="369" t="s">
        <v>31</v>
      </c>
      <c r="D162" s="369" t="s">
        <v>3</v>
      </c>
      <c r="E162" s="370" t="s">
        <v>175</v>
      </c>
      <c r="F162" s="371">
        <v>1.3</v>
      </c>
      <c r="G162" s="371">
        <v>0.6</v>
      </c>
      <c r="H162" s="372">
        <v>0.02</v>
      </c>
      <c r="I162" s="373">
        <v>48</v>
      </c>
      <c r="J162" s="374">
        <f t="shared" si="21"/>
        <v>37.44</v>
      </c>
      <c r="K162" s="319" t="s">
        <v>33</v>
      </c>
      <c r="L162" s="375" t="s">
        <v>32</v>
      </c>
      <c r="M162" s="376" t="s">
        <v>216</v>
      </c>
      <c r="N162" s="388" t="s">
        <v>68</v>
      </c>
      <c r="O162" s="388"/>
    </row>
    <row r="163" spans="1:15" ht="15.75" hidden="1">
      <c r="A163" s="517">
        <v>121</v>
      </c>
      <c r="B163" s="368">
        <v>43897</v>
      </c>
      <c r="C163" s="369" t="s">
        <v>31</v>
      </c>
      <c r="D163" s="369" t="s">
        <v>4</v>
      </c>
      <c r="E163" s="370" t="s">
        <v>174</v>
      </c>
      <c r="F163" s="371">
        <v>1.7</v>
      </c>
      <c r="G163" s="371">
        <v>0.6</v>
      </c>
      <c r="H163" s="372">
        <v>0.02</v>
      </c>
      <c r="I163" s="373">
        <v>38</v>
      </c>
      <c r="J163" s="374">
        <f t="shared" si="21"/>
        <v>38.76</v>
      </c>
      <c r="K163" s="319" t="s">
        <v>33</v>
      </c>
      <c r="L163" s="375"/>
      <c r="M163" s="376" t="s">
        <v>219</v>
      </c>
      <c r="N163" s="388" t="s">
        <v>222</v>
      </c>
      <c r="O163" s="388"/>
    </row>
    <row r="164" spans="1:15" ht="15.75" hidden="1">
      <c r="A164" s="334">
        <v>122</v>
      </c>
      <c r="B164" s="368">
        <v>43897</v>
      </c>
      <c r="C164" s="369" t="s">
        <v>31</v>
      </c>
      <c r="D164" s="369" t="s">
        <v>4</v>
      </c>
      <c r="E164" s="370" t="s">
        <v>298</v>
      </c>
      <c r="F164" s="371">
        <v>2</v>
      </c>
      <c r="G164" s="371">
        <v>0.6</v>
      </c>
      <c r="H164" s="372">
        <v>0.02</v>
      </c>
      <c r="I164" s="373">
        <v>30</v>
      </c>
      <c r="J164" s="374">
        <f t="shared" si="21"/>
        <v>36</v>
      </c>
      <c r="K164" s="319" t="s">
        <v>33</v>
      </c>
      <c r="L164" s="375" t="s">
        <v>32</v>
      </c>
      <c r="M164" s="376" t="s">
        <v>216</v>
      </c>
      <c r="N164" s="388" t="s">
        <v>68</v>
      </c>
      <c r="O164" s="388"/>
    </row>
    <row r="165" spans="1:15" ht="15.75" hidden="1">
      <c r="A165" s="517">
        <v>123</v>
      </c>
      <c r="B165" s="368">
        <v>43897</v>
      </c>
      <c r="C165" s="369" t="s">
        <v>31</v>
      </c>
      <c r="D165" s="369" t="s">
        <v>4</v>
      </c>
      <c r="E165" s="370" t="s">
        <v>221</v>
      </c>
      <c r="F165" s="371">
        <v>1.1000000000000001</v>
      </c>
      <c r="G165" s="371">
        <v>0.6</v>
      </c>
      <c r="H165" s="372">
        <v>0.02</v>
      </c>
      <c r="I165" s="373">
        <v>40</v>
      </c>
      <c r="J165" s="374">
        <f t="shared" si="21"/>
        <v>26.400000000000002</v>
      </c>
      <c r="K165" s="319" t="s">
        <v>33</v>
      </c>
      <c r="L165" s="375"/>
      <c r="M165" s="376" t="s">
        <v>219</v>
      </c>
      <c r="N165" s="388" t="s">
        <v>68</v>
      </c>
      <c r="O165" s="388"/>
    </row>
    <row r="166" spans="1:15" ht="15.75" hidden="1">
      <c r="A166" s="517">
        <v>124</v>
      </c>
      <c r="B166" s="368">
        <v>43897</v>
      </c>
      <c r="C166" s="369" t="s">
        <v>31</v>
      </c>
      <c r="D166" s="369" t="s">
        <v>4</v>
      </c>
      <c r="E166" s="370" t="s">
        <v>212</v>
      </c>
      <c r="F166" s="371">
        <v>1.3</v>
      </c>
      <c r="G166" s="371">
        <v>0.6</v>
      </c>
      <c r="H166" s="372">
        <v>0.02</v>
      </c>
      <c r="I166" s="373">
        <v>40</v>
      </c>
      <c r="J166" s="374">
        <f t="shared" si="21"/>
        <v>31.200000000000003</v>
      </c>
      <c r="K166" s="319" t="s">
        <v>33</v>
      </c>
      <c r="L166" s="375" t="s">
        <v>32</v>
      </c>
      <c r="M166" s="376" t="s">
        <v>216</v>
      </c>
      <c r="N166" s="388" t="s">
        <v>68</v>
      </c>
      <c r="O166" s="388"/>
    </row>
    <row r="167" spans="1:15" ht="15.75" hidden="1">
      <c r="A167" s="334">
        <v>125</v>
      </c>
      <c r="B167" s="368">
        <v>43897</v>
      </c>
      <c r="C167" s="369" t="s">
        <v>31</v>
      </c>
      <c r="D167" s="369" t="s">
        <v>3</v>
      </c>
      <c r="E167" s="370" t="s">
        <v>179</v>
      </c>
      <c r="F167" s="371">
        <v>2.2999999999999998</v>
      </c>
      <c r="G167" s="371">
        <v>0.6</v>
      </c>
      <c r="H167" s="372">
        <v>0.02</v>
      </c>
      <c r="I167" s="373">
        <v>24</v>
      </c>
      <c r="J167" s="374">
        <f t="shared" si="21"/>
        <v>33.119999999999997</v>
      </c>
      <c r="K167" s="319" t="s">
        <v>33</v>
      </c>
      <c r="L167" s="375" t="s">
        <v>32</v>
      </c>
      <c r="M167" s="376" t="s">
        <v>217</v>
      </c>
      <c r="N167" s="388" t="s">
        <v>68</v>
      </c>
      <c r="O167" s="388"/>
    </row>
    <row r="168" spans="1:15" ht="15.75" hidden="1">
      <c r="A168" s="517">
        <v>126</v>
      </c>
      <c r="B168" s="710">
        <v>43897</v>
      </c>
      <c r="C168" s="711" t="s">
        <v>31</v>
      </c>
      <c r="D168" s="711" t="s">
        <v>3</v>
      </c>
      <c r="E168" s="709" t="s">
        <v>332</v>
      </c>
      <c r="F168" s="712">
        <v>1.1000000000000001</v>
      </c>
      <c r="G168" s="712">
        <v>0.6</v>
      </c>
      <c r="H168" s="713">
        <v>0.02</v>
      </c>
      <c r="I168" s="714">
        <v>44</v>
      </c>
      <c r="J168" s="715">
        <f t="shared" si="21"/>
        <v>29.040000000000003</v>
      </c>
      <c r="K168" s="716" t="s">
        <v>33</v>
      </c>
      <c r="L168" s="717" t="s">
        <v>32</v>
      </c>
      <c r="M168" s="718" t="s">
        <v>218</v>
      </c>
      <c r="N168" s="719" t="s">
        <v>68</v>
      </c>
      <c r="O168" s="388"/>
    </row>
    <row r="169" spans="1:15" ht="15.75" hidden="1">
      <c r="A169" s="334">
        <v>127</v>
      </c>
      <c r="B169" s="778">
        <v>43897</v>
      </c>
      <c r="C169" s="779" t="s">
        <v>31</v>
      </c>
      <c r="D169" s="779" t="s">
        <v>3</v>
      </c>
      <c r="E169" s="780" t="s">
        <v>330</v>
      </c>
      <c r="F169" s="781">
        <v>1.3</v>
      </c>
      <c r="G169" s="781">
        <v>1</v>
      </c>
      <c r="H169" s="782">
        <v>0.02</v>
      </c>
      <c r="I169" s="783">
        <v>40</v>
      </c>
      <c r="J169" s="784">
        <f t="shared" ref="J169" si="23">F169*G169*I169</f>
        <v>52</v>
      </c>
      <c r="K169" s="785" t="s">
        <v>33</v>
      </c>
      <c r="L169" s="786" t="s">
        <v>32</v>
      </c>
      <c r="M169" s="787" t="s">
        <v>308</v>
      </c>
      <c r="N169" s="788" t="s">
        <v>68</v>
      </c>
      <c r="O169" s="388" t="s">
        <v>271</v>
      </c>
    </row>
    <row r="170" spans="1:15" ht="15.75" hidden="1">
      <c r="A170" s="517">
        <v>128</v>
      </c>
      <c r="B170" s="778">
        <v>43897</v>
      </c>
      <c r="C170" s="779" t="s">
        <v>31</v>
      </c>
      <c r="D170" s="779" t="s">
        <v>3</v>
      </c>
      <c r="E170" s="780" t="s">
        <v>405</v>
      </c>
      <c r="F170" s="781">
        <v>1.6</v>
      </c>
      <c r="G170" s="781">
        <v>1</v>
      </c>
      <c r="H170" s="782">
        <v>0.02</v>
      </c>
      <c r="I170" s="783">
        <v>43</v>
      </c>
      <c r="J170" s="784">
        <f t="shared" si="21"/>
        <v>68.8</v>
      </c>
      <c r="K170" s="785" t="s">
        <v>33</v>
      </c>
      <c r="L170" s="786" t="s">
        <v>32</v>
      </c>
      <c r="M170" s="787" t="s">
        <v>308</v>
      </c>
      <c r="N170" s="788" t="s">
        <v>68</v>
      </c>
      <c r="O170" s="388" t="s">
        <v>271</v>
      </c>
    </row>
    <row r="171" spans="1:15" ht="15.75" hidden="1">
      <c r="A171" s="334">
        <v>129</v>
      </c>
      <c r="B171" s="368">
        <v>43898</v>
      </c>
      <c r="C171" s="369" t="s">
        <v>31</v>
      </c>
      <c r="D171" s="369" t="s">
        <v>3</v>
      </c>
      <c r="E171" s="370" t="s">
        <v>178</v>
      </c>
      <c r="F171" s="371">
        <v>1.9</v>
      </c>
      <c r="G171" s="371">
        <v>0.6</v>
      </c>
      <c r="H171" s="372">
        <v>0.02</v>
      </c>
      <c r="I171" s="373">
        <v>24</v>
      </c>
      <c r="J171" s="374">
        <f t="shared" si="21"/>
        <v>27.36</v>
      </c>
      <c r="K171" s="319" t="s">
        <v>33</v>
      </c>
      <c r="L171" s="375" t="s">
        <v>32</v>
      </c>
      <c r="M171" s="376" t="s">
        <v>217</v>
      </c>
      <c r="N171" s="388" t="s">
        <v>68</v>
      </c>
      <c r="O171" s="388"/>
    </row>
    <row r="172" spans="1:15" ht="15.75" hidden="1">
      <c r="A172" s="517">
        <v>130</v>
      </c>
      <c r="B172" s="368">
        <v>43898</v>
      </c>
      <c r="C172" s="369" t="s">
        <v>31</v>
      </c>
      <c r="D172" s="369" t="s">
        <v>3</v>
      </c>
      <c r="E172" s="370" t="s">
        <v>302</v>
      </c>
      <c r="F172" s="371">
        <v>1.9</v>
      </c>
      <c r="G172" s="371">
        <v>0.6</v>
      </c>
      <c r="H172" s="372">
        <v>0.02</v>
      </c>
      <c r="I172" s="373">
        <v>25</v>
      </c>
      <c r="J172" s="374">
        <f t="shared" si="21"/>
        <v>28.499999999999996</v>
      </c>
      <c r="K172" s="319" t="s">
        <v>33</v>
      </c>
      <c r="L172" s="375" t="s">
        <v>32</v>
      </c>
      <c r="M172" s="376" t="s">
        <v>308</v>
      </c>
      <c r="N172" s="388" t="s">
        <v>68</v>
      </c>
      <c r="O172" s="388"/>
    </row>
    <row r="173" spans="1:15" ht="15.75" hidden="1">
      <c r="A173" s="334">
        <v>131</v>
      </c>
      <c r="B173" s="368">
        <v>43898</v>
      </c>
      <c r="C173" s="369" t="s">
        <v>31</v>
      </c>
      <c r="D173" s="369" t="s">
        <v>3</v>
      </c>
      <c r="E173" s="370" t="s">
        <v>367</v>
      </c>
      <c r="F173" s="371">
        <v>1.8</v>
      </c>
      <c r="G173" s="371">
        <v>0.6</v>
      </c>
      <c r="H173" s="372">
        <v>0.02</v>
      </c>
      <c r="I173" s="373">
        <v>40</v>
      </c>
      <c r="J173" s="374">
        <f t="shared" si="21"/>
        <v>43.2</v>
      </c>
      <c r="K173" s="319" t="s">
        <v>33</v>
      </c>
      <c r="L173" s="375" t="s">
        <v>32</v>
      </c>
      <c r="M173" s="376" t="s">
        <v>219</v>
      </c>
      <c r="N173" s="388" t="s">
        <v>68</v>
      </c>
      <c r="O173" s="388"/>
    </row>
    <row r="174" spans="1:15" ht="15.75" hidden="1">
      <c r="A174" s="517">
        <v>132</v>
      </c>
      <c r="B174" s="368">
        <v>43898</v>
      </c>
      <c r="C174" s="369" t="s">
        <v>31</v>
      </c>
      <c r="D174" s="369" t="s">
        <v>3</v>
      </c>
      <c r="E174" s="370" t="s">
        <v>369</v>
      </c>
      <c r="F174" s="371">
        <v>2.8</v>
      </c>
      <c r="G174" s="371">
        <v>0.6</v>
      </c>
      <c r="H174" s="372">
        <v>0.02</v>
      </c>
      <c r="I174" s="373">
        <v>44</v>
      </c>
      <c r="J174" s="374">
        <f t="shared" si="21"/>
        <v>73.92</v>
      </c>
      <c r="K174" s="319" t="s">
        <v>33</v>
      </c>
      <c r="L174" s="375" t="s">
        <v>32</v>
      </c>
      <c r="M174" s="376" t="s">
        <v>216</v>
      </c>
      <c r="N174" s="388" t="s">
        <v>68</v>
      </c>
      <c r="O174" s="388"/>
    </row>
    <row r="175" spans="1:15" ht="15.75" hidden="1">
      <c r="A175" s="334">
        <v>133</v>
      </c>
      <c r="B175" s="368">
        <v>43898</v>
      </c>
      <c r="C175" s="369" t="s">
        <v>31</v>
      </c>
      <c r="D175" s="369" t="s">
        <v>3</v>
      </c>
      <c r="E175" s="370" t="s">
        <v>167</v>
      </c>
      <c r="F175" s="371">
        <v>2.2999999999999998</v>
      </c>
      <c r="G175" s="371">
        <v>0.6</v>
      </c>
      <c r="H175" s="372">
        <v>0.02</v>
      </c>
      <c r="I175" s="373">
        <v>40</v>
      </c>
      <c r="J175" s="374">
        <f t="shared" si="21"/>
        <v>55.199999999999996</v>
      </c>
      <c r="K175" s="319" t="s">
        <v>33</v>
      </c>
      <c r="L175" s="375" t="s">
        <v>32</v>
      </c>
      <c r="M175" s="376" t="s">
        <v>219</v>
      </c>
      <c r="N175" s="388" t="s">
        <v>68</v>
      </c>
      <c r="O175" s="388"/>
    </row>
    <row r="176" spans="1:15" ht="15.75" hidden="1">
      <c r="A176" s="517">
        <v>134</v>
      </c>
      <c r="B176" s="368">
        <v>43898</v>
      </c>
      <c r="C176" s="369" t="s">
        <v>31</v>
      </c>
      <c r="D176" s="369" t="s">
        <v>4</v>
      </c>
      <c r="E176" s="370" t="s">
        <v>213</v>
      </c>
      <c r="F176" s="371">
        <v>1.5</v>
      </c>
      <c r="G176" s="371">
        <v>0.6</v>
      </c>
      <c r="H176" s="372">
        <v>0.02</v>
      </c>
      <c r="I176" s="373">
        <v>49</v>
      </c>
      <c r="J176" s="374">
        <f t="shared" si="21"/>
        <v>44.099999999999994</v>
      </c>
      <c r="K176" s="319" t="s">
        <v>33</v>
      </c>
      <c r="L176" s="375" t="s">
        <v>32</v>
      </c>
      <c r="M176" s="376" t="s">
        <v>216</v>
      </c>
      <c r="N176" s="388" t="s">
        <v>68</v>
      </c>
      <c r="O176" s="388"/>
    </row>
    <row r="177" spans="1:15" ht="15.75" hidden="1">
      <c r="A177" s="334">
        <v>135</v>
      </c>
      <c r="B177" s="368">
        <v>43898</v>
      </c>
      <c r="C177" s="369" t="s">
        <v>31</v>
      </c>
      <c r="D177" s="369" t="s">
        <v>3</v>
      </c>
      <c r="E177" s="370" t="s">
        <v>378</v>
      </c>
      <c r="F177" s="371">
        <v>1.6</v>
      </c>
      <c r="G177" s="371">
        <v>1</v>
      </c>
      <c r="H177" s="372">
        <v>0.02</v>
      </c>
      <c r="I177" s="373">
        <v>24</v>
      </c>
      <c r="J177" s="374">
        <f t="shared" si="21"/>
        <v>38.400000000000006</v>
      </c>
      <c r="K177" s="319" t="s">
        <v>33</v>
      </c>
      <c r="L177" s="375" t="s">
        <v>32</v>
      </c>
      <c r="M177" s="376" t="s">
        <v>308</v>
      </c>
      <c r="N177" s="388" t="s">
        <v>68</v>
      </c>
      <c r="O177" s="388"/>
    </row>
    <row r="178" spans="1:15" ht="15.75" hidden="1">
      <c r="A178" s="517">
        <v>136</v>
      </c>
      <c r="B178" s="368">
        <v>43898</v>
      </c>
      <c r="C178" s="369" t="s">
        <v>31</v>
      </c>
      <c r="D178" s="369" t="s">
        <v>4</v>
      </c>
      <c r="E178" s="370" t="s">
        <v>220</v>
      </c>
      <c r="F178" s="371">
        <v>1.3</v>
      </c>
      <c r="G178" s="371">
        <v>0.6</v>
      </c>
      <c r="H178" s="372">
        <v>0.02</v>
      </c>
      <c r="I178" s="373">
        <v>24</v>
      </c>
      <c r="J178" s="374">
        <f t="shared" si="21"/>
        <v>18.72</v>
      </c>
      <c r="K178" s="319" t="s">
        <v>33</v>
      </c>
      <c r="L178" s="375" t="s">
        <v>32</v>
      </c>
      <c r="M178" s="376" t="s">
        <v>219</v>
      </c>
      <c r="N178" s="388" t="s">
        <v>68</v>
      </c>
      <c r="O178" s="388"/>
    </row>
    <row r="179" spans="1:15" ht="15.75" hidden="1">
      <c r="A179" s="334">
        <v>137</v>
      </c>
      <c r="B179" s="368">
        <v>43898</v>
      </c>
      <c r="C179" s="369" t="s">
        <v>31</v>
      </c>
      <c r="D179" s="369" t="s">
        <v>4</v>
      </c>
      <c r="E179" s="370" t="s">
        <v>381</v>
      </c>
      <c r="F179" s="371">
        <v>1.9</v>
      </c>
      <c r="G179" s="371">
        <v>0.6</v>
      </c>
      <c r="H179" s="372">
        <v>0.02</v>
      </c>
      <c r="I179" s="373">
        <v>40</v>
      </c>
      <c r="J179" s="374">
        <f t="shared" ref="J179:J242" si="24">F179*G179*I179</f>
        <v>45.599999999999994</v>
      </c>
      <c r="K179" s="319" t="s">
        <v>33</v>
      </c>
      <c r="L179" s="375" t="s">
        <v>32</v>
      </c>
      <c r="M179" s="376" t="s">
        <v>219</v>
      </c>
      <c r="N179" s="388" t="s">
        <v>68</v>
      </c>
      <c r="O179" s="388"/>
    </row>
    <row r="180" spans="1:15" ht="15.75" hidden="1">
      <c r="A180" s="517">
        <v>138</v>
      </c>
      <c r="B180" s="368">
        <v>43898</v>
      </c>
      <c r="C180" s="369" t="s">
        <v>31</v>
      </c>
      <c r="D180" s="369" t="s">
        <v>3</v>
      </c>
      <c r="E180" s="370" t="s">
        <v>366</v>
      </c>
      <c r="F180" s="371">
        <v>2.2000000000000002</v>
      </c>
      <c r="G180" s="371">
        <v>0.6</v>
      </c>
      <c r="H180" s="372">
        <v>0.02</v>
      </c>
      <c r="I180" s="373">
        <v>21</v>
      </c>
      <c r="J180" s="374">
        <f t="shared" si="24"/>
        <v>27.720000000000002</v>
      </c>
      <c r="K180" s="319" t="s">
        <v>33</v>
      </c>
      <c r="L180" s="375" t="s">
        <v>32</v>
      </c>
      <c r="M180" s="376" t="s">
        <v>216</v>
      </c>
      <c r="N180" s="388" t="s">
        <v>68</v>
      </c>
      <c r="O180" s="388"/>
    </row>
    <row r="181" spans="1:15" ht="15.75" hidden="1">
      <c r="A181" s="334">
        <v>139</v>
      </c>
      <c r="B181" s="368">
        <v>43898</v>
      </c>
      <c r="C181" s="369" t="s">
        <v>31</v>
      </c>
      <c r="D181" s="369" t="s">
        <v>3</v>
      </c>
      <c r="E181" s="370" t="s">
        <v>366</v>
      </c>
      <c r="F181" s="371">
        <v>2.7</v>
      </c>
      <c r="G181" s="371">
        <v>0.6</v>
      </c>
      <c r="H181" s="372">
        <v>0.02</v>
      </c>
      <c r="I181" s="373">
        <v>21</v>
      </c>
      <c r="J181" s="374">
        <f t="shared" si="24"/>
        <v>34.020000000000003</v>
      </c>
      <c r="K181" s="319" t="s">
        <v>33</v>
      </c>
      <c r="L181" s="375" t="s">
        <v>32</v>
      </c>
      <c r="M181" s="376" t="s">
        <v>216</v>
      </c>
      <c r="N181" s="388" t="s">
        <v>68</v>
      </c>
      <c r="O181" s="388"/>
    </row>
    <row r="182" spans="1:15" ht="15.75" hidden="1">
      <c r="A182" s="517">
        <v>140</v>
      </c>
      <c r="B182" s="710">
        <v>43898</v>
      </c>
      <c r="C182" s="711" t="s">
        <v>31</v>
      </c>
      <c r="D182" s="711" t="s">
        <v>3</v>
      </c>
      <c r="E182" s="709" t="s">
        <v>372</v>
      </c>
      <c r="F182" s="712">
        <v>1.2</v>
      </c>
      <c r="G182" s="712">
        <v>0.6</v>
      </c>
      <c r="H182" s="713">
        <v>0.02</v>
      </c>
      <c r="I182" s="714">
        <v>53</v>
      </c>
      <c r="J182" s="715">
        <f t="shared" si="24"/>
        <v>38.159999999999997</v>
      </c>
      <c r="K182" s="716" t="s">
        <v>33</v>
      </c>
      <c r="L182" s="717" t="s">
        <v>32</v>
      </c>
      <c r="M182" s="718" t="s">
        <v>219</v>
      </c>
      <c r="N182" s="719" t="s">
        <v>68</v>
      </c>
      <c r="O182" s="388"/>
    </row>
    <row r="183" spans="1:15" ht="15.75" hidden="1">
      <c r="A183" s="334">
        <v>141</v>
      </c>
      <c r="B183" s="368">
        <v>43899</v>
      </c>
      <c r="C183" s="369" t="s">
        <v>31</v>
      </c>
      <c r="D183" s="369" t="s">
        <v>3</v>
      </c>
      <c r="E183" s="370" t="s">
        <v>375</v>
      </c>
      <c r="F183" s="371">
        <v>1.8</v>
      </c>
      <c r="G183" s="371">
        <v>1</v>
      </c>
      <c r="H183" s="372">
        <v>0.02</v>
      </c>
      <c r="I183" s="373">
        <v>22</v>
      </c>
      <c r="J183" s="374">
        <f t="shared" si="24"/>
        <v>39.6</v>
      </c>
      <c r="K183" s="319" t="s">
        <v>33</v>
      </c>
      <c r="L183" s="375" t="s">
        <v>32</v>
      </c>
      <c r="M183" s="376" t="s">
        <v>308</v>
      </c>
      <c r="N183" s="388" t="s">
        <v>68</v>
      </c>
      <c r="O183" s="388"/>
    </row>
    <row r="184" spans="1:15" ht="15.75" hidden="1">
      <c r="A184" s="517">
        <v>142</v>
      </c>
      <c r="B184" s="368">
        <v>43899</v>
      </c>
      <c r="C184" s="369" t="s">
        <v>31</v>
      </c>
      <c r="D184" s="369" t="s">
        <v>3</v>
      </c>
      <c r="E184" s="370" t="s">
        <v>379</v>
      </c>
      <c r="F184" s="371">
        <v>1.2</v>
      </c>
      <c r="G184" s="371">
        <v>0.6</v>
      </c>
      <c r="H184" s="372">
        <v>0.02</v>
      </c>
      <c r="I184" s="373">
        <v>11</v>
      </c>
      <c r="J184" s="374">
        <f t="shared" si="24"/>
        <v>7.92</v>
      </c>
      <c r="K184" s="319" t="s">
        <v>33</v>
      </c>
      <c r="L184" s="375" t="s">
        <v>32</v>
      </c>
      <c r="M184" s="376" t="s">
        <v>219</v>
      </c>
      <c r="N184" s="388" t="s">
        <v>68</v>
      </c>
      <c r="O184" s="388"/>
    </row>
    <row r="185" spans="1:15" ht="15.75" hidden="1">
      <c r="A185" s="334">
        <v>143</v>
      </c>
      <c r="B185" s="368">
        <v>43899</v>
      </c>
      <c r="C185" s="369" t="s">
        <v>31</v>
      </c>
      <c r="D185" s="369" t="s">
        <v>3</v>
      </c>
      <c r="E185" s="370" t="s">
        <v>379</v>
      </c>
      <c r="F185" s="371">
        <v>1.7</v>
      </c>
      <c r="G185" s="371">
        <v>0.6</v>
      </c>
      <c r="H185" s="372">
        <v>0.02</v>
      </c>
      <c r="I185" s="373">
        <v>30</v>
      </c>
      <c r="J185" s="374">
        <f t="shared" si="24"/>
        <v>30.6</v>
      </c>
      <c r="K185" s="319" t="s">
        <v>33</v>
      </c>
      <c r="L185" s="375" t="s">
        <v>32</v>
      </c>
      <c r="M185" s="376" t="s">
        <v>219</v>
      </c>
      <c r="N185" s="388" t="s">
        <v>68</v>
      </c>
      <c r="O185" s="388"/>
    </row>
    <row r="186" spans="1:15" ht="15.75" hidden="1">
      <c r="A186" s="517">
        <v>144</v>
      </c>
      <c r="B186" s="368">
        <v>43899</v>
      </c>
      <c r="C186" s="369" t="s">
        <v>31</v>
      </c>
      <c r="D186" s="369" t="s">
        <v>3</v>
      </c>
      <c r="E186" s="370" t="s">
        <v>365</v>
      </c>
      <c r="F186" s="371">
        <v>1.6</v>
      </c>
      <c r="G186" s="371">
        <v>0.6</v>
      </c>
      <c r="H186" s="372">
        <v>0.02</v>
      </c>
      <c r="I186" s="373">
        <v>40</v>
      </c>
      <c r="J186" s="374">
        <f t="shared" si="24"/>
        <v>38.4</v>
      </c>
      <c r="K186" s="319" t="s">
        <v>33</v>
      </c>
      <c r="L186" s="375" t="s">
        <v>32</v>
      </c>
      <c r="M186" s="376" t="s">
        <v>218</v>
      </c>
      <c r="N186" s="388" t="s">
        <v>68</v>
      </c>
      <c r="O186" s="388"/>
    </row>
    <row r="187" spans="1:15" ht="15.75" hidden="1">
      <c r="A187" s="334">
        <v>145</v>
      </c>
      <c r="B187" s="368">
        <v>43899</v>
      </c>
      <c r="C187" s="369" t="s">
        <v>31</v>
      </c>
      <c r="D187" s="369" t="s">
        <v>4</v>
      </c>
      <c r="E187" s="370" t="s">
        <v>380</v>
      </c>
      <c r="F187" s="371">
        <v>2.2000000000000002</v>
      </c>
      <c r="G187" s="371">
        <v>0.6</v>
      </c>
      <c r="H187" s="372">
        <v>0.02</v>
      </c>
      <c r="I187" s="373">
        <v>22</v>
      </c>
      <c r="J187" s="374">
        <f t="shared" si="24"/>
        <v>29.040000000000003</v>
      </c>
      <c r="K187" s="319" t="s">
        <v>33</v>
      </c>
      <c r="L187" s="375" t="s">
        <v>32</v>
      </c>
      <c r="M187" s="376" t="s">
        <v>217</v>
      </c>
      <c r="N187" s="388" t="s">
        <v>68</v>
      </c>
      <c r="O187" s="388"/>
    </row>
    <row r="188" spans="1:15" ht="15.75" hidden="1">
      <c r="A188" s="517">
        <v>146</v>
      </c>
      <c r="B188" s="368">
        <v>43899</v>
      </c>
      <c r="C188" s="369" t="s">
        <v>31</v>
      </c>
      <c r="D188" s="369" t="s">
        <v>3</v>
      </c>
      <c r="E188" s="370" t="s">
        <v>160</v>
      </c>
      <c r="F188" s="371">
        <v>1.2</v>
      </c>
      <c r="G188" s="371">
        <v>0.6</v>
      </c>
      <c r="H188" s="372">
        <v>0.02</v>
      </c>
      <c r="I188" s="373">
        <v>50</v>
      </c>
      <c r="J188" s="374">
        <f t="shared" si="24"/>
        <v>36</v>
      </c>
      <c r="K188" s="319" t="s">
        <v>33</v>
      </c>
      <c r="L188" s="375" t="s">
        <v>32</v>
      </c>
      <c r="M188" s="376" t="s">
        <v>219</v>
      </c>
      <c r="N188" s="388" t="s">
        <v>68</v>
      </c>
      <c r="O188" s="388"/>
    </row>
    <row r="189" spans="1:15" ht="15.75" hidden="1">
      <c r="A189" s="334">
        <v>147</v>
      </c>
      <c r="B189" s="368">
        <v>43899</v>
      </c>
      <c r="C189" s="369" t="s">
        <v>31</v>
      </c>
      <c r="D189" s="369" t="s">
        <v>3</v>
      </c>
      <c r="E189" s="370" t="s">
        <v>363</v>
      </c>
      <c r="F189" s="371">
        <v>1.6</v>
      </c>
      <c r="G189" s="371">
        <v>0.6</v>
      </c>
      <c r="H189" s="372">
        <v>0.02</v>
      </c>
      <c r="I189" s="373">
        <v>38</v>
      </c>
      <c r="J189" s="374">
        <f t="shared" si="24"/>
        <v>36.479999999999997</v>
      </c>
      <c r="K189" s="319" t="s">
        <v>33</v>
      </c>
      <c r="L189" s="375" t="s">
        <v>32</v>
      </c>
      <c r="M189" s="376" t="s">
        <v>219</v>
      </c>
      <c r="N189" s="388" t="s">
        <v>68</v>
      </c>
      <c r="O189" s="388"/>
    </row>
    <row r="190" spans="1:15" ht="15.75" hidden="1">
      <c r="A190" s="517">
        <v>148</v>
      </c>
      <c r="B190" s="368">
        <v>43899</v>
      </c>
      <c r="C190" s="369" t="s">
        <v>31</v>
      </c>
      <c r="D190" s="369" t="s">
        <v>3</v>
      </c>
      <c r="E190" s="370" t="s">
        <v>405</v>
      </c>
      <c r="F190" s="371">
        <v>1.2</v>
      </c>
      <c r="G190" s="371">
        <v>0.6</v>
      </c>
      <c r="H190" s="372">
        <v>0.02</v>
      </c>
      <c r="I190" s="373">
        <v>29</v>
      </c>
      <c r="J190" s="374">
        <f t="shared" si="24"/>
        <v>20.88</v>
      </c>
      <c r="K190" s="319" t="s">
        <v>33</v>
      </c>
      <c r="L190" s="375" t="s">
        <v>32</v>
      </c>
      <c r="M190" s="376" t="s">
        <v>219</v>
      </c>
      <c r="N190" s="388" t="s">
        <v>68</v>
      </c>
      <c r="O190" s="388"/>
    </row>
    <row r="191" spans="1:15" ht="15.75" hidden="1">
      <c r="A191" s="334">
        <v>149</v>
      </c>
      <c r="B191" s="368">
        <v>43899</v>
      </c>
      <c r="C191" s="369" t="s">
        <v>31</v>
      </c>
      <c r="D191" s="369" t="s">
        <v>3</v>
      </c>
      <c r="E191" s="370" t="s">
        <v>184</v>
      </c>
      <c r="F191" s="371">
        <v>1.2</v>
      </c>
      <c r="G191" s="371">
        <v>0.6</v>
      </c>
      <c r="H191" s="372">
        <v>0.02</v>
      </c>
      <c r="I191" s="373">
        <v>29</v>
      </c>
      <c r="J191" s="374">
        <f t="shared" si="24"/>
        <v>20.88</v>
      </c>
      <c r="K191" s="319" t="s">
        <v>33</v>
      </c>
      <c r="L191" s="375" t="s">
        <v>32</v>
      </c>
      <c r="M191" s="376" t="s">
        <v>219</v>
      </c>
      <c r="N191" s="388" t="s">
        <v>68</v>
      </c>
      <c r="O191" s="388"/>
    </row>
    <row r="192" spans="1:15" ht="15.75" hidden="1">
      <c r="A192" s="517">
        <v>150</v>
      </c>
      <c r="B192" s="368">
        <v>43899</v>
      </c>
      <c r="C192" s="369" t="s">
        <v>31</v>
      </c>
      <c r="D192" s="369" t="s">
        <v>3</v>
      </c>
      <c r="E192" s="370" t="s">
        <v>414</v>
      </c>
      <c r="F192" s="371">
        <v>2.2999999999999998</v>
      </c>
      <c r="G192" s="371">
        <v>0.6</v>
      </c>
      <c r="H192" s="372">
        <v>0.02</v>
      </c>
      <c r="I192" s="373">
        <v>38</v>
      </c>
      <c r="J192" s="374">
        <f t="shared" si="24"/>
        <v>52.44</v>
      </c>
      <c r="K192" s="319" t="s">
        <v>33</v>
      </c>
      <c r="L192" s="375" t="s">
        <v>32</v>
      </c>
      <c r="M192" s="376" t="s">
        <v>218</v>
      </c>
      <c r="N192" s="388" t="s">
        <v>68</v>
      </c>
      <c r="O192" s="388"/>
    </row>
    <row r="193" spans="1:15" ht="15.75" hidden="1">
      <c r="A193" s="334">
        <v>151</v>
      </c>
      <c r="B193" s="368">
        <v>43899</v>
      </c>
      <c r="C193" s="369" t="s">
        <v>31</v>
      </c>
      <c r="D193" s="369" t="s">
        <v>4</v>
      </c>
      <c r="E193" s="370" t="s">
        <v>383</v>
      </c>
      <c r="F193" s="371">
        <v>1.4</v>
      </c>
      <c r="G193" s="371">
        <v>0.6</v>
      </c>
      <c r="H193" s="372">
        <v>0.02</v>
      </c>
      <c r="I193" s="373">
        <v>22</v>
      </c>
      <c r="J193" s="374">
        <f t="shared" si="24"/>
        <v>18.48</v>
      </c>
      <c r="K193" s="319" t="s">
        <v>33</v>
      </c>
      <c r="L193" s="375"/>
      <c r="M193" s="376" t="s">
        <v>217</v>
      </c>
      <c r="N193" s="388" t="s">
        <v>68</v>
      </c>
      <c r="O193" s="388"/>
    </row>
    <row r="194" spans="1:15" ht="15.75" hidden="1">
      <c r="A194" s="517">
        <v>152</v>
      </c>
      <c r="B194" s="368">
        <v>43899</v>
      </c>
      <c r="C194" s="369" t="s">
        <v>31</v>
      </c>
      <c r="D194" s="369" t="s">
        <v>3</v>
      </c>
      <c r="E194" s="370" t="s">
        <v>377</v>
      </c>
      <c r="F194" s="371">
        <v>1.6</v>
      </c>
      <c r="G194" s="371">
        <v>0.6</v>
      </c>
      <c r="H194" s="372">
        <v>0.02</v>
      </c>
      <c r="I194" s="373">
        <v>24</v>
      </c>
      <c r="J194" s="374">
        <f t="shared" si="24"/>
        <v>23.04</v>
      </c>
      <c r="K194" s="319" t="s">
        <v>33</v>
      </c>
      <c r="L194" s="375" t="s">
        <v>32</v>
      </c>
      <c r="M194" s="376" t="s">
        <v>217</v>
      </c>
      <c r="N194" s="388" t="s">
        <v>68</v>
      </c>
      <c r="O194" s="388"/>
    </row>
    <row r="195" spans="1:15" ht="15.75" hidden="1">
      <c r="A195" s="334">
        <v>153</v>
      </c>
      <c r="B195" s="368">
        <v>43899</v>
      </c>
      <c r="C195" s="369" t="s">
        <v>31</v>
      </c>
      <c r="D195" s="369" t="s">
        <v>3</v>
      </c>
      <c r="E195" s="370" t="s">
        <v>371</v>
      </c>
      <c r="F195" s="371">
        <v>1.3</v>
      </c>
      <c r="G195" s="371">
        <v>0.6</v>
      </c>
      <c r="H195" s="372">
        <v>0.02</v>
      </c>
      <c r="I195" s="373">
        <v>32</v>
      </c>
      <c r="J195" s="374">
        <f t="shared" si="24"/>
        <v>24.96</v>
      </c>
      <c r="K195" s="319" t="s">
        <v>33</v>
      </c>
      <c r="L195" s="375" t="s">
        <v>32</v>
      </c>
      <c r="M195" s="376" t="s">
        <v>218</v>
      </c>
      <c r="N195" s="388" t="s">
        <v>68</v>
      </c>
      <c r="O195" s="388"/>
    </row>
    <row r="196" spans="1:15" ht="15.75" hidden="1">
      <c r="A196" s="517">
        <v>154</v>
      </c>
      <c r="B196" s="368">
        <v>43899</v>
      </c>
      <c r="C196" s="369" t="s">
        <v>31</v>
      </c>
      <c r="D196" s="369" t="s">
        <v>3</v>
      </c>
      <c r="E196" s="370" t="s">
        <v>201</v>
      </c>
      <c r="F196" s="371">
        <v>1.2</v>
      </c>
      <c r="G196" s="371">
        <v>0.6</v>
      </c>
      <c r="H196" s="372">
        <v>0.02</v>
      </c>
      <c r="I196" s="373">
        <v>29</v>
      </c>
      <c r="J196" s="374">
        <f t="shared" si="24"/>
        <v>20.88</v>
      </c>
      <c r="K196" s="319" t="s">
        <v>33</v>
      </c>
      <c r="L196" s="375"/>
      <c r="M196" s="376" t="s">
        <v>219</v>
      </c>
      <c r="N196" s="388" t="s">
        <v>222</v>
      </c>
      <c r="O196" s="388"/>
    </row>
    <row r="197" spans="1:15" ht="15.75" hidden="1">
      <c r="A197" s="334">
        <v>155</v>
      </c>
      <c r="B197" s="368">
        <v>43899</v>
      </c>
      <c r="C197" s="369" t="s">
        <v>31</v>
      </c>
      <c r="D197" s="369" t="s">
        <v>3</v>
      </c>
      <c r="E197" s="370" t="s">
        <v>422</v>
      </c>
      <c r="F197" s="371">
        <v>1.1000000000000001</v>
      </c>
      <c r="G197" s="371">
        <v>0.6</v>
      </c>
      <c r="H197" s="372">
        <v>0.02</v>
      </c>
      <c r="I197" s="373">
        <v>28</v>
      </c>
      <c r="J197" s="374">
        <f t="shared" si="24"/>
        <v>18.48</v>
      </c>
      <c r="K197" s="319" t="s">
        <v>33</v>
      </c>
      <c r="L197" s="375" t="s">
        <v>32</v>
      </c>
      <c r="M197" s="376" t="s">
        <v>219</v>
      </c>
      <c r="N197" s="388" t="s">
        <v>68</v>
      </c>
      <c r="O197" s="388"/>
    </row>
    <row r="198" spans="1:15" ht="15.75" hidden="1">
      <c r="A198" s="517">
        <v>156</v>
      </c>
      <c r="B198" s="368">
        <v>43899</v>
      </c>
      <c r="C198" s="369" t="s">
        <v>31</v>
      </c>
      <c r="D198" s="369" t="s">
        <v>3</v>
      </c>
      <c r="E198" s="370" t="s">
        <v>374</v>
      </c>
      <c r="F198" s="371">
        <v>2.1</v>
      </c>
      <c r="G198" s="371">
        <v>0.6</v>
      </c>
      <c r="H198" s="372">
        <v>0.02</v>
      </c>
      <c r="I198" s="373">
        <v>42</v>
      </c>
      <c r="J198" s="374">
        <f t="shared" si="24"/>
        <v>52.92</v>
      </c>
      <c r="K198" s="319" t="s">
        <v>33</v>
      </c>
      <c r="L198" s="375" t="s">
        <v>32</v>
      </c>
      <c r="M198" s="376" t="s">
        <v>219</v>
      </c>
      <c r="N198" s="388" t="s">
        <v>68</v>
      </c>
      <c r="O198" s="388"/>
    </row>
    <row r="199" spans="1:15" ht="15.75" hidden="1">
      <c r="A199" s="334">
        <v>157</v>
      </c>
      <c r="B199" s="368">
        <v>43899</v>
      </c>
      <c r="C199" s="369" t="s">
        <v>31</v>
      </c>
      <c r="D199" s="369" t="s">
        <v>4</v>
      </c>
      <c r="E199" s="370" t="s">
        <v>165</v>
      </c>
      <c r="F199" s="371">
        <v>1.5</v>
      </c>
      <c r="G199" s="371">
        <v>0.6</v>
      </c>
      <c r="H199" s="372">
        <v>0.02</v>
      </c>
      <c r="I199" s="373">
        <v>47</v>
      </c>
      <c r="J199" s="374">
        <f t="shared" si="24"/>
        <v>42.3</v>
      </c>
      <c r="K199" s="319" t="s">
        <v>33</v>
      </c>
      <c r="L199" s="375"/>
      <c r="M199" s="376" t="s">
        <v>218</v>
      </c>
      <c r="N199" s="388" t="s">
        <v>222</v>
      </c>
      <c r="O199" s="388"/>
    </row>
    <row r="200" spans="1:15" ht="15.75" hidden="1">
      <c r="A200" s="517">
        <v>158</v>
      </c>
      <c r="B200" s="368">
        <v>43899</v>
      </c>
      <c r="C200" s="369" t="s">
        <v>31</v>
      </c>
      <c r="D200" s="369" t="s">
        <v>3</v>
      </c>
      <c r="E200" s="370" t="s">
        <v>382</v>
      </c>
      <c r="F200" s="371">
        <v>1.2</v>
      </c>
      <c r="G200" s="371">
        <v>0.6</v>
      </c>
      <c r="H200" s="372">
        <v>0.02</v>
      </c>
      <c r="I200" s="373">
        <v>50</v>
      </c>
      <c r="J200" s="374">
        <f t="shared" si="24"/>
        <v>36</v>
      </c>
      <c r="K200" s="319" t="s">
        <v>33</v>
      </c>
      <c r="L200" s="375" t="s">
        <v>32</v>
      </c>
      <c r="M200" s="376" t="s">
        <v>219</v>
      </c>
      <c r="N200" s="388" t="s">
        <v>68</v>
      </c>
      <c r="O200" s="388"/>
    </row>
    <row r="201" spans="1:15" ht="15.75" hidden="1">
      <c r="A201" s="334">
        <v>159</v>
      </c>
      <c r="B201" s="710">
        <v>43899</v>
      </c>
      <c r="C201" s="711" t="s">
        <v>31</v>
      </c>
      <c r="D201" s="711" t="s">
        <v>3</v>
      </c>
      <c r="E201" s="709" t="s">
        <v>373</v>
      </c>
      <c r="F201" s="712">
        <v>1.9</v>
      </c>
      <c r="G201" s="712">
        <v>0.6</v>
      </c>
      <c r="H201" s="713">
        <v>0.02</v>
      </c>
      <c r="I201" s="714">
        <v>43</v>
      </c>
      <c r="J201" s="715">
        <f t="shared" si="24"/>
        <v>49.019999999999996</v>
      </c>
      <c r="K201" s="716" t="s">
        <v>33</v>
      </c>
      <c r="L201" s="717" t="s">
        <v>32</v>
      </c>
      <c r="M201" s="718" t="s">
        <v>219</v>
      </c>
      <c r="N201" s="719" t="s">
        <v>68</v>
      </c>
      <c r="O201" s="388"/>
    </row>
    <row r="202" spans="1:15" ht="15.75" hidden="1">
      <c r="A202" s="517">
        <v>160</v>
      </c>
      <c r="B202" s="368">
        <v>43900</v>
      </c>
      <c r="C202" s="369" t="s">
        <v>31</v>
      </c>
      <c r="D202" s="369" t="s">
        <v>4</v>
      </c>
      <c r="E202" s="370" t="s">
        <v>364</v>
      </c>
      <c r="F202" s="371">
        <v>1.9</v>
      </c>
      <c r="G202" s="371">
        <v>0.6</v>
      </c>
      <c r="H202" s="372">
        <v>0.02</v>
      </c>
      <c r="I202" s="373">
        <v>23</v>
      </c>
      <c r="J202" s="374">
        <f t="shared" si="24"/>
        <v>26.22</v>
      </c>
      <c r="K202" s="319" t="s">
        <v>33</v>
      </c>
      <c r="L202" s="375" t="s">
        <v>32</v>
      </c>
      <c r="M202" s="376" t="s">
        <v>217</v>
      </c>
      <c r="N202" s="388" t="s">
        <v>68</v>
      </c>
      <c r="O202" s="388"/>
    </row>
    <row r="203" spans="1:15" ht="15.75" hidden="1">
      <c r="A203" s="334">
        <v>161</v>
      </c>
      <c r="B203" s="368">
        <v>43900</v>
      </c>
      <c r="C203" s="369" t="s">
        <v>31</v>
      </c>
      <c r="D203" s="369" t="s">
        <v>3</v>
      </c>
      <c r="E203" s="370" t="s">
        <v>419</v>
      </c>
      <c r="F203" s="371">
        <v>1</v>
      </c>
      <c r="G203" s="371">
        <v>0.6</v>
      </c>
      <c r="H203" s="372">
        <v>0.02</v>
      </c>
      <c r="I203" s="373">
        <v>14</v>
      </c>
      <c r="J203" s="374">
        <f t="shared" si="24"/>
        <v>8.4</v>
      </c>
      <c r="K203" s="319" t="s">
        <v>33</v>
      </c>
      <c r="L203" s="375" t="s">
        <v>32</v>
      </c>
      <c r="M203" s="376" t="s">
        <v>219</v>
      </c>
      <c r="N203" s="388" t="s">
        <v>68</v>
      </c>
      <c r="O203" s="388"/>
    </row>
    <row r="204" spans="1:15" ht="15.75" hidden="1">
      <c r="A204" s="517">
        <v>162</v>
      </c>
      <c r="B204" s="368">
        <v>43900</v>
      </c>
      <c r="C204" s="369" t="s">
        <v>31</v>
      </c>
      <c r="D204" s="369" t="s">
        <v>3</v>
      </c>
      <c r="E204" s="370" t="s">
        <v>419</v>
      </c>
      <c r="F204" s="371">
        <v>1.8</v>
      </c>
      <c r="G204" s="371">
        <v>0.6</v>
      </c>
      <c r="H204" s="372">
        <v>0.02</v>
      </c>
      <c r="I204" s="373">
        <v>14</v>
      </c>
      <c r="J204" s="374">
        <f t="shared" si="24"/>
        <v>15.120000000000001</v>
      </c>
      <c r="K204" s="319" t="s">
        <v>33</v>
      </c>
      <c r="L204" s="375" t="s">
        <v>32</v>
      </c>
      <c r="M204" s="376" t="s">
        <v>219</v>
      </c>
      <c r="N204" s="388" t="s">
        <v>68</v>
      </c>
      <c r="O204" s="388"/>
    </row>
    <row r="205" spans="1:15" ht="15.75" hidden="1">
      <c r="A205" s="334">
        <v>163</v>
      </c>
      <c r="B205" s="368">
        <v>43900</v>
      </c>
      <c r="C205" s="369" t="s">
        <v>31</v>
      </c>
      <c r="D205" s="369" t="s">
        <v>3</v>
      </c>
      <c r="E205" s="370" t="s">
        <v>409</v>
      </c>
      <c r="F205" s="371">
        <v>1.7</v>
      </c>
      <c r="G205" s="371">
        <v>0.6</v>
      </c>
      <c r="H205" s="372">
        <v>0.02</v>
      </c>
      <c r="I205" s="373">
        <v>19</v>
      </c>
      <c r="J205" s="374">
        <f t="shared" si="24"/>
        <v>19.38</v>
      </c>
      <c r="K205" s="319" t="s">
        <v>33</v>
      </c>
      <c r="L205" s="375" t="s">
        <v>32</v>
      </c>
      <c r="M205" s="376" t="s">
        <v>219</v>
      </c>
      <c r="N205" s="388" t="s">
        <v>68</v>
      </c>
      <c r="O205" s="388"/>
    </row>
    <row r="206" spans="1:15" ht="15.75" hidden="1">
      <c r="A206" s="517">
        <v>164</v>
      </c>
      <c r="B206" s="368">
        <v>43900</v>
      </c>
      <c r="C206" s="369" t="s">
        <v>31</v>
      </c>
      <c r="D206" s="369" t="s">
        <v>3</v>
      </c>
      <c r="E206" s="370" t="s">
        <v>409</v>
      </c>
      <c r="F206" s="371">
        <v>2.2999999999999998</v>
      </c>
      <c r="G206" s="371">
        <v>0.6</v>
      </c>
      <c r="H206" s="372">
        <v>0.02</v>
      </c>
      <c r="I206" s="373">
        <v>20</v>
      </c>
      <c r="J206" s="374">
        <f t="shared" si="24"/>
        <v>27.599999999999998</v>
      </c>
      <c r="K206" s="319" t="s">
        <v>33</v>
      </c>
      <c r="L206" s="375" t="s">
        <v>32</v>
      </c>
      <c r="M206" s="376" t="s">
        <v>219</v>
      </c>
      <c r="N206" s="388" t="s">
        <v>68</v>
      </c>
      <c r="O206" s="388"/>
    </row>
    <row r="207" spans="1:15" ht="15.75" hidden="1">
      <c r="A207" s="517">
        <v>165</v>
      </c>
      <c r="B207" s="368">
        <v>43900</v>
      </c>
      <c r="C207" s="369" t="s">
        <v>31</v>
      </c>
      <c r="D207" s="369" t="s">
        <v>3</v>
      </c>
      <c r="E207" s="370" t="s">
        <v>418</v>
      </c>
      <c r="F207" s="371">
        <v>1</v>
      </c>
      <c r="G207" s="371">
        <v>0.6</v>
      </c>
      <c r="H207" s="372">
        <v>0.02</v>
      </c>
      <c r="I207" s="373">
        <v>28</v>
      </c>
      <c r="J207" s="374">
        <f t="shared" si="24"/>
        <v>16.8</v>
      </c>
      <c r="K207" s="319" t="s">
        <v>33</v>
      </c>
      <c r="L207" s="375" t="s">
        <v>32</v>
      </c>
      <c r="M207" s="376" t="s">
        <v>219</v>
      </c>
      <c r="N207" s="388" t="s">
        <v>68</v>
      </c>
      <c r="O207" s="388"/>
    </row>
    <row r="208" spans="1:15" ht="15.75" hidden="1">
      <c r="A208" s="334">
        <v>166</v>
      </c>
      <c r="B208" s="368">
        <v>43900</v>
      </c>
      <c r="C208" s="369" t="s">
        <v>31</v>
      </c>
      <c r="D208" s="369" t="s">
        <v>3</v>
      </c>
      <c r="E208" s="370" t="s">
        <v>423</v>
      </c>
      <c r="F208" s="371">
        <v>1.2</v>
      </c>
      <c r="G208" s="371">
        <v>0.6</v>
      </c>
      <c r="H208" s="372">
        <v>0.02</v>
      </c>
      <c r="I208" s="373">
        <v>35</v>
      </c>
      <c r="J208" s="374">
        <f t="shared" si="24"/>
        <v>25.2</v>
      </c>
      <c r="K208" s="319" t="s">
        <v>33</v>
      </c>
      <c r="L208" s="375" t="s">
        <v>32</v>
      </c>
      <c r="M208" s="376" t="s">
        <v>219</v>
      </c>
      <c r="N208" s="388" t="s">
        <v>68</v>
      </c>
      <c r="O208" s="388"/>
    </row>
    <row r="209" spans="1:15" ht="15.75" hidden="1">
      <c r="A209" s="517">
        <v>167</v>
      </c>
      <c r="B209" s="368">
        <v>43900</v>
      </c>
      <c r="C209" s="369" t="s">
        <v>31</v>
      </c>
      <c r="D209" s="369" t="s">
        <v>3</v>
      </c>
      <c r="E209" s="370" t="s">
        <v>424</v>
      </c>
      <c r="F209" s="371">
        <v>1.2</v>
      </c>
      <c r="G209" s="371">
        <v>0.6</v>
      </c>
      <c r="H209" s="372">
        <v>0.02</v>
      </c>
      <c r="I209" s="373">
        <v>35</v>
      </c>
      <c r="J209" s="374">
        <f t="shared" si="24"/>
        <v>25.2</v>
      </c>
      <c r="K209" s="319" t="s">
        <v>33</v>
      </c>
      <c r="L209" s="375" t="s">
        <v>32</v>
      </c>
      <c r="M209" s="376" t="s">
        <v>219</v>
      </c>
      <c r="N209" s="388" t="s">
        <v>68</v>
      </c>
      <c r="O209" s="388"/>
    </row>
    <row r="210" spans="1:15" ht="15.75" hidden="1">
      <c r="A210" s="334">
        <v>168</v>
      </c>
      <c r="B210" s="368">
        <v>43900</v>
      </c>
      <c r="C210" s="369" t="s">
        <v>31</v>
      </c>
      <c r="D210" s="369" t="s">
        <v>3</v>
      </c>
      <c r="E210" s="370" t="s">
        <v>368</v>
      </c>
      <c r="F210" s="371">
        <v>1.6</v>
      </c>
      <c r="G210" s="371">
        <v>0.6</v>
      </c>
      <c r="H210" s="372">
        <v>0.02</v>
      </c>
      <c r="I210" s="373">
        <v>30</v>
      </c>
      <c r="J210" s="374">
        <f t="shared" si="24"/>
        <v>28.799999999999997</v>
      </c>
      <c r="K210" s="319" t="s">
        <v>33</v>
      </c>
      <c r="L210" s="375"/>
      <c r="M210" s="376" t="s">
        <v>219</v>
      </c>
      <c r="N210" s="388" t="s">
        <v>68</v>
      </c>
      <c r="O210" s="388"/>
    </row>
    <row r="211" spans="1:15" ht="15.75" hidden="1">
      <c r="A211" s="517">
        <v>169</v>
      </c>
      <c r="B211" s="368">
        <v>43900</v>
      </c>
      <c r="C211" s="369" t="s">
        <v>31</v>
      </c>
      <c r="D211" s="369" t="s">
        <v>4</v>
      </c>
      <c r="E211" s="370" t="s">
        <v>384</v>
      </c>
      <c r="F211" s="371">
        <v>0.9</v>
      </c>
      <c r="G211" s="371">
        <v>0.6</v>
      </c>
      <c r="H211" s="372">
        <v>0.02</v>
      </c>
      <c r="I211" s="373">
        <v>20</v>
      </c>
      <c r="J211" s="374">
        <f t="shared" si="24"/>
        <v>10.8</v>
      </c>
      <c r="K211" s="319" t="s">
        <v>33</v>
      </c>
      <c r="L211" s="375"/>
      <c r="M211" s="376" t="s">
        <v>219</v>
      </c>
      <c r="N211" s="388" t="s">
        <v>68</v>
      </c>
      <c r="O211" s="388"/>
    </row>
    <row r="212" spans="1:15" ht="15.75" hidden="1">
      <c r="A212" s="334">
        <v>170</v>
      </c>
      <c r="B212" s="368">
        <v>43900</v>
      </c>
      <c r="C212" s="369" t="s">
        <v>31</v>
      </c>
      <c r="D212" s="369" t="s">
        <v>4</v>
      </c>
      <c r="E212" s="370" t="s">
        <v>384</v>
      </c>
      <c r="F212" s="371">
        <v>1.2</v>
      </c>
      <c r="G212" s="371">
        <v>0.6</v>
      </c>
      <c r="H212" s="372">
        <v>0.02</v>
      </c>
      <c r="I212" s="373">
        <v>20</v>
      </c>
      <c r="J212" s="374">
        <f t="shared" si="24"/>
        <v>14.399999999999999</v>
      </c>
      <c r="K212" s="319" t="s">
        <v>33</v>
      </c>
      <c r="L212" s="375" t="s">
        <v>32</v>
      </c>
      <c r="M212" s="376" t="s">
        <v>219</v>
      </c>
      <c r="N212" s="388" t="s">
        <v>68</v>
      </c>
      <c r="O212" s="388"/>
    </row>
    <row r="213" spans="1:15" ht="15.75" hidden="1">
      <c r="A213" s="517">
        <v>171</v>
      </c>
      <c r="B213" s="368">
        <v>43900</v>
      </c>
      <c r="C213" s="369" t="s">
        <v>31</v>
      </c>
      <c r="D213" s="369" t="s">
        <v>3</v>
      </c>
      <c r="E213" s="370" t="s">
        <v>385</v>
      </c>
      <c r="F213" s="371">
        <v>1.3</v>
      </c>
      <c r="G213" s="371">
        <v>0.6</v>
      </c>
      <c r="H213" s="372">
        <v>0.02</v>
      </c>
      <c r="I213" s="373">
        <v>38</v>
      </c>
      <c r="J213" s="374">
        <f t="shared" si="24"/>
        <v>29.64</v>
      </c>
      <c r="K213" s="319" t="s">
        <v>33</v>
      </c>
      <c r="L213" s="375"/>
      <c r="M213" s="376" t="s">
        <v>219</v>
      </c>
      <c r="N213" s="388" t="s">
        <v>68</v>
      </c>
      <c r="O213" s="388"/>
    </row>
    <row r="214" spans="1:15" ht="15.75" hidden="1">
      <c r="A214" s="334">
        <v>172</v>
      </c>
      <c r="B214" s="368">
        <v>43900</v>
      </c>
      <c r="C214" s="369" t="s">
        <v>31</v>
      </c>
      <c r="D214" s="369" t="s">
        <v>3</v>
      </c>
      <c r="E214" s="370" t="s">
        <v>370</v>
      </c>
      <c r="F214" s="371">
        <v>1.2</v>
      </c>
      <c r="G214" s="371">
        <v>0.6</v>
      </c>
      <c r="H214" s="372">
        <v>0.02</v>
      </c>
      <c r="I214" s="373">
        <v>36</v>
      </c>
      <c r="J214" s="374">
        <f t="shared" si="24"/>
        <v>25.919999999999998</v>
      </c>
      <c r="K214" s="319" t="s">
        <v>33</v>
      </c>
      <c r="L214" s="375" t="s">
        <v>32</v>
      </c>
      <c r="M214" s="376" t="s">
        <v>219</v>
      </c>
      <c r="N214" s="388" t="s">
        <v>68</v>
      </c>
      <c r="O214" s="388"/>
    </row>
    <row r="215" spans="1:15" ht="15.75" hidden="1">
      <c r="A215" s="517">
        <v>173</v>
      </c>
      <c r="B215" s="368">
        <v>43900</v>
      </c>
      <c r="C215" s="369" t="s">
        <v>31</v>
      </c>
      <c r="D215" s="369" t="s">
        <v>3</v>
      </c>
      <c r="E215" s="370" t="s">
        <v>410</v>
      </c>
      <c r="F215" s="371">
        <v>2.6</v>
      </c>
      <c r="G215" s="371">
        <v>0.6</v>
      </c>
      <c r="H215" s="372">
        <v>0.02</v>
      </c>
      <c r="I215" s="373">
        <v>40</v>
      </c>
      <c r="J215" s="374">
        <f t="shared" si="24"/>
        <v>62.400000000000006</v>
      </c>
      <c r="K215" s="319" t="s">
        <v>33</v>
      </c>
      <c r="L215" s="375" t="s">
        <v>32</v>
      </c>
      <c r="M215" s="376" t="s">
        <v>219</v>
      </c>
      <c r="N215" s="388" t="s">
        <v>68</v>
      </c>
      <c r="O215" s="388"/>
    </row>
    <row r="216" spans="1:15" ht="15.75" hidden="1">
      <c r="A216" s="334">
        <v>174</v>
      </c>
      <c r="B216" s="368">
        <v>43900</v>
      </c>
      <c r="C216" s="369" t="s">
        <v>31</v>
      </c>
      <c r="D216" s="369" t="s">
        <v>3</v>
      </c>
      <c r="E216" s="370" t="s">
        <v>211</v>
      </c>
      <c r="F216" s="371">
        <v>1.3</v>
      </c>
      <c r="G216" s="371">
        <v>0.6</v>
      </c>
      <c r="H216" s="372">
        <v>0.02</v>
      </c>
      <c r="I216" s="373">
        <v>47</v>
      </c>
      <c r="J216" s="374">
        <f t="shared" si="24"/>
        <v>36.660000000000004</v>
      </c>
      <c r="K216" s="319" t="s">
        <v>33</v>
      </c>
      <c r="L216" s="375" t="s">
        <v>32</v>
      </c>
      <c r="M216" s="376" t="s">
        <v>218</v>
      </c>
      <c r="N216" s="388" t="s">
        <v>68</v>
      </c>
      <c r="O216" s="388"/>
    </row>
    <row r="217" spans="1:15" ht="15.75" hidden="1">
      <c r="A217" s="517">
        <v>175</v>
      </c>
      <c r="B217" s="368">
        <v>43900</v>
      </c>
      <c r="C217" s="369" t="s">
        <v>31</v>
      </c>
      <c r="D217" s="369" t="s">
        <v>3</v>
      </c>
      <c r="E217" s="370" t="s">
        <v>428</v>
      </c>
      <c r="F217" s="371">
        <v>1.2</v>
      </c>
      <c r="G217" s="371">
        <v>0.6</v>
      </c>
      <c r="H217" s="372">
        <v>0.02</v>
      </c>
      <c r="I217" s="373">
        <v>58</v>
      </c>
      <c r="J217" s="374">
        <f t="shared" si="24"/>
        <v>41.76</v>
      </c>
      <c r="K217" s="319" t="s">
        <v>33</v>
      </c>
      <c r="L217" s="375" t="s">
        <v>32</v>
      </c>
      <c r="M217" s="376" t="s">
        <v>219</v>
      </c>
      <c r="N217" s="388" t="s">
        <v>68</v>
      </c>
      <c r="O217" s="388"/>
    </row>
    <row r="218" spans="1:15" ht="15.75" hidden="1">
      <c r="A218" s="334">
        <v>176</v>
      </c>
      <c r="B218" s="368">
        <v>43900</v>
      </c>
      <c r="C218" s="369" t="s">
        <v>31</v>
      </c>
      <c r="D218" s="369" t="s">
        <v>3</v>
      </c>
      <c r="E218" s="370" t="s">
        <v>376</v>
      </c>
      <c r="F218" s="371">
        <v>2.4</v>
      </c>
      <c r="G218" s="371">
        <v>0.6</v>
      </c>
      <c r="H218" s="372">
        <v>0.02</v>
      </c>
      <c r="I218" s="373">
        <v>38</v>
      </c>
      <c r="J218" s="374">
        <f t="shared" si="24"/>
        <v>54.72</v>
      </c>
      <c r="K218" s="319" t="s">
        <v>33</v>
      </c>
      <c r="L218" s="375" t="s">
        <v>32</v>
      </c>
      <c r="M218" s="376" t="s">
        <v>216</v>
      </c>
      <c r="N218" s="388" t="s">
        <v>68</v>
      </c>
      <c r="O218" s="388"/>
    </row>
    <row r="219" spans="1:15" ht="15.75" hidden="1">
      <c r="A219" s="517">
        <v>177</v>
      </c>
      <c r="B219" s="368">
        <v>43900</v>
      </c>
      <c r="C219" s="369" t="s">
        <v>31</v>
      </c>
      <c r="D219" s="369" t="s">
        <v>3</v>
      </c>
      <c r="E219" s="370" t="s">
        <v>415</v>
      </c>
      <c r="F219" s="371">
        <v>1.6</v>
      </c>
      <c r="G219" s="371">
        <v>1</v>
      </c>
      <c r="H219" s="372">
        <v>0.02</v>
      </c>
      <c r="I219" s="373">
        <v>26</v>
      </c>
      <c r="J219" s="374">
        <f t="shared" si="24"/>
        <v>41.6</v>
      </c>
      <c r="K219" s="319" t="s">
        <v>33</v>
      </c>
      <c r="L219" s="375" t="s">
        <v>32</v>
      </c>
      <c r="M219" s="376" t="s">
        <v>308</v>
      </c>
      <c r="N219" s="388" t="s">
        <v>68</v>
      </c>
      <c r="O219" s="388"/>
    </row>
    <row r="220" spans="1:15" ht="15.75" hidden="1">
      <c r="A220" s="334">
        <v>178</v>
      </c>
      <c r="B220" s="368">
        <v>43900</v>
      </c>
      <c r="C220" s="369" t="s">
        <v>31</v>
      </c>
      <c r="D220" s="369" t="s">
        <v>3</v>
      </c>
      <c r="E220" s="370" t="s">
        <v>408</v>
      </c>
      <c r="F220" s="371">
        <v>1.9</v>
      </c>
      <c r="G220" s="371">
        <v>0.6</v>
      </c>
      <c r="H220" s="372">
        <v>0.02</v>
      </c>
      <c r="I220" s="373">
        <v>20</v>
      </c>
      <c r="J220" s="374">
        <f t="shared" si="24"/>
        <v>22.799999999999997</v>
      </c>
      <c r="K220" s="319" t="s">
        <v>33</v>
      </c>
      <c r="L220" s="375" t="s">
        <v>32</v>
      </c>
      <c r="M220" s="376" t="s">
        <v>218</v>
      </c>
      <c r="N220" s="388" t="s">
        <v>68</v>
      </c>
      <c r="O220" s="388"/>
    </row>
    <row r="221" spans="1:15" ht="15.75" hidden="1">
      <c r="A221" s="517">
        <v>179</v>
      </c>
      <c r="B221" s="710">
        <v>43900</v>
      </c>
      <c r="C221" s="711" t="s">
        <v>31</v>
      </c>
      <c r="D221" s="711" t="s">
        <v>3</v>
      </c>
      <c r="E221" s="709" t="s">
        <v>408</v>
      </c>
      <c r="F221" s="712">
        <v>2.2999999999999998</v>
      </c>
      <c r="G221" s="712">
        <v>0.6</v>
      </c>
      <c r="H221" s="713">
        <v>0.02</v>
      </c>
      <c r="I221" s="714">
        <v>25</v>
      </c>
      <c r="J221" s="715">
        <f t="shared" si="24"/>
        <v>34.5</v>
      </c>
      <c r="K221" s="716" t="s">
        <v>33</v>
      </c>
      <c r="L221" s="717" t="s">
        <v>32</v>
      </c>
      <c r="M221" s="718" t="s">
        <v>218</v>
      </c>
      <c r="N221" s="719" t="s">
        <v>68</v>
      </c>
      <c r="O221" s="388"/>
    </row>
    <row r="222" spans="1:15" ht="15.75" hidden="1">
      <c r="A222" s="334">
        <v>180</v>
      </c>
      <c r="B222" s="368">
        <v>43901</v>
      </c>
      <c r="C222" s="369" t="s">
        <v>31</v>
      </c>
      <c r="D222" s="369" t="s">
        <v>4</v>
      </c>
      <c r="E222" s="370" t="s">
        <v>473</v>
      </c>
      <c r="F222" s="371">
        <v>1.1000000000000001</v>
      </c>
      <c r="G222" s="371">
        <v>0.6</v>
      </c>
      <c r="H222" s="372">
        <v>0.02</v>
      </c>
      <c r="I222" s="373">
        <v>40</v>
      </c>
      <c r="J222" s="374">
        <f t="shared" si="24"/>
        <v>26.400000000000002</v>
      </c>
      <c r="K222" s="319" t="s">
        <v>33</v>
      </c>
      <c r="L222" s="375" t="s">
        <v>32</v>
      </c>
      <c r="M222" s="376" t="s">
        <v>219</v>
      </c>
      <c r="N222" s="388" t="s">
        <v>68</v>
      </c>
      <c r="O222" s="388"/>
    </row>
    <row r="223" spans="1:15" ht="15.75" hidden="1">
      <c r="A223" s="517">
        <v>181</v>
      </c>
      <c r="B223" s="368">
        <v>43901</v>
      </c>
      <c r="C223" s="369" t="s">
        <v>31</v>
      </c>
      <c r="D223" s="369" t="s">
        <v>4</v>
      </c>
      <c r="E223" s="370" t="s">
        <v>324</v>
      </c>
      <c r="F223" s="371">
        <v>2.5</v>
      </c>
      <c r="G223" s="371">
        <v>0.6</v>
      </c>
      <c r="H223" s="372">
        <v>0.02</v>
      </c>
      <c r="I223" s="373">
        <v>21</v>
      </c>
      <c r="J223" s="374">
        <f t="shared" si="24"/>
        <v>31.5</v>
      </c>
      <c r="K223" s="319" t="s">
        <v>33</v>
      </c>
      <c r="L223" s="375"/>
      <c r="M223" s="376" t="s">
        <v>217</v>
      </c>
      <c r="N223" s="388" t="s">
        <v>222</v>
      </c>
      <c r="O223" s="388"/>
    </row>
    <row r="224" spans="1:15" ht="15.75" hidden="1">
      <c r="A224" s="334">
        <v>182</v>
      </c>
      <c r="B224" s="368">
        <v>43901</v>
      </c>
      <c r="C224" s="369" t="s">
        <v>31</v>
      </c>
      <c r="D224" s="369" t="s">
        <v>3</v>
      </c>
      <c r="E224" s="370" t="s">
        <v>189</v>
      </c>
      <c r="F224" s="371">
        <v>1.1000000000000001</v>
      </c>
      <c r="G224" s="371">
        <v>0.6</v>
      </c>
      <c r="H224" s="372">
        <v>0.02</v>
      </c>
      <c r="I224" s="373">
        <v>28</v>
      </c>
      <c r="J224" s="374">
        <f t="shared" si="24"/>
        <v>18.48</v>
      </c>
      <c r="K224" s="319" t="s">
        <v>33</v>
      </c>
      <c r="L224" s="375" t="s">
        <v>32</v>
      </c>
      <c r="M224" s="376" t="s">
        <v>219</v>
      </c>
      <c r="N224" s="388" t="s">
        <v>68</v>
      </c>
      <c r="O224" s="388"/>
    </row>
    <row r="225" spans="1:15" ht="15.75" hidden="1">
      <c r="A225" s="517">
        <v>183</v>
      </c>
      <c r="B225" s="368">
        <v>43901</v>
      </c>
      <c r="C225" s="369" t="s">
        <v>31</v>
      </c>
      <c r="D225" s="369" t="s">
        <v>4</v>
      </c>
      <c r="E225" s="370" t="s">
        <v>431</v>
      </c>
      <c r="F225" s="371">
        <v>1.2</v>
      </c>
      <c r="G225" s="371">
        <v>0.6</v>
      </c>
      <c r="H225" s="372">
        <v>0.02</v>
      </c>
      <c r="I225" s="373">
        <v>36</v>
      </c>
      <c r="J225" s="374">
        <f t="shared" si="24"/>
        <v>25.919999999999998</v>
      </c>
      <c r="K225" s="319" t="s">
        <v>33</v>
      </c>
      <c r="L225" s="375" t="s">
        <v>32</v>
      </c>
      <c r="M225" s="376" t="s">
        <v>219</v>
      </c>
      <c r="N225" s="388" t="s">
        <v>68</v>
      </c>
      <c r="O225" s="388"/>
    </row>
    <row r="226" spans="1:15" ht="15.75" hidden="1">
      <c r="A226" s="334">
        <v>184</v>
      </c>
      <c r="B226" s="368">
        <v>43901</v>
      </c>
      <c r="C226" s="369" t="s">
        <v>31</v>
      </c>
      <c r="D226" s="369" t="s">
        <v>3</v>
      </c>
      <c r="E226" s="370" t="s">
        <v>165</v>
      </c>
      <c r="F226" s="371">
        <v>1.2</v>
      </c>
      <c r="G226" s="371">
        <v>0.6</v>
      </c>
      <c r="H226" s="372">
        <v>0.02</v>
      </c>
      <c r="I226" s="373">
        <v>30</v>
      </c>
      <c r="J226" s="374">
        <f t="shared" si="24"/>
        <v>21.599999999999998</v>
      </c>
      <c r="K226" s="319" t="s">
        <v>33</v>
      </c>
      <c r="L226" s="375" t="s">
        <v>32</v>
      </c>
      <c r="M226" s="376" t="s">
        <v>216</v>
      </c>
      <c r="N226" s="388" t="s">
        <v>68</v>
      </c>
      <c r="O226" s="388"/>
    </row>
    <row r="227" spans="1:15" ht="15.75" hidden="1">
      <c r="A227" s="517">
        <v>185</v>
      </c>
      <c r="B227" s="368">
        <v>43901</v>
      </c>
      <c r="C227" s="369" t="s">
        <v>31</v>
      </c>
      <c r="D227" s="369" t="s">
        <v>3</v>
      </c>
      <c r="E227" s="370" t="s">
        <v>476</v>
      </c>
      <c r="F227" s="371">
        <v>3.3</v>
      </c>
      <c r="G227" s="371">
        <v>0.6</v>
      </c>
      <c r="H227" s="372">
        <v>0.02</v>
      </c>
      <c r="I227" s="373">
        <v>41</v>
      </c>
      <c r="J227" s="374">
        <f t="shared" si="24"/>
        <v>81.179999999999993</v>
      </c>
      <c r="K227" s="319" t="s">
        <v>33</v>
      </c>
      <c r="L227" s="375" t="s">
        <v>32</v>
      </c>
      <c r="M227" s="376" t="s">
        <v>216</v>
      </c>
      <c r="N227" s="388" t="s">
        <v>68</v>
      </c>
      <c r="O227" s="388"/>
    </row>
    <row r="228" spans="1:15" ht="15.75" hidden="1">
      <c r="A228" s="334">
        <v>186</v>
      </c>
      <c r="B228" s="368">
        <v>43901</v>
      </c>
      <c r="C228" s="369" t="s">
        <v>31</v>
      </c>
      <c r="D228" s="369" t="s">
        <v>4</v>
      </c>
      <c r="E228" s="370" t="s">
        <v>322</v>
      </c>
      <c r="F228" s="371">
        <v>1.5</v>
      </c>
      <c r="G228" s="371">
        <v>0.6</v>
      </c>
      <c r="H228" s="372">
        <v>0.02</v>
      </c>
      <c r="I228" s="373">
        <v>23</v>
      </c>
      <c r="J228" s="374">
        <f t="shared" si="24"/>
        <v>20.7</v>
      </c>
      <c r="K228" s="319" t="s">
        <v>33</v>
      </c>
      <c r="L228" s="375"/>
      <c r="M228" s="376" t="s">
        <v>217</v>
      </c>
      <c r="N228" s="388" t="s">
        <v>222</v>
      </c>
      <c r="O228" s="388"/>
    </row>
    <row r="229" spans="1:15" ht="15.75" hidden="1">
      <c r="A229" s="517">
        <v>187</v>
      </c>
      <c r="B229" s="368">
        <v>43901</v>
      </c>
      <c r="C229" s="369" t="s">
        <v>31</v>
      </c>
      <c r="D229" s="369" t="s">
        <v>3</v>
      </c>
      <c r="E229" s="370" t="s">
        <v>194</v>
      </c>
      <c r="F229" s="371">
        <v>2.5</v>
      </c>
      <c r="G229" s="371">
        <v>0.6</v>
      </c>
      <c r="H229" s="372">
        <v>0.02</v>
      </c>
      <c r="I229" s="373">
        <v>43</v>
      </c>
      <c r="J229" s="374">
        <f t="shared" si="24"/>
        <v>64.5</v>
      </c>
      <c r="K229" s="319" t="s">
        <v>33</v>
      </c>
      <c r="L229" s="375" t="s">
        <v>32</v>
      </c>
      <c r="M229" s="376" t="s">
        <v>219</v>
      </c>
      <c r="N229" s="388" t="s">
        <v>68</v>
      </c>
      <c r="O229" s="388"/>
    </row>
    <row r="230" spans="1:15" ht="15.75" hidden="1">
      <c r="A230" s="334">
        <v>188</v>
      </c>
      <c r="B230" s="368">
        <v>43901</v>
      </c>
      <c r="C230" s="369" t="s">
        <v>31</v>
      </c>
      <c r="D230" s="369" t="s">
        <v>3</v>
      </c>
      <c r="E230" s="370" t="s">
        <v>188</v>
      </c>
      <c r="F230" s="371">
        <v>1.6</v>
      </c>
      <c r="G230" s="371">
        <v>0.6</v>
      </c>
      <c r="H230" s="372">
        <v>0.02</v>
      </c>
      <c r="I230" s="373">
        <v>43</v>
      </c>
      <c r="J230" s="374">
        <f t="shared" si="24"/>
        <v>41.28</v>
      </c>
      <c r="K230" s="319" t="s">
        <v>33</v>
      </c>
      <c r="L230" s="375" t="s">
        <v>32</v>
      </c>
      <c r="M230" s="376" t="s">
        <v>218</v>
      </c>
      <c r="N230" s="388" t="s">
        <v>68</v>
      </c>
      <c r="O230" s="388"/>
    </row>
    <row r="231" spans="1:15" ht="15.75" hidden="1">
      <c r="A231" s="517">
        <v>189</v>
      </c>
      <c r="B231" s="368">
        <v>43901</v>
      </c>
      <c r="C231" s="369" t="s">
        <v>31</v>
      </c>
      <c r="D231" s="369" t="s">
        <v>3</v>
      </c>
      <c r="E231" s="370" t="s">
        <v>475</v>
      </c>
      <c r="F231" s="371">
        <v>1.2</v>
      </c>
      <c r="G231" s="371">
        <v>0.6</v>
      </c>
      <c r="H231" s="372">
        <v>0.02</v>
      </c>
      <c r="I231" s="373">
        <v>24</v>
      </c>
      <c r="J231" s="374">
        <f t="shared" si="24"/>
        <v>17.28</v>
      </c>
      <c r="K231" s="319" t="s">
        <v>33</v>
      </c>
      <c r="L231" s="375" t="s">
        <v>32</v>
      </c>
      <c r="M231" s="376" t="s">
        <v>217</v>
      </c>
      <c r="N231" s="388" t="s">
        <v>68</v>
      </c>
      <c r="O231" s="388"/>
    </row>
    <row r="232" spans="1:15" ht="15.75" hidden="1">
      <c r="A232" s="334">
        <v>190</v>
      </c>
      <c r="B232" s="368">
        <v>43901</v>
      </c>
      <c r="C232" s="369" t="s">
        <v>31</v>
      </c>
      <c r="D232" s="369" t="s">
        <v>3</v>
      </c>
      <c r="E232" s="370" t="s">
        <v>421</v>
      </c>
      <c r="F232" s="371">
        <v>1.2</v>
      </c>
      <c r="G232" s="371">
        <v>0.6</v>
      </c>
      <c r="H232" s="372">
        <v>0.02</v>
      </c>
      <c r="I232" s="373">
        <v>29</v>
      </c>
      <c r="J232" s="374">
        <f t="shared" si="24"/>
        <v>20.88</v>
      </c>
      <c r="K232" s="319" t="s">
        <v>33</v>
      </c>
      <c r="L232" s="375" t="s">
        <v>32</v>
      </c>
      <c r="M232" s="376" t="s">
        <v>219</v>
      </c>
      <c r="N232" s="388" t="s">
        <v>68</v>
      </c>
      <c r="O232" s="388"/>
    </row>
    <row r="233" spans="1:15" ht="15.75" hidden="1">
      <c r="A233" s="517">
        <v>191</v>
      </c>
      <c r="B233" s="368">
        <v>43901</v>
      </c>
      <c r="C233" s="369" t="s">
        <v>31</v>
      </c>
      <c r="D233" s="369" t="s">
        <v>4</v>
      </c>
      <c r="E233" s="370" t="s">
        <v>299</v>
      </c>
      <c r="F233" s="371">
        <v>1.6</v>
      </c>
      <c r="G233" s="371">
        <v>0.6</v>
      </c>
      <c r="H233" s="372">
        <v>0.02</v>
      </c>
      <c r="I233" s="373">
        <v>30</v>
      </c>
      <c r="J233" s="374">
        <f t="shared" si="24"/>
        <v>28.799999999999997</v>
      </c>
      <c r="K233" s="319" t="s">
        <v>33</v>
      </c>
      <c r="L233" s="375"/>
      <c r="M233" s="376" t="s">
        <v>216</v>
      </c>
      <c r="N233" s="388" t="s">
        <v>222</v>
      </c>
      <c r="O233" s="388"/>
    </row>
    <row r="234" spans="1:15" ht="15.75" hidden="1">
      <c r="A234" s="334">
        <v>192</v>
      </c>
      <c r="B234" s="368">
        <v>43901</v>
      </c>
      <c r="C234" s="369" t="s">
        <v>31</v>
      </c>
      <c r="D234" s="369" t="s">
        <v>3</v>
      </c>
      <c r="E234" s="370" t="s">
        <v>425</v>
      </c>
      <c r="F234" s="371">
        <v>1.2</v>
      </c>
      <c r="G234" s="371">
        <v>0.6</v>
      </c>
      <c r="H234" s="372">
        <v>0.02</v>
      </c>
      <c r="I234" s="373">
        <v>28</v>
      </c>
      <c r="J234" s="374">
        <f t="shared" si="24"/>
        <v>20.16</v>
      </c>
      <c r="K234" s="319" t="s">
        <v>33</v>
      </c>
      <c r="L234" s="375" t="s">
        <v>32</v>
      </c>
      <c r="M234" s="376" t="s">
        <v>219</v>
      </c>
      <c r="N234" s="388" t="s">
        <v>68</v>
      </c>
      <c r="O234" s="388"/>
    </row>
    <row r="235" spans="1:15" ht="15.75" hidden="1">
      <c r="A235" s="517">
        <v>193</v>
      </c>
      <c r="B235" s="368">
        <v>43901</v>
      </c>
      <c r="C235" s="369" t="s">
        <v>31</v>
      </c>
      <c r="D235" s="369" t="s">
        <v>3</v>
      </c>
      <c r="E235" s="370" t="s">
        <v>186</v>
      </c>
      <c r="F235" s="371">
        <v>0.9</v>
      </c>
      <c r="G235" s="371">
        <v>0.6</v>
      </c>
      <c r="H235" s="372">
        <v>0.02</v>
      </c>
      <c r="I235" s="373">
        <v>20</v>
      </c>
      <c r="J235" s="374">
        <f t="shared" si="24"/>
        <v>10.8</v>
      </c>
      <c r="K235" s="319" t="s">
        <v>33</v>
      </c>
      <c r="L235" s="375" t="s">
        <v>32</v>
      </c>
      <c r="M235" s="376" t="s">
        <v>219</v>
      </c>
      <c r="N235" s="388" t="s">
        <v>68</v>
      </c>
      <c r="O235" s="388"/>
    </row>
    <row r="236" spans="1:15" ht="15.75" hidden="1">
      <c r="A236" s="334">
        <v>194</v>
      </c>
      <c r="B236" s="368">
        <v>43901</v>
      </c>
      <c r="C236" s="369" t="s">
        <v>31</v>
      </c>
      <c r="D236" s="369" t="s">
        <v>3</v>
      </c>
      <c r="E236" s="370" t="s">
        <v>186</v>
      </c>
      <c r="F236" s="371">
        <v>1.5</v>
      </c>
      <c r="G236" s="371">
        <v>0.6</v>
      </c>
      <c r="H236" s="372">
        <v>0.02</v>
      </c>
      <c r="I236" s="373">
        <v>20</v>
      </c>
      <c r="J236" s="374">
        <f t="shared" si="24"/>
        <v>18</v>
      </c>
      <c r="K236" s="319" t="s">
        <v>33</v>
      </c>
      <c r="L236" s="375" t="s">
        <v>32</v>
      </c>
      <c r="M236" s="376" t="s">
        <v>219</v>
      </c>
      <c r="N236" s="388" t="s">
        <v>68</v>
      </c>
      <c r="O236" s="388"/>
    </row>
    <row r="237" spans="1:15" ht="15.75" hidden="1">
      <c r="A237" s="517">
        <v>195</v>
      </c>
      <c r="B237" s="368">
        <v>43901</v>
      </c>
      <c r="C237" s="369" t="s">
        <v>31</v>
      </c>
      <c r="D237" s="369" t="s">
        <v>4</v>
      </c>
      <c r="E237" s="370" t="s">
        <v>474</v>
      </c>
      <c r="F237" s="371">
        <v>1.6</v>
      </c>
      <c r="G237" s="371">
        <v>0.6</v>
      </c>
      <c r="H237" s="372">
        <v>0.02</v>
      </c>
      <c r="I237" s="373">
        <v>23</v>
      </c>
      <c r="J237" s="374">
        <f t="shared" si="24"/>
        <v>22.08</v>
      </c>
      <c r="K237" s="319" t="s">
        <v>33</v>
      </c>
      <c r="L237" s="375" t="s">
        <v>32</v>
      </c>
      <c r="M237" s="376" t="s">
        <v>218</v>
      </c>
      <c r="N237" s="388" t="s">
        <v>68</v>
      </c>
      <c r="O237" s="388"/>
    </row>
    <row r="238" spans="1:15" ht="15.75" hidden="1">
      <c r="A238" s="334">
        <v>196</v>
      </c>
      <c r="B238" s="368">
        <v>43901</v>
      </c>
      <c r="C238" s="369" t="s">
        <v>31</v>
      </c>
      <c r="D238" s="369" t="s">
        <v>3</v>
      </c>
      <c r="E238" s="370" t="s">
        <v>417</v>
      </c>
      <c r="F238" s="371">
        <v>1.1000000000000001</v>
      </c>
      <c r="G238" s="371">
        <v>0.6</v>
      </c>
      <c r="H238" s="372">
        <v>0.02</v>
      </c>
      <c r="I238" s="373">
        <v>40</v>
      </c>
      <c r="J238" s="374">
        <f t="shared" si="24"/>
        <v>26.400000000000002</v>
      </c>
      <c r="K238" s="319" t="s">
        <v>33</v>
      </c>
      <c r="L238" s="375" t="s">
        <v>32</v>
      </c>
      <c r="M238" s="376" t="s">
        <v>217</v>
      </c>
      <c r="N238" s="388" t="s">
        <v>68</v>
      </c>
      <c r="O238" s="388"/>
    </row>
    <row r="239" spans="1:15" ht="15.75" hidden="1">
      <c r="A239" s="517">
        <v>197</v>
      </c>
      <c r="B239" s="368">
        <v>43901</v>
      </c>
      <c r="C239" s="369" t="s">
        <v>31</v>
      </c>
      <c r="D239" s="369" t="s">
        <v>3</v>
      </c>
      <c r="E239" s="370" t="s">
        <v>413</v>
      </c>
      <c r="F239" s="371">
        <v>1.1000000000000001</v>
      </c>
      <c r="G239" s="371">
        <v>0.6</v>
      </c>
      <c r="H239" s="372">
        <v>0.02</v>
      </c>
      <c r="I239" s="373">
        <v>35</v>
      </c>
      <c r="J239" s="374">
        <f t="shared" si="24"/>
        <v>23.1</v>
      </c>
      <c r="K239" s="319" t="s">
        <v>33</v>
      </c>
      <c r="L239" s="375" t="s">
        <v>32</v>
      </c>
      <c r="M239" s="376" t="s">
        <v>217</v>
      </c>
      <c r="N239" s="388" t="s">
        <v>68</v>
      </c>
      <c r="O239" s="388"/>
    </row>
    <row r="240" spans="1:15" ht="15.75" hidden="1">
      <c r="A240" s="334">
        <v>198</v>
      </c>
      <c r="B240" s="368">
        <v>43901</v>
      </c>
      <c r="C240" s="369" t="s">
        <v>31</v>
      </c>
      <c r="D240" s="369" t="s">
        <v>4</v>
      </c>
      <c r="E240" s="370" t="s">
        <v>479</v>
      </c>
      <c r="F240" s="371">
        <v>1.2</v>
      </c>
      <c r="G240" s="371">
        <v>0.6</v>
      </c>
      <c r="H240" s="372">
        <v>0.02</v>
      </c>
      <c r="I240" s="373">
        <v>36</v>
      </c>
      <c r="J240" s="374">
        <f t="shared" si="24"/>
        <v>25.919999999999998</v>
      </c>
      <c r="K240" s="319" t="s">
        <v>33</v>
      </c>
      <c r="L240" s="375" t="s">
        <v>32</v>
      </c>
      <c r="M240" s="376" t="s">
        <v>218</v>
      </c>
      <c r="N240" s="388" t="s">
        <v>68</v>
      </c>
      <c r="O240" s="388"/>
    </row>
    <row r="241" spans="1:15" ht="15.75" hidden="1">
      <c r="A241" s="517">
        <v>199</v>
      </c>
      <c r="B241" s="368">
        <v>43901</v>
      </c>
      <c r="C241" s="369" t="s">
        <v>31</v>
      </c>
      <c r="D241" s="369" t="s">
        <v>3</v>
      </c>
      <c r="E241" s="370" t="s">
        <v>187</v>
      </c>
      <c r="F241" s="371">
        <v>0.8</v>
      </c>
      <c r="G241" s="371">
        <v>0.6</v>
      </c>
      <c r="H241" s="372">
        <v>0.02</v>
      </c>
      <c r="I241" s="373">
        <v>7</v>
      </c>
      <c r="J241" s="374">
        <f t="shared" si="24"/>
        <v>3.36</v>
      </c>
      <c r="K241" s="319" t="s">
        <v>33</v>
      </c>
      <c r="L241" s="375" t="s">
        <v>32</v>
      </c>
      <c r="M241" s="376" t="s">
        <v>219</v>
      </c>
      <c r="N241" s="388" t="s">
        <v>68</v>
      </c>
      <c r="O241" s="388"/>
    </row>
    <row r="242" spans="1:15" ht="15.75" hidden="1">
      <c r="A242" s="334">
        <v>200</v>
      </c>
      <c r="B242" s="368">
        <v>43901</v>
      </c>
      <c r="C242" s="369" t="s">
        <v>31</v>
      </c>
      <c r="D242" s="369" t="s">
        <v>3</v>
      </c>
      <c r="E242" s="370" t="s">
        <v>187</v>
      </c>
      <c r="F242" s="371">
        <v>1.2</v>
      </c>
      <c r="G242" s="371">
        <v>0.6</v>
      </c>
      <c r="H242" s="372">
        <v>0.02</v>
      </c>
      <c r="I242" s="373">
        <v>30</v>
      </c>
      <c r="J242" s="374">
        <f t="shared" si="24"/>
        <v>21.599999999999998</v>
      </c>
      <c r="K242" s="319" t="s">
        <v>33</v>
      </c>
      <c r="L242" s="375" t="s">
        <v>32</v>
      </c>
      <c r="M242" s="376" t="s">
        <v>219</v>
      </c>
      <c r="N242" s="388" t="s">
        <v>68</v>
      </c>
      <c r="O242" s="388"/>
    </row>
    <row r="243" spans="1:15" ht="15.75" hidden="1">
      <c r="A243" s="517">
        <v>201</v>
      </c>
      <c r="B243" s="368">
        <v>43901</v>
      </c>
      <c r="C243" s="369" t="s">
        <v>31</v>
      </c>
      <c r="D243" s="369" t="s">
        <v>3</v>
      </c>
      <c r="E243" s="370" t="s">
        <v>407</v>
      </c>
      <c r="F243" s="371">
        <v>2.4</v>
      </c>
      <c r="G243" s="371">
        <v>0.6</v>
      </c>
      <c r="H243" s="372">
        <v>0.02</v>
      </c>
      <c r="I243" s="373">
        <v>42</v>
      </c>
      <c r="J243" s="374">
        <f t="shared" ref="J243:J308" si="25">F243*G243*I243</f>
        <v>60.48</v>
      </c>
      <c r="K243" s="319" t="s">
        <v>33</v>
      </c>
      <c r="L243" s="375" t="s">
        <v>32</v>
      </c>
      <c r="M243" s="376" t="s">
        <v>219</v>
      </c>
      <c r="N243" s="388" t="s">
        <v>68</v>
      </c>
      <c r="O243" s="388"/>
    </row>
    <row r="244" spans="1:15" ht="15.75" hidden="1">
      <c r="A244" s="334">
        <v>202</v>
      </c>
      <c r="B244" s="368">
        <v>43901</v>
      </c>
      <c r="C244" s="369" t="s">
        <v>31</v>
      </c>
      <c r="D244" s="369" t="s">
        <v>3</v>
      </c>
      <c r="E244" s="370" t="s">
        <v>304</v>
      </c>
      <c r="F244" s="371">
        <v>2.6</v>
      </c>
      <c r="G244" s="371">
        <v>0.6</v>
      </c>
      <c r="H244" s="372">
        <v>0.02</v>
      </c>
      <c r="I244" s="373">
        <v>23</v>
      </c>
      <c r="J244" s="374">
        <f t="shared" si="25"/>
        <v>35.880000000000003</v>
      </c>
      <c r="K244" s="319" t="s">
        <v>33</v>
      </c>
      <c r="L244" s="375" t="s">
        <v>32</v>
      </c>
      <c r="M244" s="376" t="s">
        <v>217</v>
      </c>
      <c r="N244" s="388" t="s">
        <v>68</v>
      </c>
      <c r="O244" s="388"/>
    </row>
    <row r="245" spans="1:15" ht="15.75" hidden="1">
      <c r="A245" s="517">
        <v>203</v>
      </c>
      <c r="B245" s="710">
        <v>43901</v>
      </c>
      <c r="C245" s="711" t="s">
        <v>31</v>
      </c>
      <c r="D245" s="711" t="s">
        <v>3</v>
      </c>
      <c r="E245" s="709" t="s">
        <v>337</v>
      </c>
      <c r="F245" s="712">
        <v>1.6</v>
      </c>
      <c r="G245" s="712">
        <v>0.6</v>
      </c>
      <c r="H245" s="713">
        <v>0.02</v>
      </c>
      <c r="I245" s="714">
        <v>24</v>
      </c>
      <c r="J245" s="715">
        <f t="shared" ref="J245" si="26">F245*G245*I245</f>
        <v>23.04</v>
      </c>
      <c r="K245" s="716" t="s">
        <v>33</v>
      </c>
      <c r="L245" s="717" t="s">
        <v>32</v>
      </c>
      <c r="M245" s="718" t="s">
        <v>217</v>
      </c>
      <c r="N245" s="719" t="s">
        <v>68</v>
      </c>
      <c r="O245" s="388"/>
    </row>
    <row r="246" spans="1:15" ht="15.75" hidden="1">
      <c r="A246" s="334">
        <v>204</v>
      </c>
      <c r="B246" s="778">
        <v>43901</v>
      </c>
      <c r="C246" s="779" t="s">
        <v>31</v>
      </c>
      <c r="D246" s="779" t="s">
        <v>3</v>
      </c>
      <c r="E246" s="780" t="s">
        <v>405</v>
      </c>
      <c r="F246" s="781">
        <v>1.5</v>
      </c>
      <c r="G246" s="781">
        <v>1</v>
      </c>
      <c r="H246" s="782">
        <v>0.02</v>
      </c>
      <c r="I246" s="783">
        <v>36</v>
      </c>
      <c r="J246" s="784">
        <f t="shared" si="25"/>
        <v>54</v>
      </c>
      <c r="K246" s="785" t="s">
        <v>33</v>
      </c>
      <c r="L246" s="786" t="s">
        <v>32</v>
      </c>
      <c r="M246" s="787" t="s">
        <v>308</v>
      </c>
      <c r="N246" s="788" t="s">
        <v>68</v>
      </c>
      <c r="O246" s="388" t="s">
        <v>271</v>
      </c>
    </row>
    <row r="247" spans="1:15" ht="15.75" hidden="1">
      <c r="A247" s="517">
        <v>205</v>
      </c>
      <c r="B247" s="368">
        <v>43902</v>
      </c>
      <c r="C247" s="369" t="s">
        <v>31</v>
      </c>
      <c r="D247" s="369" t="s">
        <v>3</v>
      </c>
      <c r="E247" s="370" t="s">
        <v>181</v>
      </c>
      <c r="F247" s="371">
        <v>1.7</v>
      </c>
      <c r="G247" s="371">
        <v>1</v>
      </c>
      <c r="H247" s="372">
        <v>0.02</v>
      </c>
      <c r="I247" s="373">
        <v>23</v>
      </c>
      <c r="J247" s="374">
        <f t="shared" si="25"/>
        <v>39.1</v>
      </c>
      <c r="K247" s="319" t="s">
        <v>33</v>
      </c>
      <c r="L247" s="375" t="s">
        <v>32</v>
      </c>
      <c r="M247" s="376" t="s">
        <v>308</v>
      </c>
      <c r="N247" s="388" t="s">
        <v>68</v>
      </c>
      <c r="O247" s="388"/>
    </row>
    <row r="248" spans="1:15" ht="15.75" hidden="1">
      <c r="A248" s="517">
        <v>206</v>
      </c>
      <c r="B248" s="368">
        <v>43902</v>
      </c>
      <c r="C248" s="369" t="s">
        <v>31</v>
      </c>
      <c r="D248" s="369" t="s">
        <v>3</v>
      </c>
      <c r="E248" s="370" t="s">
        <v>215</v>
      </c>
      <c r="F248" s="371">
        <v>1.1000000000000001</v>
      </c>
      <c r="G248" s="371">
        <v>0.6</v>
      </c>
      <c r="H248" s="372">
        <v>0.02</v>
      </c>
      <c r="I248" s="373">
        <v>32</v>
      </c>
      <c r="J248" s="374">
        <f t="shared" si="25"/>
        <v>21.12</v>
      </c>
      <c r="K248" s="319" t="s">
        <v>33</v>
      </c>
      <c r="L248" s="375" t="s">
        <v>32</v>
      </c>
      <c r="M248" s="376" t="s">
        <v>219</v>
      </c>
      <c r="N248" s="388" t="s">
        <v>68</v>
      </c>
      <c r="O248" s="388"/>
    </row>
    <row r="249" spans="1:15" ht="15.75" hidden="1">
      <c r="A249" s="334">
        <v>207</v>
      </c>
      <c r="B249" s="368">
        <v>43902</v>
      </c>
      <c r="C249" s="369" t="s">
        <v>31</v>
      </c>
      <c r="D249" s="369" t="s">
        <v>3</v>
      </c>
      <c r="E249" s="370" t="s">
        <v>416</v>
      </c>
      <c r="F249" s="371">
        <v>1.2</v>
      </c>
      <c r="G249" s="371">
        <v>0.6</v>
      </c>
      <c r="H249" s="372">
        <v>0.02</v>
      </c>
      <c r="I249" s="373">
        <v>38</v>
      </c>
      <c r="J249" s="374">
        <f t="shared" si="25"/>
        <v>27.36</v>
      </c>
      <c r="K249" s="319" t="s">
        <v>33</v>
      </c>
      <c r="L249" s="375" t="s">
        <v>32</v>
      </c>
      <c r="M249" s="376" t="s">
        <v>219</v>
      </c>
      <c r="N249" s="388" t="s">
        <v>68</v>
      </c>
      <c r="O249" s="388"/>
    </row>
    <row r="250" spans="1:15" ht="15.75" hidden="1">
      <c r="A250" s="517">
        <v>208</v>
      </c>
      <c r="B250" s="368">
        <v>43902</v>
      </c>
      <c r="C250" s="369" t="s">
        <v>31</v>
      </c>
      <c r="D250" s="369" t="s">
        <v>3</v>
      </c>
      <c r="E250" s="370" t="s">
        <v>191</v>
      </c>
      <c r="F250" s="371">
        <v>0.9</v>
      </c>
      <c r="G250" s="371">
        <v>0.6</v>
      </c>
      <c r="H250" s="372">
        <v>0.02</v>
      </c>
      <c r="I250" s="373">
        <v>20</v>
      </c>
      <c r="J250" s="374">
        <f t="shared" si="25"/>
        <v>10.8</v>
      </c>
      <c r="K250" s="319" t="s">
        <v>33</v>
      </c>
      <c r="L250" s="375" t="s">
        <v>32</v>
      </c>
      <c r="M250" s="376" t="s">
        <v>219</v>
      </c>
      <c r="N250" s="388" t="s">
        <v>68</v>
      </c>
      <c r="O250" s="388"/>
    </row>
    <row r="251" spans="1:15" ht="15.75" hidden="1">
      <c r="A251" s="334">
        <v>209</v>
      </c>
      <c r="B251" s="368">
        <v>43902</v>
      </c>
      <c r="C251" s="369" t="s">
        <v>31</v>
      </c>
      <c r="D251" s="369" t="s">
        <v>3</v>
      </c>
      <c r="E251" s="370" t="s">
        <v>191</v>
      </c>
      <c r="F251" s="371">
        <v>1.2</v>
      </c>
      <c r="G251" s="371">
        <v>0.6</v>
      </c>
      <c r="H251" s="372">
        <v>0.02</v>
      </c>
      <c r="I251" s="373">
        <v>20</v>
      </c>
      <c r="J251" s="374">
        <f t="shared" si="25"/>
        <v>14.399999999999999</v>
      </c>
      <c r="K251" s="319" t="s">
        <v>33</v>
      </c>
      <c r="L251" s="375" t="s">
        <v>32</v>
      </c>
      <c r="M251" s="376" t="s">
        <v>219</v>
      </c>
      <c r="N251" s="388" t="s">
        <v>68</v>
      </c>
      <c r="O251" s="388"/>
    </row>
    <row r="252" spans="1:15" ht="15.75" hidden="1">
      <c r="A252" s="517">
        <v>210</v>
      </c>
      <c r="B252" s="368">
        <v>43902</v>
      </c>
      <c r="C252" s="369" t="s">
        <v>31</v>
      </c>
      <c r="D252" s="369" t="s">
        <v>3</v>
      </c>
      <c r="E252" s="370" t="s">
        <v>183</v>
      </c>
      <c r="F252" s="371">
        <v>1.2</v>
      </c>
      <c r="G252" s="371">
        <v>0.6</v>
      </c>
      <c r="H252" s="372">
        <v>0.02</v>
      </c>
      <c r="I252" s="373">
        <v>35</v>
      </c>
      <c r="J252" s="374">
        <f t="shared" si="25"/>
        <v>25.2</v>
      </c>
      <c r="K252" s="319" t="s">
        <v>33</v>
      </c>
      <c r="L252" s="375" t="s">
        <v>32</v>
      </c>
      <c r="M252" s="376" t="s">
        <v>219</v>
      </c>
      <c r="N252" s="388" t="s">
        <v>68</v>
      </c>
      <c r="O252" s="388"/>
    </row>
    <row r="253" spans="1:15" ht="15.75" hidden="1">
      <c r="A253" s="334">
        <v>211</v>
      </c>
      <c r="B253" s="368">
        <v>43902</v>
      </c>
      <c r="C253" s="369" t="s">
        <v>31</v>
      </c>
      <c r="D253" s="369" t="s">
        <v>3</v>
      </c>
      <c r="E253" s="370" t="s">
        <v>427</v>
      </c>
      <c r="F253" s="371">
        <v>1.2</v>
      </c>
      <c r="G253" s="371">
        <v>0.6</v>
      </c>
      <c r="H253" s="372">
        <v>0.02</v>
      </c>
      <c r="I253" s="373">
        <v>27</v>
      </c>
      <c r="J253" s="374">
        <f t="shared" si="25"/>
        <v>19.439999999999998</v>
      </c>
      <c r="K253" s="319" t="s">
        <v>33</v>
      </c>
      <c r="L253" s="375" t="s">
        <v>32</v>
      </c>
      <c r="M253" s="376" t="s">
        <v>216</v>
      </c>
      <c r="N253" s="388" t="s">
        <v>68</v>
      </c>
      <c r="O253" s="388"/>
    </row>
    <row r="254" spans="1:15" ht="15.75" hidden="1">
      <c r="A254" s="517">
        <v>212</v>
      </c>
      <c r="B254" s="368">
        <v>43902</v>
      </c>
      <c r="C254" s="369" t="s">
        <v>31</v>
      </c>
      <c r="D254" s="369" t="s">
        <v>3</v>
      </c>
      <c r="E254" s="370" t="s">
        <v>249</v>
      </c>
      <c r="F254" s="371">
        <v>1.4</v>
      </c>
      <c r="G254" s="371">
        <v>0.6</v>
      </c>
      <c r="H254" s="372">
        <v>0.02</v>
      </c>
      <c r="I254" s="373">
        <v>24</v>
      </c>
      <c r="J254" s="374">
        <f t="shared" si="25"/>
        <v>20.16</v>
      </c>
      <c r="K254" s="319" t="s">
        <v>33</v>
      </c>
      <c r="L254" s="375" t="s">
        <v>32</v>
      </c>
      <c r="M254" s="376" t="s">
        <v>217</v>
      </c>
      <c r="N254" s="388" t="s">
        <v>68</v>
      </c>
      <c r="O254" s="388"/>
    </row>
    <row r="255" spans="1:15" ht="15.75" hidden="1">
      <c r="A255" s="334">
        <v>213</v>
      </c>
      <c r="B255" s="368">
        <v>43902</v>
      </c>
      <c r="C255" s="369" t="s">
        <v>31</v>
      </c>
      <c r="D255" s="369" t="s">
        <v>3</v>
      </c>
      <c r="E255" s="370" t="s">
        <v>411</v>
      </c>
      <c r="F255" s="371">
        <v>1.3</v>
      </c>
      <c r="G255" s="371">
        <v>0.6</v>
      </c>
      <c r="H255" s="372">
        <v>0.02</v>
      </c>
      <c r="I255" s="373">
        <v>38</v>
      </c>
      <c r="J255" s="374">
        <f t="shared" si="25"/>
        <v>29.64</v>
      </c>
      <c r="K255" s="319" t="s">
        <v>33</v>
      </c>
      <c r="L255" s="375" t="s">
        <v>32</v>
      </c>
      <c r="M255" s="376" t="s">
        <v>219</v>
      </c>
      <c r="N255" s="388" t="s">
        <v>68</v>
      </c>
      <c r="O255" s="388"/>
    </row>
    <row r="256" spans="1:15" ht="15.75" hidden="1">
      <c r="A256" s="517">
        <v>214</v>
      </c>
      <c r="B256" s="368">
        <v>43902</v>
      </c>
      <c r="C256" s="369" t="s">
        <v>31</v>
      </c>
      <c r="D256" s="369" t="s">
        <v>4</v>
      </c>
      <c r="E256" s="370" t="s">
        <v>430</v>
      </c>
      <c r="F256" s="371">
        <v>1.2</v>
      </c>
      <c r="G256" s="371">
        <v>0.6</v>
      </c>
      <c r="H256" s="372">
        <v>0.02</v>
      </c>
      <c r="I256" s="373">
        <v>40</v>
      </c>
      <c r="J256" s="374">
        <f t="shared" si="25"/>
        <v>28.799999999999997</v>
      </c>
      <c r="K256" s="319" t="s">
        <v>33</v>
      </c>
      <c r="L256" s="375" t="s">
        <v>32</v>
      </c>
      <c r="M256" s="376" t="s">
        <v>219</v>
      </c>
      <c r="N256" s="388" t="s">
        <v>68</v>
      </c>
      <c r="O256" s="388"/>
    </row>
    <row r="257" spans="1:15" ht="15.75" hidden="1">
      <c r="A257" s="334">
        <v>215</v>
      </c>
      <c r="B257" s="368">
        <v>43902</v>
      </c>
      <c r="C257" s="369" t="s">
        <v>31</v>
      </c>
      <c r="D257" s="369" t="s">
        <v>3</v>
      </c>
      <c r="E257" s="370" t="s">
        <v>492</v>
      </c>
      <c r="F257" s="371">
        <v>2.7</v>
      </c>
      <c r="G257" s="371">
        <v>0.6</v>
      </c>
      <c r="H257" s="372">
        <v>0.02</v>
      </c>
      <c r="I257" s="373">
        <v>25</v>
      </c>
      <c r="J257" s="374">
        <f t="shared" si="25"/>
        <v>40.5</v>
      </c>
      <c r="K257" s="319" t="s">
        <v>33</v>
      </c>
      <c r="L257" s="375" t="s">
        <v>32</v>
      </c>
      <c r="M257" s="376" t="s">
        <v>217</v>
      </c>
      <c r="N257" s="388" t="s">
        <v>68</v>
      </c>
      <c r="O257" s="388"/>
    </row>
    <row r="258" spans="1:15" ht="15.75" hidden="1">
      <c r="A258" s="517">
        <v>216</v>
      </c>
      <c r="B258" s="368">
        <v>43902</v>
      </c>
      <c r="C258" s="369" t="s">
        <v>31</v>
      </c>
      <c r="D258" s="369" t="s">
        <v>4</v>
      </c>
      <c r="E258" s="370" t="s">
        <v>493</v>
      </c>
      <c r="F258" s="371">
        <v>1.2</v>
      </c>
      <c r="G258" s="371">
        <v>0.6</v>
      </c>
      <c r="H258" s="372">
        <v>0.02</v>
      </c>
      <c r="I258" s="373">
        <v>26</v>
      </c>
      <c r="J258" s="374">
        <f t="shared" si="25"/>
        <v>18.72</v>
      </c>
      <c r="K258" s="319" t="s">
        <v>33</v>
      </c>
      <c r="L258" s="375" t="s">
        <v>32</v>
      </c>
      <c r="M258" s="376" t="s">
        <v>219</v>
      </c>
      <c r="N258" s="388" t="s">
        <v>68</v>
      </c>
      <c r="O258" s="388"/>
    </row>
    <row r="259" spans="1:15" ht="15.75" hidden="1">
      <c r="A259" s="334">
        <v>217</v>
      </c>
      <c r="B259" s="368">
        <v>43902</v>
      </c>
      <c r="C259" s="369" t="s">
        <v>31</v>
      </c>
      <c r="D259" s="369" t="s">
        <v>4</v>
      </c>
      <c r="E259" s="370" t="s">
        <v>491</v>
      </c>
      <c r="F259" s="371">
        <v>1.1000000000000001</v>
      </c>
      <c r="G259" s="371">
        <v>0.6</v>
      </c>
      <c r="H259" s="372">
        <v>0.02</v>
      </c>
      <c r="I259" s="373">
        <v>48</v>
      </c>
      <c r="J259" s="374">
        <f t="shared" si="25"/>
        <v>31.68</v>
      </c>
      <c r="K259" s="319" t="s">
        <v>33</v>
      </c>
      <c r="L259" s="375" t="s">
        <v>32</v>
      </c>
      <c r="M259" s="376" t="s">
        <v>219</v>
      </c>
      <c r="N259" s="388" t="s">
        <v>68</v>
      </c>
      <c r="O259" s="388"/>
    </row>
    <row r="260" spans="1:15" ht="15.75" hidden="1">
      <c r="A260" s="517">
        <v>218</v>
      </c>
      <c r="B260" s="368">
        <v>43902</v>
      </c>
      <c r="C260" s="369" t="s">
        <v>31</v>
      </c>
      <c r="D260" s="369" t="s">
        <v>3</v>
      </c>
      <c r="E260" s="370" t="s">
        <v>412</v>
      </c>
      <c r="F260" s="371">
        <v>1.1000000000000001</v>
      </c>
      <c r="G260" s="371">
        <v>0.6</v>
      </c>
      <c r="H260" s="372">
        <v>0.02</v>
      </c>
      <c r="I260" s="373">
        <v>28</v>
      </c>
      <c r="J260" s="374">
        <f t="shared" si="25"/>
        <v>18.48</v>
      </c>
      <c r="K260" s="319" t="s">
        <v>33</v>
      </c>
      <c r="L260" s="375"/>
      <c r="M260" s="376" t="s">
        <v>218</v>
      </c>
      <c r="N260" s="388" t="s">
        <v>222</v>
      </c>
      <c r="O260" s="388"/>
    </row>
    <row r="261" spans="1:15" ht="15.75" hidden="1">
      <c r="A261" s="334">
        <v>219</v>
      </c>
      <c r="B261" s="368">
        <v>43902</v>
      </c>
      <c r="C261" s="369" t="s">
        <v>31</v>
      </c>
      <c r="D261" s="369" t="s">
        <v>3</v>
      </c>
      <c r="E261" s="370" t="s">
        <v>488</v>
      </c>
      <c r="F261" s="371">
        <v>1.4</v>
      </c>
      <c r="G261" s="371">
        <v>0.6</v>
      </c>
      <c r="H261" s="372">
        <v>0.02</v>
      </c>
      <c r="I261" s="373">
        <v>31</v>
      </c>
      <c r="J261" s="374">
        <f t="shared" si="25"/>
        <v>26.04</v>
      </c>
      <c r="K261" s="319" t="s">
        <v>33</v>
      </c>
      <c r="L261" s="375" t="s">
        <v>32</v>
      </c>
      <c r="M261" s="376" t="s">
        <v>216</v>
      </c>
      <c r="N261" s="388" t="s">
        <v>68</v>
      </c>
      <c r="O261" s="388"/>
    </row>
    <row r="262" spans="1:15" ht="15.75" hidden="1">
      <c r="A262" s="517">
        <v>220</v>
      </c>
      <c r="B262" s="368">
        <v>43902</v>
      </c>
      <c r="C262" s="369" t="s">
        <v>31</v>
      </c>
      <c r="D262" s="369" t="s">
        <v>4</v>
      </c>
      <c r="E262" s="370" t="s">
        <v>429</v>
      </c>
      <c r="F262" s="371">
        <v>1.3</v>
      </c>
      <c r="G262" s="371">
        <v>0.6</v>
      </c>
      <c r="H262" s="372">
        <v>0.02</v>
      </c>
      <c r="I262" s="373">
        <v>41</v>
      </c>
      <c r="J262" s="374">
        <f t="shared" si="25"/>
        <v>31.98</v>
      </c>
      <c r="K262" s="319" t="s">
        <v>33</v>
      </c>
      <c r="L262" s="375" t="s">
        <v>32</v>
      </c>
      <c r="M262" s="376" t="s">
        <v>219</v>
      </c>
      <c r="N262" s="388" t="s">
        <v>68</v>
      </c>
      <c r="O262" s="388"/>
    </row>
    <row r="263" spans="1:15" ht="15.75" hidden="1">
      <c r="A263" s="334">
        <v>221</v>
      </c>
      <c r="B263" s="368">
        <v>43902</v>
      </c>
      <c r="C263" s="369" t="s">
        <v>31</v>
      </c>
      <c r="D263" s="369" t="s">
        <v>3</v>
      </c>
      <c r="E263" s="370" t="s">
        <v>489</v>
      </c>
      <c r="F263" s="371">
        <v>1.2</v>
      </c>
      <c r="G263" s="371">
        <v>0.6</v>
      </c>
      <c r="H263" s="372">
        <v>0.02</v>
      </c>
      <c r="I263" s="373">
        <v>32</v>
      </c>
      <c r="J263" s="374">
        <f t="shared" si="25"/>
        <v>23.04</v>
      </c>
      <c r="K263" s="319" t="s">
        <v>33</v>
      </c>
      <c r="L263" s="375" t="s">
        <v>32</v>
      </c>
      <c r="M263" s="376" t="s">
        <v>219</v>
      </c>
      <c r="N263" s="388" t="s">
        <v>68</v>
      </c>
      <c r="O263" s="388"/>
    </row>
    <row r="264" spans="1:15" ht="15.75" hidden="1">
      <c r="A264" s="517">
        <v>222</v>
      </c>
      <c r="B264" s="710">
        <v>43902</v>
      </c>
      <c r="C264" s="711" t="s">
        <v>31</v>
      </c>
      <c r="D264" s="711" t="s">
        <v>3</v>
      </c>
      <c r="E264" s="709" t="s">
        <v>193</v>
      </c>
      <c r="F264" s="712">
        <v>1.4</v>
      </c>
      <c r="G264" s="712">
        <v>1</v>
      </c>
      <c r="H264" s="713">
        <v>0.02</v>
      </c>
      <c r="I264" s="714">
        <v>25</v>
      </c>
      <c r="J264" s="715">
        <f t="shared" si="25"/>
        <v>35</v>
      </c>
      <c r="K264" s="716" t="s">
        <v>33</v>
      </c>
      <c r="L264" s="717" t="s">
        <v>32</v>
      </c>
      <c r="M264" s="718" t="s">
        <v>308</v>
      </c>
      <c r="N264" s="719" t="s">
        <v>68</v>
      </c>
      <c r="O264" s="388"/>
    </row>
    <row r="265" spans="1:15" ht="15.75" hidden="1">
      <c r="A265" s="334">
        <v>223</v>
      </c>
      <c r="B265" s="368">
        <v>43904</v>
      </c>
      <c r="C265" s="369" t="s">
        <v>31</v>
      </c>
      <c r="D265" s="369" t="s">
        <v>4</v>
      </c>
      <c r="E265" s="370" t="s">
        <v>174</v>
      </c>
      <c r="F265" s="371">
        <v>1.7</v>
      </c>
      <c r="G265" s="371">
        <v>0.6</v>
      </c>
      <c r="H265" s="372">
        <v>0.02</v>
      </c>
      <c r="I265" s="373">
        <v>41</v>
      </c>
      <c r="J265" s="374">
        <f t="shared" si="25"/>
        <v>41.82</v>
      </c>
      <c r="K265" s="319" t="s">
        <v>33</v>
      </c>
      <c r="L265" s="375" t="s">
        <v>32</v>
      </c>
      <c r="M265" s="376" t="s">
        <v>219</v>
      </c>
      <c r="N265" s="388" t="s">
        <v>68</v>
      </c>
      <c r="O265" s="388"/>
    </row>
    <row r="266" spans="1:15" ht="15.75" hidden="1">
      <c r="A266" s="517">
        <v>224</v>
      </c>
      <c r="B266" s="368">
        <v>43904</v>
      </c>
      <c r="C266" s="369" t="s">
        <v>31</v>
      </c>
      <c r="D266" s="369" t="s">
        <v>3</v>
      </c>
      <c r="E266" s="370" t="s">
        <v>168</v>
      </c>
      <c r="F266" s="371">
        <v>1.4</v>
      </c>
      <c r="G266" s="371">
        <v>0.6</v>
      </c>
      <c r="H266" s="372">
        <v>0.02</v>
      </c>
      <c r="I266" s="373">
        <v>43</v>
      </c>
      <c r="J266" s="374">
        <f t="shared" si="25"/>
        <v>36.119999999999997</v>
      </c>
      <c r="K266" s="319" t="s">
        <v>33</v>
      </c>
      <c r="L266" s="375" t="s">
        <v>32</v>
      </c>
      <c r="M266" s="376" t="s">
        <v>218</v>
      </c>
      <c r="N266" s="388" t="s">
        <v>68</v>
      </c>
      <c r="O266" s="388"/>
    </row>
    <row r="267" spans="1:15" ht="15.75" hidden="1">
      <c r="A267" s="334">
        <v>225</v>
      </c>
      <c r="B267" s="368">
        <v>43904</v>
      </c>
      <c r="C267" s="369" t="s">
        <v>31</v>
      </c>
      <c r="D267" s="369" t="s">
        <v>3</v>
      </c>
      <c r="E267" s="370" t="s">
        <v>201</v>
      </c>
      <c r="F267" s="371">
        <v>1.4</v>
      </c>
      <c r="G267" s="371">
        <v>0.6</v>
      </c>
      <c r="H267" s="372">
        <v>0.02</v>
      </c>
      <c r="I267" s="373">
        <v>42</v>
      </c>
      <c r="J267" s="374">
        <f t="shared" si="25"/>
        <v>35.28</v>
      </c>
      <c r="K267" s="319" t="s">
        <v>33</v>
      </c>
      <c r="L267" s="375" t="s">
        <v>32</v>
      </c>
      <c r="M267" s="376" t="s">
        <v>219</v>
      </c>
      <c r="N267" s="388" t="s">
        <v>68</v>
      </c>
      <c r="O267" s="388"/>
    </row>
    <row r="268" spans="1:15" ht="15.75" hidden="1">
      <c r="A268" s="517">
        <v>226</v>
      </c>
      <c r="B268" s="368">
        <v>43904</v>
      </c>
      <c r="C268" s="369" t="s">
        <v>31</v>
      </c>
      <c r="D268" s="369" t="s">
        <v>4</v>
      </c>
      <c r="E268" s="370" t="s">
        <v>246</v>
      </c>
      <c r="F268" s="371">
        <v>1.2</v>
      </c>
      <c r="G268" s="371">
        <v>0.6</v>
      </c>
      <c r="H268" s="372">
        <v>0.02</v>
      </c>
      <c r="I268" s="373">
        <v>29</v>
      </c>
      <c r="J268" s="374">
        <f t="shared" si="25"/>
        <v>20.88</v>
      </c>
      <c r="K268" s="319" t="s">
        <v>33</v>
      </c>
      <c r="L268" s="375"/>
      <c r="M268" s="376" t="s">
        <v>219</v>
      </c>
      <c r="N268" s="388" t="s">
        <v>222</v>
      </c>
      <c r="O268" s="388"/>
    </row>
    <row r="269" spans="1:15" ht="15.75" hidden="1">
      <c r="A269" s="334">
        <v>227</v>
      </c>
      <c r="B269" s="368">
        <v>43904</v>
      </c>
      <c r="C269" s="369" t="s">
        <v>31</v>
      </c>
      <c r="D269" s="369" t="s">
        <v>4</v>
      </c>
      <c r="E269" s="370" t="s">
        <v>180</v>
      </c>
      <c r="F269" s="371">
        <v>1.7</v>
      </c>
      <c r="G269" s="371">
        <v>0.6</v>
      </c>
      <c r="H269" s="372">
        <v>0.02</v>
      </c>
      <c r="I269" s="373">
        <v>40</v>
      </c>
      <c r="J269" s="374">
        <f t="shared" si="25"/>
        <v>40.799999999999997</v>
      </c>
      <c r="K269" s="319" t="s">
        <v>33</v>
      </c>
      <c r="L269" s="375" t="s">
        <v>32</v>
      </c>
      <c r="M269" s="376" t="s">
        <v>216</v>
      </c>
      <c r="N269" s="388" t="s">
        <v>68</v>
      </c>
      <c r="O269" s="388"/>
    </row>
    <row r="270" spans="1:15" ht="15.75" hidden="1">
      <c r="A270" s="517">
        <v>228</v>
      </c>
      <c r="B270" s="368">
        <v>43904</v>
      </c>
      <c r="C270" s="369" t="s">
        <v>31</v>
      </c>
      <c r="D270" s="369" t="s">
        <v>4</v>
      </c>
      <c r="E270" s="370" t="s">
        <v>258</v>
      </c>
      <c r="F270" s="371">
        <v>1.1000000000000001</v>
      </c>
      <c r="G270" s="371">
        <v>0.6</v>
      </c>
      <c r="H270" s="372">
        <v>0.02</v>
      </c>
      <c r="I270" s="373">
        <v>33</v>
      </c>
      <c r="J270" s="374">
        <f t="shared" si="25"/>
        <v>21.78</v>
      </c>
      <c r="K270" s="319" t="s">
        <v>33</v>
      </c>
      <c r="L270" s="375" t="s">
        <v>32</v>
      </c>
      <c r="M270" s="376" t="s">
        <v>218</v>
      </c>
      <c r="N270" s="388" t="s">
        <v>68</v>
      </c>
      <c r="O270" s="388"/>
    </row>
    <row r="271" spans="1:15" ht="15.75" hidden="1">
      <c r="A271" s="334">
        <v>229</v>
      </c>
      <c r="B271" s="368">
        <v>43904</v>
      </c>
      <c r="C271" s="369" t="s">
        <v>31</v>
      </c>
      <c r="D271" s="369" t="s">
        <v>4</v>
      </c>
      <c r="E271" s="370" t="s">
        <v>494</v>
      </c>
      <c r="F271" s="371">
        <v>2.2000000000000002</v>
      </c>
      <c r="G271" s="371">
        <v>0.6</v>
      </c>
      <c r="H271" s="372">
        <v>0.02</v>
      </c>
      <c r="I271" s="373">
        <v>25</v>
      </c>
      <c r="J271" s="374">
        <f t="shared" si="25"/>
        <v>33</v>
      </c>
      <c r="K271" s="319" t="s">
        <v>33</v>
      </c>
      <c r="L271" s="375" t="s">
        <v>32</v>
      </c>
      <c r="M271" s="376" t="s">
        <v>217</v>
      </c>
      <c r="N271" s="388" t="s">
        <v>68</v>
      </c>
      <c r="O271" s="388"/>
    </row>
    <row r="272" spans="1:15" ht="15.75" hidden="1">
      <c r="A272" s="517">
        <v>230</v>
      </c>
      <c r="B272" s="368">
        <v>43904</v>
      </c>
      <c r="C272" s="369" t="s">
        <v>31</v>
      </c>
      <c r="D272" s="369" t="s">
        <v>3</v>
      </c>
      <c r="E272" s="370" t="s">
        <v>250</v>
      </c>
      <c r="F272" s="371">
        <v>1.3</v>
      </c>
      <c r="G272" s="371">
        <v>0.6</v>
      </c>
      <c r="H272" s="372">
        <v>0.02</v>
      </c>
      <c r="I272" s="373">
        <v>40</v>
      </c>
      <c r="J272" s="374">
        <f t="shared" si="25"/>
        <v>31.200000000000003</v>
      </c>
      <c r="K272" s="319" t="s">
        <v>33</v>
      </c>
      <c r="L272" s="375" t="s">
        <v>32</v>
      </c>
      <c r="M272" s="376" t="s">
        <v>216</v>
      </c>
      <c r="N272" s="388" t="s">
        <v>68</v>
      </c>
      <c r="O272" s="388"/>
    </row>
    <row r="273" spans="1:15" ht="15.75" hidden="1">
      <c r="A273" s="334">
        <v>231</v>
      </c>
      <c r="B273" s="368">
        <v>43904</v>
      </c>
      <c r="C273" s="369" t="s">
        <v>31</v>
      </c>
      <c r="D273" s="369" t="s">
        <v>4</v>
      </c>
      <c r="E273" s="370" t="s">
        <v>169</v>
      </c>
      <c r="F273" s="371">
        <v>1.2</v>
      </c>
      <c r="G273" s="371">
        <v>0.6</v>
      </c>
      <c r="H273" s="372">
        <v>0.02</v>
      </c>
      <c r="I273" s="373">
        <v>20</v>
      </c>
      <c r="J273" s="374">
        <f t="shared" si="25"/>
        <v>14.399999999999999</v>
      </c>
      <c r="K273" s="319" t="s">
        <v>33</v>
      </c>
      <c r="L273" s="375" t="s">
        <v>32</v>
      </c>
      <c r="M273" s="376" t="s">
        <v>219</v>
      </c>
      <c r="N273" s="388" t="s">
        <v>68</v>
      </c>
      <c r="O273" s="388"/>
    </row>
    <row r="274" spans="1:15" ht="15.75" hidden="1">
      <c r="A274" s="517">
        <v>232</v>
      </c>
      <c r="B274" s="368">
        <v>43904</v>
      </c>
      <c r="C274" s="369" t="s">
        <v>31</v>
      </c>
      <c r="D274" s="369" t="s">
        <v>3</v>
      </c>
      <c r="E274" s="370" t="s">
        <v>177</v>
      </c>
      <c r="F274" s="371">
        <v>1.6</v>
      </c>
      <c r="G274" s="371">
        <v>0.6</v>
      </c>
      <c r="H274" s="372">
        <v>0.02</v>
      </c>
      <c r="I274" s="373">
        <v>40</v>
      </c>
      <c r="J274" s="374">
        <f t="shared" si="25"/>
        <v>38.4</v>
      </c>
      <c r="K274" s="319" t="s">
        <v>33</v>
      </c>
      <c r="L274" s="375" t="s">
        <v>32</v>
      </c>
      <c r="M274" s="376" t="s">
        <v>216</v>
      </c>
      <c r="N274" s="388" t="s">
        <v>68</v>
      </c>
      <c r="O274" s="388"/>
    </row>
    <row r="275" spans="1:15" ht="15.75" hidden="1">
      <c r="A275" s="334">
        <v>233</v>
      </c>
      <c r="B275" s="368">
        <v>43904</v>
      </c>
      <c r="C275" s="369" t="s">
        <v>31</v>
      </c>
      <c r="D275" s="369" t="s">
        <v>3</v>
      </c>
      <c r="E275" s="370" t="s">
        <v>420</v>
      </c>
      <c r="F275" s="371">
        <v>1.2</v>
      </c>
      <c r="G275" s="371">
        <v>0.6</v>
      </c>
      <c r="H275" s="372">
        <v>0.02</v>
      </c>
      <c r="I275" s="373">
        <v>31</v>
      </c>
      <c r="J275" s="374">
        <f t="shared" si="25"/>
        <v>22.32</v>
      </c>
      <c r="K275" s="319" t="s">
        <v>33</v>
      </c>
      <c r="L275" s="375" t="s">
        <v>32</v>
      </c>
      <c r="M275" s="376" t="s">
        <v>218</v>
      </c>
      <c r="N275" s="388" t="s">
        <v>68</v>
      </c>
      <c r="O275" s="388"/>
    </row>
    <row r="276" spans="1:15" ht="15.75" hidden="1">
      <c r="A276" s="517">
        <v>234</v>
      </c>
      <c r="B276" s="368">
        <v>43904</v>
      </c>
      <c r="C276" s="369" t="s">
        <v>31</v>
      </c>
      <c r="D276" s="369" t="s">
        <v>3</v>
      </c>
      <c r="E276" s="370" t="s">
        <v>486</v>
      </c>
      <c r="F276" s="371">
        <v>1.4</v>
      </c>
      <c r="G276" s="371">
        <v>0.6</v>
      </c>
      <c r="H276" s="372">
        <v>0.02</v>
      </c>
      <c r="I276" s="373">
        <v>20</v>
      </c>
      <c r="J276" s="374">
        <f t="shared" si="25"/>
        <v>16.8</v>
      </c>
      <c r="K276" s="319" t="s">
        <v>33</v>
      </c>
      <c r="L276" s="375" t="s">
        <v>32</v>
      </c>
      <c r="M276" s="376" t="s">
        <v>216</v>
      </c>
      <c r="N276" s="388" t="s">
        <v>68</v>
      </c>
      <c r="O276" s="388"/>
    </row>
    <row r="277" spans="1:15" ht="15.75" hidden="1">
      <c r="A277" s="334">
        <v>235</v>
      </c>
      <c r="B277" s="368">
        <v>43904</v>
      </c>
      <c r="C277" s="369" t="s">
        <v>31</v>
      </c>
      <c r="D277" s="369" t="s">
        <v>3</v>
      </c>
      <c r="E277" s="370" t="s">
        <v>178</v>
      </c>
      <c r="F277" s="371">
        <v>1.2</v>
      </c>
      <c r="G277" s="371">
        <v>0.6</v>
      </c>
      <c r="H277" s="372">
        <v>0.02</v>
      </c>
      <c r="I277" s="373">
        <v>42</v>
      </c>
      <c r="J277" s="374">
        <f t="shared" si="25"/>
        <v>30.24</v>
      </c>
      <c r="K277" s="319" t="s">
        <v>33</v>
      </c>
      <c r="L277" s="375" t="s">
        <v>32</v>
      </c>
      <c r="M277" s="376" t="s">
        <v>219</v>
      </c>
      <c r="N277" s="388" t="s">
        <v>68</v>
      </c>
      <c r="O277" s="388"/>
    </row>
    <row r="278" spans="1:15" ht="15.75" hidden="1">
      <c r="A278" s="517">
        <v>236</v>
      </c>
      <c r="B278" s="368">
        <v>43904</v>
      </c>
      <c r="C278" s="369" t="s">
        <v>31</v>
      </c>
      <c r="D278" s="369" t="s">
        <v>3</v>
      </c>
      <c r="E278" s="370" t="s">
        <v>191</v>
      </c>
      <c r="F278" s="371">
        <v>1.6</v>
      </c>
      <c r="G278" s="371">
        <v>1</v>
      </c>
      <c r="H278" s="372">
        <v>0.02</v>
      </c>
      <c r="I278" s="373">
        <v>18</v>
      </c>
      <c r="J278" s="374">
        <f t="shared" si="25"/>
        <v>28.8</v>
      </c>
      <c r="K278" s="319" t="s">
        <v>33</v>
      </c>
      <c r="L278" s="375" t="s">
        <v>32</v>
      </c>
      <c r="M278" s="376" t="s">
        <v>308</v>
      </c>
      <c r="N278" s="388" t="s">
        <v>68</v>
      </c>
      <c r="O278" s="388"/>
    </row>
    <row r="279" spans="1:15" ht="15.75" hidden="1">
      <c r="A279" s="334">
        <v>237</v>
      </c>
      <c r="B279" s="368">
        <v>43904</v>
      </c>
      <c r="C279" s="369" t="s">
        <v>31</v>
      </c>
      <c r="D279" s="369" t="s">
        <v>4</v>
      </c>
      <c r="E279" s="370" t="s">
        <v>195</v>
      </c>
      <c r="F279" s="371">
        <v>1.1000000000000001</v>
      </c>
      <c r="G279" s="371">
        <v>0.6</v>
      </c>
      <c r="H279" s="372">
        <v>0.02</v>
      </c>
      <c r="I279" s="373">
        <v>29</v>
      </c>
      <c r="J279" s="374">
        <f t="shared" si="25"/>
        <v>19.14</v>
      </c>
      <c r="K279" s="319" t="s">
        <v>33</v>
      </c>
      <c r="L279" s="375" t="s">
        <v>32</v>
      </c>
      <c r="M279" s="376" t="s">
        <v>216</v>
      </c>
      <c r="N279" s="388" t="s">
        <v>68</v>
      </c>
      <c r="O279" s="388"/>
    </row>
    <row r="280" spans="1:15" ht="15.75" hidden="1">
      <c r="A280" s="517">
        <v>238</v>
      </c>
      <c r="B280" s="368">
        <v>43904</v>
      </c>
      <c r="C280" s="369" t="s">
        <v>31</v>
      </c>
      <c r="D280" s="369" t="s">
        <v>3</v>
      </c>
      <c r="E280" s="370" t="s">
        <v>478</v>
      </c>
      <c r="F280" s="371">
        <v>0.8</v>
      </c>
      <c r="G280" s="371">
        <v>0.6</v>
      </c>
      <c r="H280" s="372">
        <v>0.02</v>
      </c>
      <c r="I280" s="373">
        <v>9</v>
      </c>
      <c r="J280" s="374">
        <f t="shared" si="25"/>
        <v>4.32</v>
      </c>
      <c r="K280" s="319" t="s">
        <v>33</v>
      </c>
      <c r="L280" s="375" t="s">
        <v>32</v>
      </c>
      <c r="M280" s="376" t="s">
        <v>219</v>
      </c>
      <c r="N280" s="388" t="s">
        <v>68</v>
      </c>
      <c r="O280" s="388"/>
    </row>
    <row r="281" spans="1:15" ht="15.75" hidden="1">
      <c r="A281" s="334">
        <v>239</v>
      </c>
      <c r="B281" s="368">
        <v>43904</v>
      </c>
      <c r="C281" s="369" t="s">
        <v>31</v>
      </c>
      <c r="D281" s="369" t="s">
        <v>3</v>
      </c>
      <c r="E281" s="370" t="s">
        <v>478</v>
      </c>
      <c r="F281" s="371">
        <v>1.2</v>
      </c>
      <c r="G281" s="371">
        <v>0.6</v>
      </c>
      <c r="H281" s="372">
        <v>0.02</v>
      </c>
      <c r="I281" s="373">
        <v>30</v>
      </c>
      <c r="J281" s="374">
        <f t="shared" si="25"/>
        <v>21.599999999999998</v>
      </c>
      <c r="K281" s="319" t="s">
        <v>33</v>
      </c>
      <c r="L281" s="375" t="s">
        <v>32</v>
      </c>
      <c r="M281" s="376" t="s">
        <v>219</v>
      </c>
      <c r="N281" s="388" t="s">
        <v>68</v>
      </c>
      <c r="O281" s="388"/>
    </row>
    <row r="282" spans="1:15" ht="15.75" hidden="1">
      <c r="A282" s="517">
        <v>240</v>
      </c>
      <c r="B282" s="368">
        <v>43904</v>
      </c>
      <c r="C282" s="369" t="s">
        <v>31</v>
      </c>
      <c r="D282" s="369" t="s">
        <v>3</v>
      </c>
      <c r="E282" s="370" t="s">
        <v>173</v>
      </c>
      <c r="F282" s="371">
        <v>0.8</v>
      </c>
      <c r="G282" s="371">
        <v>0.6</v>
      </c>
      <c r="H282" s="372">
        <v>0.02</v>
      </c>
      <c r="I282" s="373">
        <v>10</v>
      </c>
      <c r="J282" s="374">
        <f t="shared" ref="J282" si="27">F282*G282*I282</f>
        <v>4.8</v>
      </c>
      <c r="K282" s="319" t="s">
        <v>33</v>
      </c>
      <c r="L282" s="375" t="s">
        <v>32</v>
      </c>
      <c r="M282" s="376" t="s">
        <v>219</v>
      </c>
      <c r="N282" s="388" t="s">
        <v>68</v>
      </c>
      <c r="O282" s="388"/>
    </row>
    <row r="283" spans="1:15" ht="15.75" hidden="1">
      <c r="A283" s="334">
        <v>241</v>
      </c>
      <c r="B283" s="368">
        <v>43904</v>
      </c>
      <c r="C283" s="369" t="s">
        <v>31</v>
      </c>
      <c r="D283" s="369" t="s">
        <v>3</v>
      </c>
      <c r="E283" s="370" t="s">
        <v>173</v>
      </c>
      <c r="F283" s="371">
        <v>1.2</v>
      </c>
      <c r="G283" s="371">
        <v>0.6</v>
      </c>
      <c r="H283" s="372">
        <v>0.02</v>
      </c>
      <c r="I283" s="373">
        <v>25</v>
      </c>
      <c r="J283" s="374">
        <f t="shared" si="25"/>
        <v>18</v>
      </c>
      <c r="K283" s="319" t="s">
        <v>33</v>
      </c>
      <c r="L283" s="375" t="s">
        <v>32</v>
      </c>
      <c r="M283" s="376" t="s">
        <v>219</v>
      </c>
      <c r="N283" s="388" t="s">
        <v>68</v>
      </c>
      <c r="O283" s="388"/>
    </row>
    <row r="284" spans="1:15" ht="15.75" hidden="1">
      <c r="A284" s="517">
        <v>242</v>
      </c>
      <c r="B284" s="368">
        <v>43904</v>
      </c>
      <c r="C284" s="369" t="s">
        <v>31</v>
      </c>
      <c r="D284" s="369" t="s">
        <v>3</v>
      </c>
      <c r="E284" s="370" t="s">
        <v>197</v>
      </c>
      <c r="F284" s="371">
        <v>1.2</v>
      </c>
      <c r="G284" s="371">
        <v>0.6</v>
      </c>
      <c r="H284" s="372">
        <v>0.02</v>
      </c>
      <c r="I284" s="373">
        <v>40</v>
      </c>
      <c r="J284" s="374">
        <f t="shared" si="25"/>
        <v>28.799999999999997</v>
      </c>
      <c r="K284" s="319" t="s">
        <v>33</v>
      </c>
      <c r="L284" s="375" t="s">
        <v>32</v>
      </c>
      <c r="M284" s="376" t="s">
        <v>216</v>
      </c>
      <c r="N284" s="388" t="s">
        <v>68</v>
      </c>
      <c r="O284" s="388"/>
    </row>
    <row r="285" spans="1:15" ht="15.75" hidden="1">
      <c r="A285" s="334">
        <v>243</v>
      </c>
      <c r="B285" s="368">
        <v>43904</v>
      </c>
      <c r="C285" s="369" t="s">
        <v>31</v>
      </c>
      <c r="D285" s="369" t="s">
        <v>4</v>
      </c>
      <c r="E285" s="370" t="s">
        <v>221</v>
      </c>
      <c r="F285" s="371">
        <v>1.2</v>
      </c>
      <c r="G285" s="371">
        <v>0.6</v>
      </c>
      <c r="H285" s="372">
        <v>0.02</v>
      </c>
      <c r="I285" s="373">
        <v>17</v>
      </c>
      <c r="J285" s="374">
        <f t="shared" si="25"/>
        <v>12.24</v>
      </c>
      <c r="K285" s="319" t="s">
        <v>33</v>
      </c>
      <c r="L285" s="375" t="s">
        <v>32</v>
      </c>
      <c r="M285" s="376" t="s">
        <v>219</v>
      </c>
      <c r="N285" s="388" t="s">
        <v>68</v>
      </c>
      <c r="O285" s="388"/>
    </row>
    <row r="286" spans="1:15" ht="15.75" hidden="1">
      <c r="A286" s="517">
        <v>244</v>
      </c>
      <c r="B286" s="368">
        <v>43904</v>
      </c>
      <c r="C286" s="369" t="s">
        <v>31</v>
      </c>
      <c r="D286" s="369" t="s">
        <v>3</v>
      </c>
      <c r="E286" s="370" t="s">
        <v>166</v>
      </c>
      <c r="F286" s="371">
        <v>1.2</v>
      </c>
      <c r="G286" s="371">
        <v>0.6</v>
      </c>
      <c r="H286" s="372">
        <v>0.02</v>
      </c>
      <c r="I286" s="373">
        <v>33</v>
      </c>
      <c r="J286" s="374">
        <f t="shared" si="25"/>
        <v>23.759999999999998</v>
      </c>
      <c r="K286" s="319" t="s">
        <v>33</v>
      </c>
      <c r="L286" s="375" t="s">
        <v>32</v>
      </c>
      <c r="M286" s="376" t="s">
        <v>218</v>
      </c>
      <c r="N286" s="388" t="s">
        <v>68</v>
      </c>
      <c r="O286" s="388"/>
    </row>
    <row r="287" spans="1:15" ht="15.75" hidden="1">
      <c r="A287" s="334">
        <v>245</v>
      </c>
      <c r="B287" s="368">
        <v>43904</v>
      </c>
      <c r="C287" s="369" t="s">
        <v>31</v>
      </c>
      <c r="D287" s="369" t="s">
        <v>3</v>
      </c>
      <c r="E287" s="370" t="s">
        <v>212</v>
      </c>
      <c r="F287" s="371">
        <v>0.8</v>
      </c>
      <c r="G287" s="371">
        <v>0.6</v>
      </c>
      <c r="H287" s="372">
        <v>0.02</v>
      </c>
      <c r="I287" s="373">
        <v>9</v>
      </c>
      <c r="J287" s="374">
        <f t="shared" si="25"/>
        <v>4.32</v>
      </c>
      <c r="K287" s="319" t="s">
        <v>33</v>
      </c>
      <c r="L287" s="375" t="s">
        <v>32</v>
      </c>
      <c r="M287" s="376" t="s">
        <v>219</v>
      </c>
      <c r="N287" s="388" t="s">
        <v>68</v>
      </c>
      <c r="O287" s="388"/>
    </row>
    <row r="288" spans="1:15" ht="15.75" hidden="1">
      <c r="A288" s="517">
        <v>246</v>
      </c>
      <c r="B288" s="368">
        <v>43904</v>
      </c>
      <c r="C288" s="369" t="s">
        <v>31</v>
      </c>
      <c r="D288" s="369" t="s">
        <v>3</v>
      </c>
      <c r="E288" s="370" t="s">
        <v>212</v>
      </c>
      <c r="F288" s="371">
        <v>1.2</v>
      </c>
      <c r="G288" s="371">
        <v>0.6</v>
      </c>
      <c r="H288" s="372">
        <v>0.02</v>
      </c>
      <c r="I288" s="373">
        <v>30</v>
      </c>
      <c r="J288" s="374">
        <f t="shared" si="25"/>
        <v>21.599999999999998</v>
      </c>
      <c r="K288" s="319" t="s">
        <v>33</v>
      </c>
      <c r="L288" s="375" t="s">
        <v>32</v>
      </c>
      <c r="M288" s="376" t="s">
        <v>219</v>
      </c>
      <c r="N288" s="388" t="s">
        <v>68</v>
      </c>
      <c r="O288" s="388"/>
    </row>
    <row r="289" spans="1:15" ht="15.75" hidden="1">
      <c r="A289" s="517">
        <v>247</v>
      </c>
      <c r="B289" s="368">
        <v>43904</v>
      </c>
      <c r="C289" s="369" t="s">
        <v>31</v>
      </c>
      <c r="D289" s="369" t="s">
        <v>3</v>
      </c>
      <c r="E289" s="370" t="s">
        <v>477</v>
      </c>
      <c r="F289" s="371">
        <v>1.1000000000000001</v>
      </c>
      <c r="G289" s="371">
        <v>0.6</v>
      </c>
      <c r="H289" s="372">
        <v>0.02</v>
      </c>
      <c r="I289" s="373">
        <v>11</v>
      </c>
      <c r="J289" s="374">
        <f t="shared" si="25"/>
        <v>7.2600000000000007</v>
      </c>
      <c r="K289" s="319" t="s">
        <v>33</v>
      </c>
      <c r="L289" s="375" t="s">
        <v>32</v>
      </c>
      <c r="M289" s="376" t="s">
        <v>216</v>
      </c>
      <c r="N289" s="388" t="s">
        <v>68</v>
      </c>
      <c r="O289" s="388"/>
    </row>
    <row r="290" spans="1:15" ht="15.75" hidden="1">
      <c r="A290" s="334">
        <v>248</v>
      </c>
      <c r="B290" s="368">
        <v>43904</v>
      </c>
      <c r="C290" s="369" t="s">
        <v>31</v>
      </c>
      <c r="D290" s="369" t="s">
        <v>3</v>
      </c>
      <c r="E290" s="370" t="s">
        <v>477</v>
      </c>
      <c r="F290" s="371">
        <v>1.6</v>
      </c>
      <c r="G290" s="371">
        <v>0.6</v>
      </c>
      <c r="H290" s="372">
        <v>0.02</v>
      </c>
      <c r="I290" s="373">
        <v>20</v>
      </c>
      <c r="J290" s="374">
        <f t="shared" si="25"/>
        <v>19.2</v>
      </c>
      <c r="K290" s="319" t="s">
        <v>33</v>
      </c>
      <c r="L290" s="375" t="s">
        <v>32</v>
      </c>
      <c r="M290" s="376" t="s">
        <v>216</v>
      </c>
      <c r="N290" s="388" t="s">
        <v>68</v>
      </c>
      <c r="O290" s="388"/>
    </row>
    <row r="291" spans="1:15" ht="15.75" hidden="1">
      <c r="A291" s="517">
        <v>249</v>
      </c>
      <c r="B291" s="368">
        <v>43904</v>
      </c>
      <c r="C291" s="369" t="s">
        <v>31</v>
      </c>
      <c r="D291" s="369" t="s">
        <v>3</v>
      </c>
      <c r="E291" s="370" t="s">
        <v>196</v>
      </c>
      <c r="F291" s="371">
        <v>1.3</v>
      </c>
      <c r="G291" s="371">
        <v>1</v>
      </c>
      <c r="H291" s="372">
        <v>0.02</v>
      </c>
      <c r="I291" s="373">
        <v>24</v>
      </c>
      <c r="J291" s="374">
        <f t="shared" si="25"/>
        <v>31.200000000000003</v>
      </c>
      <c r="K291" s="319" t="s">
        <v>33</v>
      </c>
      <c r="L291" s="375" t="s">
        <v>32</v>
      </c>
      <c r="M291" s="376" t="s">
        <v>308</v>
      </c>
      <c r="N291" s="388" t="s">
        <v>68</v>
      </c>
      <c r="O291" s="388"/>
    </row>
    <row r="292" spans="1:15" ht="15.75" hidden="1">
      <c r="A292" s="334">
        <v>250</v>
      </c>
      <c r="B292" s="368">
        <v>43904</v>
      </c>
      <c r="C292" s="369" t="s">
        <v>31</v>
      </c>
      <c r="D292" s="369" t="s">
        <v>4</v>
      </c>
      <c r="E292" s="370" t="s">
        <v>432</v>
      </c>
      <c r="F292" s="371">
        <v>1.1000000000000001</v>
      </c>
      <c r="G292" s="371">
        <v>0.6</v>
      </c>
      <c r="H292" s="372">
        <v>0.02</v>
      </c>
      <c r="I292" s="373">
        <v>29</v>
      </c>
      <c r="J292" s="374">
        <f t="shared" si="25"/>
        <v>19.14</v>
      </c>
      <c r="K292" s="319" t="s">
        <v>33</v>
      </c>
      <c r="L292" s="375" t="s">
        <v>32</v>
      </c>
      <c r="M292" s="376" t="s">
        <v>219</v>
      </c>
      <c r="N292" s="388" t="s">
        <v>68</v>
      </c>
      <c r="O292" s="388"/>
    </row>
    <row r="293" spans="1:15" ht="15.75" hidden="1">
      <c r="A293" s="517">
        <v>251</v>
      </c>
      <c r="B293" s="710">
        <v>43904</v>
      </c>
      <c r="C293" s="711" t="s">
        <v>31</v>
      </c>
      <c r="D293" s="711" t="s">
        <v>4</v>
      </c>
      <c r="E293" s="709" t="s">
        <v>480</v>
      </c>
      <c r="F293" s="712">
        <v>1.7</v>
      </c>
      <c r="G293" s="712">
        <v>0.6</v>
      </c>
      <c r="H293" s="713">
        <v>0.02</v>
      </c>
      <c r="I293" s="714">
        <v>26</v>
      </c>
      <c r="J293" s="715">
        <f t="shared" si="25"/>
        <v>26.52</v>
      </c>
      <c r="K293" s="716" t="s">
        <v>33</v>
      </c>
      <c r="L293" s="717" t="s">
        <v>32</v>
      </c>
      <c r="M293" s="718" t="s">
        <v>217</v>
      </c>
      <c r="N293" s="719" t="s">
        <v>68</v>
      </c>
      <c r="O293" s="388"/>
    </row>
    <row r="294" spans="1:15" ht="15.75" hidden="1">
      <c r="A294" s="334">
        <v>252</v>
      </c>
      <c r="B294" s="368">
        <v>43905</v>
      </c>
      <c r="C294" s="369" t="s">
        <v>31</v>
      </c>
      <c r="D294" s="369" t="s">
        <v>3</v>
      </c>
      <c r="E294" s="370" t="s">
        <v>523</v>
      </c>
      <c r="F294" s="371">
        <v>1.4</v>
      </c>
      <c r="G294" s="371">
        <v>0.6</v>
      </c>
      <c r="H294" s="372">
        <v>0.02</v>
      </c>
      <c r="I294" s="373">
        <v>24</v>
      </c>
      <c r="J294" s="374">
        <f t="shared" si="25"/>
        <v>20.16</v>
      </c>
      <c r="K294" s="319" t="s">
        <v>33</v>
      </c>
      <c r="L294" s="375" t="s">
        <v>32</v>
      </c>
      <c r="M294" s="376" t="s">
        <v>217</v>
      </c>
      <c r="N294" s="388" t="s">
        <v>68</v>
      </c>
      <c r="O294" s="388"/>
    </row>
    <row r="295" spans="1:15" ht="15.75" hidden="1">
      <c r="A295" s="517">
        <v>253</v>
      </c>
      <c r="B295" s="368">
        <v>43905</v>
      </c>
      <c r="C295" s="369" t="s">
        <v>31</v>
      </c>
      <c r="D295" s="369" t="s">
        <v>4</v>
      </c>
      <c r="E295" s="370" t="s">
        <v>245</v>
      </c>
      <c r="F295" s="371">
        <v>1.3</v>
      </c>
      <c r="G295" s="371">
        <v>0.6</v>
      </c>
      <c r="H295" s="372">
        <v>0.02</v>
      </c>
      <c r="I295" s="373">
        <v>28</v>
      </c>
      <c r="J295" s="374">
        <f t="shared" si="25"/>
        <v>21.84</v>
      </c>
      <c r="K295" s="319" t="s">
        <v>33</v>
      </c>
      <c r="L295" s="375" t="s">
        <v>32</v>
      </c>
      <c r="M295" s="376" t="s">
        <v>219</v>
      </c>
      <c r="N295" s="388" t="s">
        <v>68</v>
      </c>
      <c r="O295" s="388"/>
    </row>
    <row r="296" spans="1:15" ht="15.75" hidden="1">
      <c r="A296" s="334">
        <v>254</v>
      </c>
      <c r="B296" s="368">
        <v>43905</v>
      </c>
      <c r="C296" s="369" t="s">
        <v>31</v>
      </c>
      <c r="D296" s="369" t="s">
        <v>3</v>
      </c>
      <c r="E296" s="370" t="s">
        <v>250</v>
      </c>
      <c r="F296" s="371">
        <v>1.2</v>
      </c>
      <c r="G296" s="371">
        <v>0.6</v>
      </c>
      <c r="H296" s="372">
        <v>0.02</v>
      </c>
      <c r="I296" s="373">
        <v>30</v>
      </c>
      <c r="J296" s="374">
        <f t="shared" si="25"/>
        <v>21.599999999999998</v>
      </c>
      <c r="K296" s="319" t="s">
        <v>33</v>
      </c>
      <c r="L296" s="375" t="s">
        <v>32</v>
      </c>
      <c r="M296" s="376" t="s">
        <v>216</v>
      </c>
      <c r="N296" s="388" t="s">
        <v>68</v>
      </c>
      <c r="O296" s="388"/>
    </row>
    <row r="297" spans="1:15" ht="15.75" hidden="1">
      <c r="A297" s="517">
        <v>255</v>
      </c>
      <c r="B297" s="368">
        <v>43905</v>
      </c>
      <c r="C297" s="369" t="s">
        <v>31</v>
      </c>
      <c r="D297" s="369" t="s">
        <v>3</v>
      </c>
      <c r="E297" s="370" t="s">
        <v>192</v>
      </c>
      <c r="F297" s="371">
        <v>1.4</v>
      </c>
      <c r="G297" s="371">
        <v>1</v>
      </c>
      <c r="H297" s="372">
        <v>0.02</v>
      </c>
      <c r="I297" s="373">
        <v>23</v>
      </c>
      <c r="J297" s="374">
        <f t="shared" si="25"/>
        <v>32.199999999999996</v>
      </c>
      <c r="K297" s="319" t="s">
        <v>33</v>
      </c>
      <c r="L297" s="375" t="s">
        <v>32</v>
      </c>
      <c r="M297" s="376" t="s">
        <v>308</v>
      </c>
      <c r="N297" s="388" t="s">
        <v>68</v>
      </c>
      <c r="O297" s="388"/>
    </row>
    <row r="298" spans="1:15" ht="15.75" hidden="1">
      <c r="A298" s="334">
        <v>256</v>
      </c>
      <c r="B298" s="368">
        <v>43905</v>
      </c>
      <c r="C298" s="369" t="s">
        <v>31</v>
      </c>
      <c r="D298" s="369" t="s">
        <v>3</v>
      </c>
      <c r="E298" s="370" t="s">
        <v>213</v>
      </c>
      <c r="F298" s="371">
        <v>1.6</v>
      </c>
      <c r="G298" s="371">
        <v>0.6</v>
      </c>
      <c r="H298" s="372">
        <v>0.02</v>
      </c>
      <c r="I298" s="373">
        <v>45</v>
      </c>
      <c r="J298" s="374">
        <f t="shared" si="25"/>
        <v>43.199999999999996</v>
      </c>
      <c r="K298" s="319" t="s">
        <v>33</v>
      </c>
      <c r="L298" s="375" t="s">
        <v>32</v>
      </c>
      <c r="M298" s="376" t="s">
        <v>216</v>
      </c>
      <c r="N298" s="388" t="s">
        <v>68</v>
      </c>
      <c r="O298" s="388"/>
    </row>
    <row r="299" spans="1:15" ht="15.75" hidden="1">
      <c r="A299" s="517">
        <v>257</v>
      </c>
      <c r="B299" s="368">
        <v>43905</v>
      </c>
      <c r="C299" s="369" t="s">
        <v>31</v>
      </c>
      <c r="D299" s="369" t="s">
        <v>3</v>
      </c>
      <c r="E299" s="370" t="s">
        <v>490</v>
      </c>
      <c r="F299" s="371">
        <v>1.8</v>
      </c>
      <c r="G299" s="371">
        <v>0.6</v>
      </c>
      <c r="H299" s="372">
        <v>0.02</v>
      </c>
      <c r="I299" s="373">
        <v>25</v>
      </c>
      <c r="J299" s="374">
        <f t="shared" si="25"/>
        <v>27</v>
      </c>
      <c r="K299" s="319" t="s">
        <v>33</v>
      </c>
      <c r="L299" s="375" t="s">
        <v>32</v>
      </c>
      <c r="M299" s="376" t="s">
        <v>217</v>
      </c>
      <c r="N299" s="388" t="s">
        <v>68</v>
      </c>
      <c r="O299" s="388"/>
    </row>
    <row r="300" spans="1:15" ht="15.75" hidden="1">
      <c r="A300" s="334">
        <v>258</v>
      </c>
      <c r="B300" s="368">
        <v>43905</v>
      </c>
      <c r="C300" s="369" t="s">
        <v>31</v>
      </c>
      <c r="D300" s="369" t="s">
        <v>3</v>
      </c>
      <c r="E300" s="370" t="s">
        <v>524</v>
      </c>
      <c r="F300" s="371">
        <v>1.4</v>
      </c>
      <c r="G300" s="371">
        <v>0.6</v>
      </c>
      <c r="H300" s="372">
        <v>0.02</v>
      </c>
      <c r="I300" s="373">
        <v>40</v>
      </c>
      <c r="J300" s="374">
        <f t="shared" si="25"/>
        <v>33.6</v>
      </c>
      <c r="K300" s="319" t="s">
        <v>33</v>
      </c>
      <c r="L300" s="375" t="s">
        <v>32</v>
      </c>
      <c r="M300" s="376" t="s">
        <v>216</v>
      </c>
      <c r="N300" s="388" t="s">
        <v>68</v>
      </c>
      <c r="O300" s="388"/>
    </row>
    <row r="301" spans="1:15" ht="15.75" hidden="1">
      <c r="A301" s="517">
        <v>259</v>
      </c>
      <c r="B301" s="368">
        <v>43905</v>
      </c>
      <c r="C301" s="369" t="s">
        <v>31</v>
      </c>
      <c r="D301" s="369" t="s">
        <v>4</v>
      </c>
      <c r="E301" s="370" t="s">
        <v>251</v>
      </c>
      <c r="F301" s="371">
        <v>1.2</v>
      </c>
      <c r="G301" s="371">
        <v>0.6</v>
      </c>
      <c r="H301" s="372">
        <v>0.02</v>
      </c>
      <c r="I301" s="373">
        <v>19</v>
      </c>
      <c r="J301" s="374">
        <f t="shared" si="25"/>
        <v>13.68</v>
      </c>
      <c r="K301" s="319" t="s">
        <v>33</v>
      </c>
      <c r="L301" s="375" t="s">
        <v>32</v>
      </c>
      <c r="M301" s="376" t="s">
        <v>219</v>
      </c>
      <c r="N301" s="388" t="s">
        <v>68</v>
      </c>
      <c r="O301" s="388"/>
    </row>
    <row r="302" spans="1:15" ht="15.75" hidden="1">
      <c r="A302" s="334">
        <v>260</v>
      </c>
      <c r="B302" s="368">
        <v>43905</v>
      </c>
      <c r="C302" s="369" t="s">
        <v>31</v>
      </c>
      <c r="D302" s="369" t="s">
        <v>4</v>
      </c>
      <c r="E302" s="370" t="s">
        <v>525</v>
      </c>
      <c r="F302" s="371">
        <v>1.1000000000000001</v>
      </c>
      <c r="G302" s="371">
        <v>0.6</v>
      </c>
      <c r="H302" s="372">
        <v>0.02</v>
      </c>
      <c r="I302" s="373">
        <v>27</v>
      </c>
      <c r="J302" s="374">
        <f t="shared" si="25"/>
        <v>17.82</v>
      </c>
      <c r="K302" s="319" t="s">
        <v>33</v>
      </c>
      <c r="L302" s="375"/>
      <c r="M302" s="376" t="s">
        <v>219</v>
      </c>
      <c r="N302" s="388" t="s">
        <v>222</v>
      </c>
      <c r="O302" s="388"/>
    </row>
    <row r="303" spans="1:15" ht="15.75" hidden="1">
      <c r="A303" s="517">
        <v>261</v>
      </c>
      <c r="B303" s="368">
        <v>43905</v>
      </c>
      <c r="C303" s="369" t="s">
        <v>31</v>
      </c>
      <c r="D303" s="369" t="s">
        <v>4</v>
      </c>
      <c r="E303" s="370" t="s">
        <v>214</v>
      </c>
      <c r="F303" s="371">
        <v>1.2</v>
      </c>
      <c r="G303" s="371">
        <v>0.6</v>
      </c>
      <c r="H303" s="372">
        <v>0.02</v>
      </c>
      <c r="I303" s="373">
        <v>50</v>
      </c>
      <c r="J303" s="374">
        <f t="shared" si="25"/>
        <v>36</v>
      </c>
      <c r="K303" s="319" t="s">
        <v>33</v>
      </c>
      <c r="L303" s="375" t="s">
        <v>32</v>
      </c>
      <c r="M303" s="376" t="s">
        <v>219</v>
      </c>
      <c r="N303" s="388" t="s">
        <v>68</v>
      </c>
      <c r="O303" s="388"/>
    </row>
    <row r="304" spans="1:15" ht="15.75" hidden="1">
      <c r="A304" s="334">
        <v>262</v>
      </c>
      <c r="B304" s="368">
        <v>43905</v>
      </c>
      <c r="C304" s="369" t="s">
        <v>31</v>
      </c>
      <c r="D304" s="369" t="s">
        <v>3</v>
      </c>
      <c r="E304" s="370" t="s">
        <v>526</v>
      </c>
      <c r="F304" s="371">
        <v>1.7</v>
      </c>
      <c r="G304" s="371">
        <v>0.6</v>
      </c>
      <c r="H304" s="372">
        <v>0.02</v>
      </c>
      <c r="I304" s="373">
        <v>31</v>
      </c>
      <c r="J304" s="374">
        <f t="shared" si="25"/>
        <v>31.62</v>
      </c>
      <c r="K304" s="319" t="s">
        <v>33</v>
      </c>
      <c r="L304" s="375" t="s">
        <v>32</v>
      </c>
      <c r="M304" s="376" t="s">
        <v>216</v>
      </c>
      <c r="N304" s="388" t="s">
        <v>68</v>
      </c>
      <c r="O304" s="388"/>
    </row>
    <row r="305" spans="1:15" ht="15.75" hidden="1">
      <c r="A305" s="517">
        <v>263</v>
      </c>
      <c r="B305" s="368">
        <v>43905</v>
      </c>
      <c r="C305" s="369" t="s">
        <v>31</v>
      </c>
      <c r="D305" s="369" t="s">
        <v>4</v>
      </c>
      <c r="E305" s="370" t="s">
        <v>179</v>
      </c>
      <c r="F305" s="371">
        <v>1</v>
      </c>
      <c r="G305" s="371">
        <v>0.6</v>
      </c>
      <c r="H305" s="372">
        <v>0.02</v>
      </c>
      <c r="I305" s="373">
        <v>41</v>
      </c>
      <c r="J305" s="374">
        <f t="shared" si="25"/>
        <v>24.599999999999998</v>
      </c>
      <c r="K305" s="319" t="s">
        <v>33</v>
      </c>
      <c r="L305" s="375" t="s">
        <v>32</v>
      </c>
      <c r="M305" s="376" t="s">
        <v>219</v>
      </c>
      <c r="N305" s="388" t="s">
        <v>68</v>
      </c>
      <c r="O305" s="388"/>
    </row>
    <row r="306" spans="1:15" ht="15.75" hidden="1">
      <c r="A306" s="334">
        <v>264</v>
      </c>
      <c r="B306" s="368">
        <v>43905</v>
      </c>
      <c r="C306" s="369" t="s">
        <v>31</v>
      </c>
      <c r="D306" s="369" t="s">
        <v>4</v>
      </c>
      <c r="E306" s="370" t="s">
        <v>485</v>
      </c>
      <c r="F306" s="371">
        <v>1.1000000000000001</v>
      </c>
      <c r="G306" s="371">
        <v>0.6</v>
      </c>
      <c r="H306" s="372">
        <v>0.02</v>
      </c>
      <c r="I306" s="373">
        <v>26</v>
      </c>
      <c r="J306" s="374">
        <f t="shared" si="25"/>
        <v>17.16</v>
      </c>
      <c r="K306" s="319" t="s">
        <v>33</v>
      </c>
      <c r="L306" s="375" t="s">
        <v>32</v>
      </c>
      <c r="M306" s="376" t="s">
        <v>219</v>
      </c>
      <c r="N306" s="388" t="s">
        <v>68</v>
      </c>
      <c r="O306" s="388"/>
    </row>
    <row r="307" spans="1:15" ht="15.75" hidden="1">
      <c r="A307" s="517">
        <v>265</v>
      </c>
      <c r="B307" s="368">
        <v>43905</v>
      </c>
      <c r="C307" s="369" t="s">
        <v>31</v>
      </c>
      <c r="D307" s="369" t="s">
        <v>4</v>
      </c>
      <c r="E307" s="370" t="s">
        <v>198</v>
      </c>
      <c r="F307" s="371">
        <v>1.2</v>
      </c>
      <c r="G307" s="371">
        <v>0.6</v>
      </c>
      <c r="H307" s="372">
        <v>0.02</v>
      </c>
      <c r="I307" s="373">
        <v>45</v>
      </c>
      <c r="J307" s="374">
        <f t="shared" si="25"/>
        <v>32.4</v>
      </c>
      <c r="K307" s="319" t="s">
        <v>33</v>
      </c>
      <c r="L307" s="375" t="s">
        <v>32</v>
      </c>
      <c r="M307" s="376" t="s">
        <v>218</v>
      </c>
      <c r="N307" s="388" t="s">
        <v>68</v>
      </c>
      <c r="O307" s="388"/>
    </row>
    <row r="308" spans="1:15" ht="15.75" hidden="1">
      <c r="A308" s="334">
        <v>266</v>
      </c>
      <c r="B308" s="368">
        <v>43905</v>
      </c>
      <c r="C308" s="369" t="s">
        <v>31</v>
      </c>
      <c r="D308" s="369" t="s">
        <v>4</v>
      </c>
      <c r="E308" s="370" t="s">
        <v>362</v>
      </c>
      <c r="F308" s="371">
        <v>1.6</v>
      </c>
      <c r="G308" s="371">
        <v>0.6</v>
      </c>
      <c r="H308" s="372">
        <v>0.02</v>
      </c>
      <c r="I308" s="373">
        <v>30</v>
      </c>
      <c r="J308" s="374">
        <f t="shared" si="25"/>
        <v>28.799999999999997</v>
      </c>
      <c r="K308" s="319" t="s">
        <v>33</v>
      </c>
      <c r="L308" s="375"/>
      <c r="M308" s="376" t="s">
        <v>219</v>
      </c>
      <c r="N308" s="388" t="s">
        <v>222</v>
      </c>
      <c r="O308" s="388"/>
    </row>
    <row r="309" spans="1:15" ht="15.75" hidden="1">
      <c r="A309" s="517">
        <v>267</v>
      </c>
      <c r="B309" s="368">
        <v>43905</v>
      </c>
      <c r="C309" s="369" t="s">
        <v>31</v>
      </c>
      <c r="D309" s="369" t="s">
        <v>3</v>
      </c>
      <c r="E309" s="370" t="s">
        <v>548</v>
      </c>
      <c r="F309" s="371">
        <v>1.2</v>
      </c>
      <c r="G309" s="371">
        <v>0.6</v>
      </c>
      <c r="H309" s="372">
        <v>0.02</v>
      </c>
      <c r="I309" s="373">
        <v>31</v>
      </c>
      <c r="J309" s="374">
        <f t="shared" ref="J309:J374" si="28">F309*G309*I309</f>
        <v>22.32</v>
      </c>
      <c r="K309" s="319" t="s">
        <v>33</v>
      </c>
      <c r="L309" s="375" t="s">
        <v>32</v>
      </c>
      <c r="M309" s="376" t="s">
        <v>219</v>
      </c>
      <c r="N309" s="388" t="s">
        <v>68</v>
      </c>
      <c r="O309" s="388"/>
    </row>
    <row r="310" spans="1:15" ht="15.75" hidden="1">
      <c r="A310" s="334">
        <v>268</v>
      </c>
      <c r="B310" s="710">
        <v>43905</v>
      </c>
      <c r="C310" s="711" t="s">
        <v>31</v>
      </c>
      <c r="D310" s="711" t="s">
        <v>4</v>
      </c>
      <c r="E310" s="709" t="s">
        <v>481</v>
      </c>
      <c r="F310" s="712">
        <v>1.1000000000000001</v>
      </c>
      <c r="G310" s="712">
        <v>0.6</v>
      </c>
      <c r="H310" s="713">
        <v>0.02</v>
      </c>
      <c r="I310" s="714">
        <v>32</v>
      </c>
      <c r="J310" s="715">
        <f t="shared" si="28"/>
        <v>21.12</v>
      </c>
      <c r="K310" s="716" t="s">
        <v>33</v>
      </c>
      <c r="L310" s="717" t="s">
        <v>32</v>
      </c>
      <c r="M310" s="718" t="s">
        <v>216</v>
      </c>
      <c r="N310" s="719" t="s">
        <v>68</v>
      </c>
      <c r="O310" s="388"/>
    </row>
    <row r="311" spans="1:15" ht="15.75" hidden="1">
      <c r="A311" s="517">
        <v>269</v>
      </c>
      <c r="B311" s="368">
        <v>43906</v>
      </c>
      <c r="C311" s="369" t="s">
        <v>31</v>
      </c>
      <c r="D311" s="369" t="s">
        <v>4</v>
      </c>
      <c r="E311" s="370" t="s">
        <v>301</v>
      </c>
      <c r="F311" s="371">
        <v>1.3</v>
      </c>
      <c r="G311" s="371">
        <v>0.6</v>
      </c>
      <c r="H311" s="372">
        <v>0.02</v>
      </c>
      <c r="I311" s="373">
        <v>25</v>
      </c>
      <c r="J311" s="374">
        <f t="shared" si="28"/>
        <v>19.5</v>
      </c>
      <c r="K311" s="319" t="s">
        <v>33</v>
      </c>
      <c r="L311" s="375" t="s">
        <v>32</v>
      </c>
      <c r="M311" s="376" t="s">
        <v>219</v>
      </c>
      <c r="N311" s="388" t="s">
        <v>68</v>
      </c>
      <c r="O311" s="388"/>
    </row>
    <row r="312" spans="1:15" ht="15.75" hidden="1">
      <c r="A312" s="334">
        <v>270</v>
      </c>
      <c r="B312" s="368">
        <v>43906</v>
      </c>
      <c r="C312" s="369" t="s">
        <v>31</v>
      </c>
      <c r="D312" s="369" t="s">
        <v>3</v>
      </c>
      <c r="E312" s="370" t="s">
        <v>545</v>
      </c>
      <c r="F312" s="371">
        <v>1.1000000000000001</v>
      </c>
      <c r="G312" s="371">
        <v>0.6</v>
      </c>
      <c r="H312" s="372">
        <v>0.02</v>
      </c>
      <c r="I312" s="373">
        <v>26</v>
      </c>
      <c r="J312" s="374">
        <f t="shared" si="28"/>
        <v>17.16</v>
      </c>
      <c r="K312" s="319" t="s">
        <v>33</v>
      </c>
      <c r="L312" s="375" t="s">
        <v>32</v>
      </c>
      <c r="M312" s="376" t="s">
        <v>216</v>
      </c>
      <c r="N312" s="388" t="s">
        <v>68</v>
      </c>
      <c r="O312" s="388"/>
    </row>
    <row r="313" spans="1:15" ht="15.75" hidden="1">
      <c r="A313" s="517">
        <v>271</v>
      </c>
      <c r="B313" s="368">
        <v>43906</v>
      </c>
      <c r="C313" s="369" t="s">
        <v>31</v>
      </c>
      <c r="D313" s="369" t="s">
        <v>4</v>
      </c>
      <c r="E313" s="370" t="s">
        <v>179</v>
      </c>
      <c r="F313" s="371">
        <v>2.2999999999999998</v>
      </c>
      <c r="G313" s="371">
        <v>0.6</v>
      </c>
      <c r="H313" s="372">
        <v>0.02</v>
      </c>
      <c r="I313" s="373">
        <v>23</v>
      </c>
      <c r="J313" s="374">
        <f t="shared" si="28"/>
        <v>31.74</v>
      </c>
      <c r="K313" s="319" t="s">
        <v>33</v>
      </c>
      <c r="L313" s="375" t="s">
        <v>32</v>
      </c>
      <c r="M313" s="376" t="s">
        <v>219</v>
      </c>
      <c r="N313" s="388" t="s">
        <v>68</v>
      </c>
      <c r="O313" s="388"/>
    </row>
    <row r="314" spans="1:15" ht="15.75" hidden="1">
      <c r="A314" s="334">
        <v>272</v>
      </c>
      <c r="B314" s="368">
        <v>43906</v>
      </c>
      <c r="C314" s="369" t="s">
        <v>31</v>
      </c>
      <c r="D314" s="369" t="s">
        <v>4</v>
      </c>
      <c r="E314" s="370" t="s">
        <v>492</v>
      </c>
      <c r="F314" s="371">
        <v>2.8</v>
      </c>
      <c r="G314" s="371">
        <v>0.6</v>
      </c>
      <c r="H314" s="372">
        <v>0.02</v>
      </c>
      <c r="I314" s="373">
        <v>19</v>
      </c>
      <c r="J314" s="374">
        <f t="shared" si="28"/>
        <v>31.919999999999998</v>
      </c>
      <c r="K314" s="319" t="s">
        <v>33</v>
      </c>
      <c r="L314" s="375" t="s">
        <v>32</v>
      </c>
      <c r="M314" s="376" t="s">
        <v>216</v>
      </c>
      <c r="N314" s="388" t="s">
        <v>68</v>
      </c>
      <c r="O314" s="388"/>
    </row>
    <row r="315" spans="1:15" ht="15.75" hidden="1">
      <c r="A315" s="517">
        <v>273</v>
      </c>
      <c r="B315" s="368">
        <v>43906</v>
      </c>
      <c r="C315" s="369" t="s">
        <v>31</v>
      </c>
      <c r="D315" s="369" t="s">
        <v>4</v>
      </c>
      <c r="E315" s="370" t="s">
        <v>185</v>
      </c>
      <c r="F315" s="371">
        <v>2</v>
      </c>
      <c r="G315" s="371">
        <v>0.6</v>
      </c>
      <c r="H315" s="372">
        <v>0.02</v>
      </c>
      <c r="I315" s="373">
        <v>24</v>
      </c>
      <c r="J315" s="374">
        <f t="shared" si="28"/>
        <v>28.799999999999997</v>
      </c>
      <c r="K315" s="319" t="s">
        <v>33</v>
      </c>
      <c r="L315" s="375" t="s">
        <v>32</v>
      </c>
      <c r="M315" s="376" t="s">
        <v>217</v>
      </c>
      <c r="N315" s="388" t="s">
        <v>68</v>
      </c>
      <c r="O315" s="388"/>
    </row>
    <row r="316" spans="1:15" ht="15.75" hidden="1">
      <c r="A316" s="334">
        <v>274</v>
      </c>
      <c r="B316" s="368">
        <v>43906</v>
      </c>
      <c r="C316" s="369" t="s">
        <v>31</v>
      </c>
      <c r="D316" s="369" t="s">
        <v>3</v>
      </c>
      <c r="E316" s="370" t="s">
        <v>531</v>
      </c>
      <c r="F316" s="371">
        <v>1</v>
      </c>
      <c r="G316" s="371">
        <v>0.6</v>
      </c>
      <c r="H316" s="372">
        <v>0.02</v>
      </c>
      <c r="I316" s="373">
        <v>31</v>
      </c>
      <c r="J316" s="374">
        <f t="shared" si="28"/>
        <v>18.599999999999998</v>
      </c>
      <c r="K316" s="319" t="s">
        <v>33</v>
      </c>
      <c r="L316" s="375" t="s">
        <v>32</v>
      </c>
      <c r="M316" s="376" t="s">
        <v>219</v>
      </c>
      <c r="N316" s="388" t="s">
        <v>68</v>
      </c>
      <c r="O316" s="388"/>
    </row>
    <row r="317" spans="1:15" ht="15.75" hidden="1">
      <c r="A317" s="517">
        <v>275</v>
      </c>
      <c r="B317" s="368">
        <v>43906</v>
      </c>
      <c r="C317" s="369" t="s">
        <v>31</v>
      </c>
      <c r="D317" s="369" t="s">
        <v>3</v>
      </c>
      <c r="E317" s="370" t="s">
        <v>220</v>
      </c>
      <c r="F317" s="371">
        <v>1.2</v>
      </c>
      <c r="G317" s="371">
        <v>0.6</v>
      </c>
      <c r="H317" s="372">
        <v>0.02</v>
      </c>
      <c r="I317" s="373">
        <v>30</v>
      </c>
      <c r="J317" s="374">
        <f t="shared" si="28"/>
        <v>21.599999999999998</v>
      </c>
      <c r="K317" s="319" t="s">
        <v>33</v>
      </c>
      <c r="L317" s="375" t="s">
        <v>32</v>
      </c>
      <c r="M317" s="376" t="s">
        <v>216</v>
      </c>
      <c r="N317" s="388" t="s">
        <v>68</v>
      </c>
      <c r="O317" s="388"/>
    </row>
    <row r="318" spans="1:15" ht="15.75" hidden="1">
      <c r="A318" s="334">
        <v>276</v>
      </c>
      <c r="B318" s="368">
        <v>43906</v>
      </c>
      <c r="C318" s="369" t="s">
        <v>31</v>
      </c>
      <c r="D318" s="369" t="s">
        <v>3</v>
      </c>
      <c r="E318" s="370" t="s">
        <v>182</v>
      </c>
      <c r="F318" s="371">
        <v>1.2</v>
      </c>
      <c r="G318" s="371">
        <v>0.6</v>
      </c>
      <c r="H318" s="372">
        <v>0.02</v>
      </c>
      <c r="I318" s="373">
        <v>23</v>
      </c>
      <c r="J318" s="374">
        <f t="shared" si="28"/>
        <v>16.559999999999999</v>
      </c>
      <c r="K318" s="319" t="s">
        <v>33</v>
      </c>
      <c r="L318" s="375" t="s">
        <v>32</v>
      </c>
      <c r="M318" s="376" t="s">
        <v>219</v>
      </c>
      <c r="N318" s="388" t="s">
        <v>68</v>
      </c>
      <c r="O318" s="388"/>
    </row>
    <row r="319" spans="1:15" ht="15.75" hidden="1">
      <c r="A319" s="517">
        <v>277</v>
      </c>
      <c r="B319" s="368">
        <v>43906</v>
      </c>
      <c r="C319" s="369" t="s">
        <v>31</v>
      </c>
      <c r="D319" s="369" t="s">
        <v>4</v>
      </c>
      <c r="E319" s="370" t="s">
        <v>211</v>
      </c>
      <c r="F319" s="371">
        <v>1.2</v>
      </c>
      <c r="G319" s="371">
        <v>0.6</v>
      </c>
      <c r="H319" s="372">
        <v>0.02</v>
      </c>
      <c r="I319" s="373">
        <v>29</v>
      </c>
      <c r="J319" s="374">
        <f t="shared" si="28"/>
        <v>20.88</v>
      </c>
      <c r="K319" s="319" t="s">
        <v>33</v>
      </c>
      <c r="L319" s="375" t="s">
        <v>32</v>
      </c>
      <c r="M319" s="376" t="s">
        <v>216</v>
      </c>
      <c r="N319" s="388" t="s">
        <v>68</v>
      </c>
      <c r="O319" s="388"/>
    </row>
    <row r="320" spans="1:15" ht="15.75" hidden="1">
      <c r="A320" s="334">
        <v>278</v>
      </c>
      <c r="B320" s="368">
        <v>43906</v>
      </c>
      <c r="C320" s="369" t="s">
        <v>31</v>
      </c>
      <c r="D320" s="369" t="s">
        <v>3</v>
      </c>
      <c r="E320" s="370" t="s">
        <v>529</v>
      </c>
      <c r="F320" s="371">
        <v>1.6</v>
      </c>
      <c r="G320" s="371">
        <v>0.6</v>
      </c>
      <c r="H320" s="372">
        <v>0.02</v>
      </c>
      <c r="I320" s="373">
        <v>43</v>
      </c>
      <c r="J320" s="374">
        <f t="shared" si="28"/>
        <v>41.28</v>
      </c>
      <c r="K320" s="319" t="s">
        <v>33</v>
      </c>
      <c r="L320" s="375" t="s">
        <v>32</v>
      </c>
      <c r="M320" s="376" t="s">
        <v>218</v>
      </c>
      <c r="N320" s="388" t="s">
        <v>68</v>
      </c>
      <c r="O320" s="388"/>
    </row>
    <row r="321" spans="1:15" ht="15.75" hidden="1">
      <c r="A321" s="517">
        <v>279</v>
      </c>
      <c r="B321" s="368">
        <v>43906</v>
      </c>
      <c r="C321" s="369" t="s">
        <v>31</v>
      </c>
      <c r="D321" s="369" t="s">
        <v>3</v>
      </c>
      <c r="E321" s="370" t="s">
        <v>487</v>
      </c>
      <c r="F321" s="371">
        <v>1</v>
      </c>
      <c r="G321" s="371">
        <v>0.6</v>
      </c>
      <c r="H321" s="372">
        <v>0.02</v>
      </c>
      <c r="I321" s="373">
        <v>26</v>
      </c>
      <c r="J321" s="374">
        <f t="shared" si="28"/>
        <v>15.6</v>
      </c>
      <c r="K321" s="319" t="s">
        <v>33</v>
      </c>
      <c r="L321" s="375" t="s">
        <v>32</v>
      </c>
      <c r="M321" s="376" t="s">
        <v>217</v>
      </c>
      <c r="N321" s="388" t="s">
        <v>68</v>
      </c>
      <c r="O321" s="388"/>
    </row>
    <row r="322" spans="1:15" ht="15.75" hidden="1">
      <c r="A322" s="334">
        <v>280</v>
      </c>
      <c r="B322" s="368">
        <v>43906</v>
      </c>
      <c r="C322" s="369" t="s">
        <v>31</v>
      </c>
      <c r="D322" s="369" t="s">
        <v>3</v>
      </c>
      <c r="E322" s="370" t="s">
        <v>165</v>
      </c>
      <c r="F322" s="371">
        <v>1.2</v>
      </c>
      <c r="G322" s="371">
        <v>0.6</v>
      </c>
      <c r="H322" s="372">
        <v>0.02</v>
      </c>
      <c r="I322" s="373">
        <v>27</v>
      </c>
      <c r="J322" s="374">
        <f t="shared" si="28"/>
        <v>19.439999999999998</v>
      </c>
      <c r="K322" s="319" t="s">
        <v>33</v>
      </c>
      <c r="L322" s="375" t="s">
        <v>32</v>
      </c>
      <c r="M322" s="376" t="s">
        <v>216</v>
      </c>
      <c r="N322" s="388" t="s">
        <v>68</v>
      </c>
      <c r="O322" s="388"/>
    </row>
    <row r="323" spans="1:15" ht="15.75" hidden="1">
      <c r="A323" s="517">
        <v>281</v>
      </c>
      <c r="B323" s="368">
        <v>43906</v>
      </c>
      <c r="C323" s="369" t="s">
        <v>31</v>
      </c>
      <c r="D323" s="369" t="s">
        <v>4</v>
      </c>
      <c r="E323" s="370" t="s">
        <v>248</v>
      </c>
      <c r="F323" s="371">
        <v>1.3</v>
      </c>
      <c r="G323" s="371">
        <v>0.6</v>
      </c>
      <c r="H323" s="372">
        <v>0.02</v>
      </c>
      <c r="I323" s="373">
        <v>23</v>
      </c>
      <c r="J323" s="374">
        <f t="shared" si="28"/>
        <v>17.940000000000001</v>
      </c>
      <c r="K323" s="319" t="s">
        <v>33</v>
      </c>
      <c r="L323" s="375"/>
      <c r="M323" s="376" t="s">
        <v>217</v>
      </c>
      <c r="N323" s="388" t="s">
        <v>222</v>
      </c>
      <c r="O323" s="388"/>
    </row>
    <row r="324" spans="1:15" ht="15.75" hidden="1">
      <c r="A324" s="334">
        <v>282</v>
      </c>
      <c r="B324" s="368">
        <v>43906</v>
      </c>
      <c r="C324" s="369" t="s">
        <v>31</v>
      </c>
      <c r="D324" s="369" t="s">
        <v>4</v>
      </c>
      <c r="E324" s="370" t="s">
        <v>337</v>
      </c>
      <c r="F324" s="371">
        <v>1.3</v>
      </c>
      <c r="G324" s="371">
        <v>0.6</v>
      </c>
      <c r="H324" s="372">
        <v>0.02</v>
      </c>
      <c r="I324" s="373">
        <v>29</v>
      </c>
      <c r="J324" s="374">
        <f t="shared" si="28"/>
        <v>22.62</v>
      </c>
      <c r="K324" s="319" t="s">
        <v>33</v>
      </c>
      <c r="L324" s="375"/>
      <c r="M324" s="376" t="s">
        <v>219</v>
      </c>
      <c r="N324" s="388" t="s">
        <v>222</v>
      </c>
      <c r="O324" s="388"/>
    </row>
    <row r="325" spans="1:15" ht="15.75" hidden="1">
      <c r="A325" s="517">
        <v>283</v>
      </c>
      <c r="B325" s="368">
        <v>43906</v>
      </c>
      <c r="C325" s="369" t="s">
        <v>31</v>
      </c>
      <c r="D325" s="369" t="s">
        <v>4</v>
      </c>
      <c r="E325" s="370" t="s">
        <v>547</v>
      </c>
      <c r="F325" s="371">
        <v>1.2</v>
      </c>
      <c r="G325" s="371">
        <v>0.6</v>
      </c>
      <c r="H325" s="372">
        <v>0.02</v>
      </c>
      <c r="I325" s="373">
        <v>48</v>
      </c>
      <c r="J325" s="374">
        <f t="shared" si="28"/>
        <v>34.56</v>
      </c>
      <c r="K325" s="319" t="s">
        <v>33</v>
      </c>
      <c r="L325" s="375" t="s">
        <v>32</v>
      </c>
      <c r="M325" s="376" t="s">
        <v>216</v>
      </c>
      <c r="N325" s="388" t="s">
        <v>68</v>
      </c>
      <c r="O325" s="388"/>
    </row>
    <row r="326" spans="1:15" ht="15.75" hidden="1">
      <c r="A326" s="334">
        <v>284</v>
      </c>
      <c r="B326" s="368">
        <v>43906</v>
      </c>
      <c r="C326" s="369" t="s">
        <v>31</v>
      </c>
      <c r="D326" s="369" t="s">
        <v>4</v>
      </c>
      <c r="E326" s="370" t="s">
        <v>190</v>
      </c>
      <c r="F326" s="371">
        <v>1.1000000000000001</v>
      </c>
      <c r="G326" s="371">
        <v>0.6</v>
      </c>
      <c r="H326" s="372">
        <v>0.02</v>
      </c>
      <c r="I326" s="373">
        <v>45</v>
      </c>
      <c r="J326" s="374">
        <f t="shared" si="28"/>
        <v>29.700000000000003</v>
      </c>
      <c r="K326" s="319" t="s">
        <v>33</v>
      </c>
      <c r="L326" s="375" t="s">
        <v>32</v>
      </c>
      <c r="M326" s="376" t="s">
        <v>218</v>
      </c>
      <c r="N326" s="388" t="s">
        <v>68</v>
      </c>
      <c r="O326" s="388"/>
    </row>
    <row r="327" spans="1:15" ht="15.75" hidden="1">
      <c r="A327" s="517">
        <v>285</v>
      </c>
      <c r="B327" s="368">
        <v>43906</v>
      </c>
      <c r="C327" s="369" t="s">
        <v>31</v>
      </c>
      <c r="D327" s="369" t="s">
        <v>4</v>
      </c>
      <c r="E327" s="370" t="s">
        <v>303</v>
      </c>
      <c r="F327" s="371">
        <v>1.2</v>
      </c>
      <c r="G327" s="371">
        <v>0.6</v>
      </c>
      <c r="H327" s="372">
        <v>0.02</v>
      </c>
      <c r="I327" s="373">
        <v>28</v>
      </c>
      <c r="J327" s="374">
        <f t="shared" si="28"/>
        <v>20.16</v>
      </c>
      <c r="K327" s="319" t="s">
        <v>33</v>
      </c>
      <c r="L327" s="375" t="s">
        <v>32</v>
      </c>
      <c r="M327" s="376" t="s">
        <v>219</v>
      </c>
      <c r="N327" s="388" t="s">
        <v>68</v>
      </c>
      <c r="O327" s="388"/>
    </row>
    <row r="328" spans="1:15" ht="15.75" hidden="1">
      <c r="A328" s="334">
        <v>286</v>
      </c>
      <c r="B328" s="368">
        <v>43906</v>
      </c>
      <c r="C328" s="369" t="s">
        <v>31</v>
      </c>
      <c r="D328" s="369" t="s">
        <v>3</v>
      </c>
      <c r="E328" s="370" t="s">
        <v>530</v>
      </c>
      <c r="F328" s="371">
        <v>1.1000000000000001</v>
      </c>
      <c r="G328" s="371">
        <v>0.6</v>
      </c>
      <c r="H328" s="372">
        <v>0.02</v>
      </c>
      <c r="I328" s="373">
        <v>46</v>
      </c>
      <c r="J328" s="374">
        <f t="shared" si="28"/>
        <v>30.360000000000003</v>
      </c>
      <c r="K328" s="319" t="s">
        <v>33</v>
      </c>
      <c r="L328" s="375" t="s">
        <v>32</v>
      </c>
      <c r="M328" s="376" t="s">
        <v>216</v>
      </c>
      <c r="N328" s="388" t="s">
        <v>68</v>
      </c>
      <c r="O328" s="388"/>
    </row>
    <row r="329" spans="1:15" ht="15.75" hidden="1">
      <c r="A329" s="517">
        <v>287</v>
      </c>
      <c r="B329" s="368">
        <v>43906</v>
      </c>
      <c r="C329" s="369" t="s">
        <v>31</v>
      </c>
      <c r="D329" s="369" t="s">
        <v>3</v>
      </c>
      <c r="E329" s="370" t="s">
        <v>543</v>
      </c>
      <c r="F329" s="371">
        <v>1.1000000000000001</v>
      </c>
      <c r="G329" s="371">
        <v>0.6</v>
      </c>
      <c r="H329" s="372">
        <v>0.02</v>
      </c>
      <c r="I329" s="373">
        <v>30</v>
      </c>
      <c r="J329" s="374">
        <f t="shared" si="28"/>
        <v>19.8</v>
      </c>
      <c r="K329" s="319" t="s">
        <v>33</v>
      </c>
      <c r="L329" s="375" t="s">
        <v>32</v>
      </c>
      <c r="M329" s="376" t="s">
        <v>219</v>
      </c>
      <c r="N329" s="388" t="s">
        <v>68</v>
      </c>
      <c r="O329" s="388"/>
    </row>
    <row r="330" spans="1:15" ht="15.75" hidden="1">
      <c r="A330" s="517">
        <v>288</v>
      </c>
      <c r="B330" s="368">
        <v>43906</v>
      </c>
      <c r="C330" s="369" t="s">
        <v>31</v>
      </c>
      <c r="D330" s="369" t="s">
        <v>3</v>
      </c>
      <c r="E330" s="370" t="s">
        <v>200</v>
      </c>
      <c r="F330" s="371">
        <v>1.1000000000000001</v>
      </c>
      <c r="G330" s="371">
        <v>0.6</v>
      </c>
      <c r="H330" s="372">
        <v>0.02</v>
      </c>
      <c r="I330" s="373">
        <v>38</v>
      </c>
      <c r="J330" s="374">
        <f t="shared" si="28"/>
        <v>25.080000000000002</v>
      </c>
      <c r="K330" s="319" t="s">
        <v>33</v>
      </c>
      <c r="L330" s="375" t="s">
        <v>32</v>
      </c>
      <c r="M330" s="376" t="s">
        <v>216</v>
      </c>
      <c r="N330" s="388" t="s">
        <v>68</v>
      </c>
      <c r="O330" s="388"/>
    </row>
    <row r="331" spans="1:15" ht="15.75" hidden="1">
      <c r="A331" s="334">
        <v>289</v>
      </c>
      <c r="B331" s="368">
        <v>43906</v>
      </c>
      <c r="C331" s="369" t="s">
        <v>31</v>
      </c>
      <c r="D331" s="369" t="s">
        <v>3</v>
      </c>
      <c r="E331" s="370" t="s">
        <v>295</v>
      </c>
      <c r="F331" s="371">
        <v>1.9</v>
      </c>
      <c r="G331" s="371">
        <v>0.6</v>
      </c>
      <c r="H331" s="372">
        <v>0.02</v>
      </c>
      <c r="I331" s="373">
        <v>45</v>
      </c>
      <c r="J331" s="374">
        <f t="shared" si="28"/>
        <v>51.3</v>
      </c>
      <c r="K331" s="319" t="s">
        <v>33</v>
      </c>
      <c r="L331" s="375" t="s">
        <v>32</v>
      </c>
      <c r="M331" s="376" t="s">
        <v>218</v>
      </c>
      <c r="N331" s="388" t="s">
        <v>68</v>
      </c>
      <c r="O331" s="388"/>
    </row>
    <row r="332" spans="1:15" ht="15.75" hidden="1">
      <c r="A332" s="517">
        <v>290</v>
      </c>
      <c r="B332" s="368">
        <v>43906</v>
      </c>
      <c r="C332" s="369" t="s">
        <v>31</v>
      </c>
      <c r="D332" s="369" t="s">
        <v>3</v>
      </c>
      <c r="E332" s="370" t="s">
        <v>532</v>
      </c>
      <c r="F332" s="371">
        <v>1.2</v>
      </c>
      <c r="G332" s="371">
        <v>0.6</v>
      </c>
      <c r="H332" s="372">
        <v>0.02</v>
      </c>
      <c r="I332" s="373">
        <v>42</v>
      </c>
      <c r="J332" s="374">
        <f t="shared" si="28"/>
        <v>30.24</v>
      </c>
      <c r="K332" s="319" t="s">
        <v>33</v>
      </c>
      <c r="L332" s="375" t="s">
        <v>32</v>
      </c>
      <c r="M332" s="376" t="s">
        <v>219</v>
      </c>
      <c r="N332" s="388" t="s">
        <v>68</v>
      </c>
      <c r="O332" s="388"/>
    </row>
    <row r="333" spans="1:15" ht="15.75" hidden="1">
      <c r="A333" s="334">
        <v>291</v>
      </c>
      <c r="B333" s="368">
        <v>43906</v>
      </c>
      <c r="C333" s="369" t="s">
        <v>31</v>
      </c>
      <c r="D333" s="369" t="s">
        <v>3</v>
      </c>
      <c r="E333" s="370" t="s">
        <v>484</v>
      </c>
      <c r="F333" s="371">
        <v>1.2</v>
      </c>
      <c r="G333" s="371">
        <v>0.6</v>
      </c>
      <c r="H333" s="372">
        <v>0.02</v>
      </c>
      <c r="I333" s="373">
        <v>30</v>
      </c>
      <c r="J333" s="374">
        <f t="shared" si="28"/>
        <v>21.599999999999998</v>
      </c>
      <c r="K333" s="319" t="s">
        <v>33</v>
      </c>
      <c r="L333" s="375" t="s">
        <v>32</v>
      </c>
      <c r="M333" s="376" t="s">
        <v>219</v>
      </c>
      <c r="N333" s="388" t="s">
        <v>68</v>
      </c>
      <c r="O333" s="388"/>
    </row>
    <row r="334" spans="1:15" ht="15.75" hidden="1">
      <c r="A334" s="517">
        <v>292</v>
      </c>
      <c r="B334" s="368">
        <v>43906</v>
      </c>
      <c r="C334" s="369" t="s">
        <v>31</v>
      </c>
      <c r="D334" s="369" t="s">
        <v>3</v>
      </c>
      <c r="E334" s="370" t="s">
        <v>300</v>
      </c>
      <c r="F334" s="371">
        <v>1.1000000000000001</v>
      </c>
      <c r="G334" s="371">
        <v>0.6</v>
      </c>
      <c r="H334" s="372">
        <v>0.02</v>
      </c>
      <c r="I334" s="373">
        <v>30</v>
      </c>
      <c r="J334" s="374">
        <f t="shared" si="28"/>
        <v>19.8</v>
      </c>
      <c r="K334" s="319" t="s">
        <v>33</v>
      </c>
      <c r="L334" s="375" t="s">
        <v>32</v>
      </c>
      <c r="M334" s="376" t="s">
        <v>216</v>
      </c>
      <c r="N334" s="388" t="s">
        <v>68</v>
      </c>
      <c r="O334" s="388"/>
    </row>
    <row r="335" spans="1:15" ht="15.75" hidden="1">
      <c r="A335" s="334">
        <v>293</v>
      </c>
      <c r="B335" s="368">
        <v>43906</v>
      </c>
      <c r="C335" s="369" t="s">
        <v>31</v>
      </c>
      <c r="D335" s="369" t="s">
        <v>4</v>
      </c>
      <c r="E335" s="370" t="s">
        <v>325</v>
      </c>
      <c r="F335" s="371">
        <v>1.1000000000000001</v>
      </c>
      <c r="G335" s="371">
        <v>0.6</v>
      </c>
      <c r="H335" s="372">
        <v>0.02</v>
      </c>
      <c r="I335" s="373">
        <v>27</v>
      </c>
      <c r="J335" s="374">
        <f t="shared" si="28"/>
        <v>17.82</v>
      </c>
      <c r="K335" s="319" t="s">
        <v>33</v>
      </c>
      <c r="L335" s="375" t="s">
        <v>32</v>
      </c>
      <c r="M335" s="376" t="s">
        <v>219</v>
      </c>
      <c r="N335" s="388" t="s">
        <v>68</v>
      </c>
      <c r="O335" s="388"/>
    </row>
    <row r="336" spans="1:15" ht="15.75" hidden="1">
      <c r="A336" s="517">
        <v>294</v>
      </c>
      <c r="B336" s="368">
        <v>43906</v>
      </c>
      <c r="C336" s="369" t="s">
        <v>31</v>
      </c>
      <c r="D336" s="369" t="s">
        <v>4</v>
      </c>
      <c r="E336" s="370" t="s">
        <v>302</v>
      </c>
      <c r="F336" s="371">
        <v>1.2</v>
      </c>
      <c r="G336" s="371">
        <v>0.6</v>
      </c>
      <c r="H336" s="372">
        <v>0.02</v>
      </c>
      <c r="I336" s="373">
        <v>40</v>
      </c>
      <c r="J336" s="374">
        <f t="shared" si="28"/>
        <v>28.799999999999997</v>
      </c>
      <c r="K336" s="319" t="s">
        <v>33</v>
      </c>
      <c r="L336" s="375"/>
      <c r="M336" s="376" t="s">
        <v>216</v>
      </c>
      <c r="N336" s="388" t="s">
        <v>222</v>
      </c>
      <c r="O336" s="388"/>
    </row>
    <row r="337" spans="1:16" ht="15.75" hidden="1">
      <c r="A337" s="334">
        <v>295</v>
      </c>
      <c r="B337" s="710">
        <v>43906</v>
      </c>
      <c r="C337" s="711" t="s">
        <v>31</v>
      </c>
      <c r="D337" s="711" t="s">
        <v>3</v>
      </c>
      <c r="E337" s="709" t="s">
        <v>533</v>
      </c>
      <c r="F337" s="712">
        <v>1.6</v>
      </c>
      <c r="G337" s="712">
        <v>1</v>
      </c>
      <c r="H337" s="713">
        <v>0.02</v>
      </c>
      <c r="I337" s="714">
        <v>24</v>
      </c>
      <c r="J337" s="715">
        <f t="shared" si="28"/>
        <v>38.400000000000006</v>
      </c>
      <c r="K337" s="716" t="s">
        <v>33</v>
      </c>
      <c r="L337" s="717" t="s">
        <v>32</v>
      </c>
      <c r="M337" s="718" t="s">
        <v>308</v>
      </c>
      <c r="N337" s="719" t="s">
        <v>68</v>
      </c>
      <c r="O337" s="388"/>
    </row>
    <row r="338" spans="1:16" ht="15.75" hidden="1">
      <c r="A338" s="517">
        <v>296</v>
      </c>
      <c r="B338" s="368">
        <v>43907</v>
      </c>
      <c r="C338" s="369" t="s">
        <v>31</v>
      </c>
      <c r="D338" s="369" t="s">
        <v>4</v>
      </c>
      <c r="E338" s="370" t="s">
        <v>570</v>
      </c>
      <c r="F338" s="371">
        <v>1.8</v>
      </c>
      <c r="G338" s="371">
        <v>0.6</v>
      </c>
      <c r="H338" s="372">
        <v>0.02</v>
      </c>
      <c r="I338" s="373">
        <v>40</v>
      </c>
      <c r="J338" s="374">
        <f t="shared" si="28"/>
        <v>43.2</v>
      </c>
      <c r="K338" s="319" t="s">
        <v>33</v>
      </c>
      <c r="L338" s="375"/>
      <c r="M338" s="376" t="s">
        <v>216</v>
      </c>
      <c r="N338" s="388" t="s">
        <v>222</v>
      </c>
      <c r="O338" s="388"/>
    </row>
    <row r="339" spans="1:16" ht="15.75" hidden="1">
      <c r="A339" s="334">
        <v>297</v>
      </c>
      <c r="B339" s="368">
        <v>43907</v>
      </c>
      <c r="C339" s="369" t="s">
        <v>31</v>
      </c>
      <c r="D339" s="369" t="s">
        <v>4</v>
      </c>
      <c r="E339" s="370" t="s">
        <v>547</v>
      </c>
      <c r="F339" s="371">
        <v>1.9</v>
      </c>
      <c r="G339" s="371">
        <v>0.6</v>
      </c>
      <c r="H339" s="372">
        <v>0.02</v>
      </c>
      <c r="I339" s="373">
        <v>24</v>
      </c>
      <c r="J339" s="374">
        <f t="shared" si="28"/>
        <v>27.36</v>
      </c>
      <c r="K339" s="319" t="s">
        <v>33</v>
      </c>
      <c r="L339" s="375" t="s">
        <v>32</v>
      </c>
      <c r="M339" s="376" t="s">
        <v>217</v>
      </c>
      <c r="N339" s="388" t="s">
        <v>68</v>
      </c>
      <c r="O339" s="388"/>
    </row>
    <row r="340" spans="1:16" ht="15.75" hidden="1">
      <c r="A340" s="517">
        <v>298</v>
      </c>
      <c r="B340" s="368">
        <v>43907</v>
      </c>
      <c r="C340" s="369" t="s">
        <v>31</v>
      </c>
      <c r="D340" s="369" t="s">
        <v>4</v>
      </c>
      <c r="E340" s="370" t="s">
        <v>247</v>
      </c>
      <c r="F340" s="371">
        <v>1.2</v>
      </c>
      <c r="G340" s="371">
        <v>0.6</v>
      </c>
      <c r="H340" s="372">
        <v>0.02</v>
      </c>
      <c r="I340" s="373">
        <v>38</v>
      </c>
      <c r="J340" s="374">
        <f t="shared" si="28"/>
        <v>27.36</v>
      </c>
      <c r="K340" s="319" t="s">
        <v>33</v>
      </c>
      <c r="L340" s="375"/>
      <c r="M340" s="376" t="s">
        <v>219</v>
      </c>
      <c r="N340" s="388" t="s">
        <v>222</v>
      </c>
      <c r="O340" s="388"/>
    </row>
    <row r="341" spans="1:16" ht="15.75" hidden="1">
      <c r="A341" s="334">
        <v>299</v>
      </c>
      <c r="B341" s="368">
        <v>43907</v>
      </c>
      <c r="C341" s="369" t="s">
        <v>31</v>
      </c>
      <c r="D341" s="369" t="s">
        <v>4</v>
      </c>
      <c r="E341" s="370" t="s">
        <v>287</v>
      </c>
      <c r="F341" s="371">
        <v>1.2</v>
      </c>
      <c r="G341" s="371">
        <v>0.6</v>
      </c>
      <c r="H341" s="372">
        <v>0.02</v>
      </c>
      <c r="I341" s="373">
        <v>30</v>
      </c>
      <c r="J341" s="374">
        <f t="shared" si="28"/>
        <v>21.599999999999998</v>
      </c>
      <c r="K341" s="319" t="s">
        <v>33</v>
      </c>
      <c r="L341" s="375"/>
      <c r="M341" s="376" t="s">
        <v>216</v>
      </c>
      <c r="N341" s="388" t="s">
        <v>222</v>
      </c>
      <c r="O341" s="388"/>
    </row>
    <row r="342" spans="1:16" ht="15.75" hidden="1">
      <c r="A342" s="517">
        <v>300</v>
      </c>
      <c r="B342" s="368">
        <v>43907</v>
      </c>
      <c r="C342" s="369" t="s">
        <v>31</v>
      </c>
      <c r="D342" s="369" t="s">
        <v>4</v>
      </c>
      <c r="E342" s="370" t="s">
        <v>256</v>
      </c>
      <c r="F342" s="371">
        <v>1.2</v>
      </c>
      <c r="G342" s="371">
        <v>0.6</v>
      </c>
      <c r="H342" s="372">
        <v>0.02</v>
      </c>
      <c r="I342" s="373">
        <v>41</v>
      </c>
      <c r="J342" s="374">
        <f t="shared" si="28"/>
        <v>29.52</v>
      </c>
      <c r="K342" s="319" t="s">
        <v>33</v>
      </c>
      <c r="L342" s="375"/>
      <c r="M342" s="376" t="s">
        <v>219</v>
      </c>
      <c r="N342" s="388" t="s">
        <v>222</v>
      </c>
      <c r="O342" s="388"/>
    </row>
    <row r="343" spans="1:16" ht="15.75" hidden="1">
      <c r="A343" s="334">
        <v>301</v>
      </c>
      <c r="B343" s="368">
        <v>43907</v>
      </c>
      <c r="C343" s="369" t="s">
        <v>31</v>
      </c>
      <c r="D343" s="369" t="s">
        <v>3</v>
      </c>
      <c r="E343" s="370" t="s">
        <v>534</v>
      </c>
      <c r="F343" s="371">
        <v>1.3</v>
      </c>
      <c r="G343" s="371">
        <v>1</v>
      </c>
      <c r="H343" s="372">
        <v>0.02</v>
      </c>
      <c r="I343" s="373">
        <v>25</v>
      </c>
      <c r="J343" s="374">
        <f t="shared" si="28"/>
        <v>32.5</v>
      </c>
      <c r="K343" s="319" t="s">
        <v>33</v>
      </c>
      <c r="L343" s="375" t="s">
        <v>32</v>
      </c>
      <c r="M343" s="376" t="s">
        <v>308</v>
      </c>
      <c r="N343" s="388" t="s">
        <v>68</v>
      </c>
      <c r="O343" s="388"/>
    </row>
    <row r="344" spans="1:16" ht="15.75" hidden="1">
      <c r="A344" s="517">
        <v>302</v>
      </c>
      <c r="B344" s="368">
        <v>43907</v>
      </c>
      <c r="C344" s="369" t="s">
        <v>31</v>
      </c>
      <c r="D344" s="369" t="s">
        <v>3</v>
      </c>
      <c r="E344" s="370" t="s">
        <v>294</v>
      </c>
      <c r="F344" s="371">
        <v>1.1000000000000001</v>
      </c>
      <c r="G344" s="371">
        <v>0.6</v>
      </c>
      <c r="H344" s="372">
        <v>0.02</v>
      </c>
      <c r="I344" s="373">
        <v>28</v>
      </c>
      <c r="J344" s="374">
        <f t="shared" si="28"/>
        <v>18.48</v>
      </c>
      <c r="K344" s="319" t="s">
        <v>33</v>
      </c>
      <c r="L344" s="375" t="s">
        <v>32</v>
      </c>
      <c r="M344" s="376" t="s">
        <v>218</v>
      </c>
      <c r="N344" s="388" t="s">
        <v>68</v>
      </c>
      <c r="O344" s="388"/>
    </row>
    <row r="345" spans="1:16" ht="15.75" hidden="1">
      <c r="A345" s="334">
        <v>303</v>
      </c>
      <c r="B345" s="368">
        <v>43907</v>
      </c>
      <c r="C345" s="369" t="s">
        <v>31</v>
      </c>
      <c r="D345" s="369" t="s">
        <v>4</v>
      </c>
      <c r="E345" s="370" t="s">
        <v>380</v>
      </c>
      <c r="F345" s="371">
        <v>2.5</v>
      </c>
      <c r="G345" s="371">
        <v>0.6</v>
      </c>
      <c r="H345" s="372">
        <v>0.02</v>
      </c>
      <c r="I345" s="373">
        <v>19</v>
      </c>
      <c r="J345" s="374">
        <f t="shared" si="28"/>
        <v>28.5</v>
      </c>
      <c r="K345" s="319" t="s">
        <v>33</v>
      </c>
      <c r="L345" s="375"/>
      <c r="M345" s="376" t="s">
        <v>219</v>
      </c>
      <c r="N345" s="388" t="s">
        <v>222</v>
      </c>
      <c r="O345" s="693"/>
      <c r="P345" s="564"/>
    </row>
    <row r="346" spans="1:16" ht="15.75" hidden="1">
      <c r="A346" s="517">
        <v>304</v>
      </c>
      <c r="B346" s="368">
        <v>43907</v>
      </c>
      <c r="C346" s="369" t="s">
        <v>31</v>
      </c>
      <c r="D346" s="369" t="s">
        <v>3</v>
      </c>
      <c r="E346" s="370" t="s">
        <v>306</v>
      </c>
      <c r="F346" s="371">
        <v>1.1000000000000001</v>
      </c>
      <c r="G346" s="371">
        <v>0.6</v>
      </c>
      <c r="H346" s="372">
        <v>0.02</v>
      </c>
      <c r="I346" s="373">
        <v>24</v>
      </c>
      <c r="J346" s="374">
        <f t="shared" si="28"/>
        <v>15.84</v>
      </c>
      <c r="K346" s="319" t="s">
        <v>33</v>
      </c>
      <c r="L346" s="375" t="s">
        <v>32</v>
      </c>
      <c r="M346" s="376" t="s">
        <v>217</v>
      </c>
      <c r="N346" s="388" t="s">
        <v>68</v>
      </c>
      <c r="O346" s="693"/>
      <c r="P346" s="564"/>
    </row>
    <row r="347" spans="1:16" ht="15.75" hidden="1">
      <c r="A347" s="334">
        <v>305</v>
      </c>
      <c r="B347" s="368">
        <v>43907</v>
      </c>
      <c r="C347" s="369" t="s">
        <v>31</v>
      </c>
      <c r="D347" s="369" t="s">
        <v>3</v>
      </c>
      <c r="E347" s="370" t="s">
        <v>546</v>
      </c>
      <c r="F347" s="371">
        <v>1.1000000000000001</v>
      </c>
      <c r="G347" s="371">
        <v>0.6</v>
      </c>
      <c r="H347" s="372">
        <v>0.02</v>
      </c>
      <c r="I347" s="373">
        <v>45</v>
      </c>
      <c r="J347" s="374">
        <f t="shared" si="28"/>
        <v>29.700000000000003</v>
      </c>
      <c r="K347" s="319" t="s">
        <v>33</v>
      </c>
      <c r="L347" s="375" t="s">
        <v>32</v>
      </c>
      <c r="M347" s="376" t="s">
        <v>216</v>
      </c>
      <c r="N347" s="388" t="s">
        <v>68</v>
      </c>
      <c r="O347" s="693"/>
    </row>
    <row r="348" spans="1:16" ht="15.75" hidden="1">
      <c r="A348" s="517">
        <v>306</v>
      </c>
      <c r="B348" s="368">
        <v>43907</v>
      </c>
      <c r="C348" s="369" t="s">
        <v>31</v>
      </c>
      <c r="D348" s="369" t="s">
        <v>4</v>
      </c>
      <c r="E348" s="370" t="s">
        <v>377</v>
      </c>
      <c r="F348" s="371">
        <v>1.5</v>
      </c>
      <c r="G348" s="371">
        <v>0.6</v>
      </c>
      <c r="H348" s="372">
        <v>2.5000000000000001E-2</v>
      </c>
      <c r="I348" s="373">
        <v>20</v>
      </c>
      <c r="J348" s="374">
        <f t="shared" si="28"/>
        <v>18</v>
      </c>
      <c r="K348" s="319" t="s">
        <v>33</v>
      </c>
      <c r="L348" s="375" t="s">
        <v>32</v>
      </c>
      <c r="M348" s="376" t="s">
        <v>571</v>
      </c>
      <c r="N348" s="388" t="s">
        <v>222</v>
      </c>
      <c r="O348" s="693"/>
    </row>
    <row r="349" spans="1:16" ht="15.75" hidden="1">
      <c r="A349" s="334">
        <v>307</v>
      </c>
      <c r="B349" s="368">
        <v>43907</v>
      </c>
      <c r="C349" s="369" t="s">
        <v>31</v>
      </c>
      <c r="D349" s="369" t="s">
        <v>4</v>
      </c>
      <c r="E349" s="370" t="s">
        <v>253</v>
      </c>
      <c r="F349" s="371">
        <v>1.2</v>
      </c>
      <c r="G349" s="371">
        <v>0.6</v>
      </c>
      <c r="H349" s="372">
        <v>0.02</v>
      </c>
      <c r="I349" s="373">
        <v>49</v>
      </c>
      <c r="J349" s="374">
        <f t="shared" si="28"/>
        <v>35.28</v>
      </c>
      <c r="K349" s="319" t="s">
        <v>33</v>
      </c>
      <c r="L349" s="375" t="s">
        <v>32</v>
      </c>
      <c r="M349" s="376" t="s">
        <v>219</v>
      </c>
      <c r="N349" s="388" t="s">
        <v>68</v>
      </c>
      <c r="O349" s="693"/>
    </row>
    <row r="350" spans="1:16" ht="15.75" hidden="1">
      <c r="A350" s="517">
        <v>308</v>
      </c>
      <c r="B350" s="368">
        <v>43907</v>
      </c>
      <c r="C350" s="369" t="s">
        <v>31</v>
      </c>
      <c r="D350" s="369" t="s">
        <v>4</v>
      </c>
      <c r="E350" s="370" t="s">
        <v>306</v>
      </c>
      <c r="F350" s="371">
        <v>1.1000000000000001</v>
      </c>
      <c r="G350" s="371">
        <v>0.6</v>
      </c>
      <c r="H350" s="372">
        <v>0.02</v>
      </c>
      <c r="I350" s="373">
        <v>27</v>
      </c>
      <c r="J350" s="374">
        <f t="shared" si="28"/>
        <v>17.82</v>
      </c>
      <c r="K350" s="319" t="s">
        <v>33</v>
      </c>
      <c r="L350" s="375" t="s">
        <v>32</v>
      </c>
      <c r="M350" s="376" t="s">
        <v>216</v>
      </c>
      <c r="N350" s="388" t="s">
        <v>68</v>
      </c>
      <c r="O350" s="388"/>
    </row>
    <row r="351" spans="1:16" ht="15.75" hidden="1">
      <c r="A351" s="334">
        <v>309</v>
      </c>
      <c r="B351" s="368">
        <v>43907</v>
      </c>
      <c r="C351" s="369" t="s">
        <v>31</v>
      </c>
      <c r="D351" s="369" t="s">
        <v>4</v>
      </c>
      <c r="E351" s="370" t="s">
        <v>568</v>
      </c>
      <c r="F351" s="371">
        <v>1.1000000000000001</v>
      </c>
      <c r="G351" s="371">
        <v>0.6</v>
      </c>
      <c r="H351" s="372">
        <v>0.02</v>
      </c>
      <c r="I351" s="373">
        <v>32</v>
      </c>
      <c r="J351" s="374">
        <f t="shared" si="28"/>
        <v>21.12</v>
      </c>
      <c r="K351" s="319" t="s">
        <v>33</v>
      </c>
      <c r="L351" s="375"/>
      <c r="M351" s="376" t="s">
        <v>219</v>
      </c>
      <c r="N351" s="388" t="s">
        <v>222</v>
      </c>
      <c r="O351" s="388"/>
    </row>
    <row r="352" spans="1:16" ht="15.75" hidden="1">
      <c r="A352" s="517">
        <v>310</v>
      </c>
      <c r="B352" s="368">
        <v>43907</v>
      </c>
      <c r="C352" s="369" t="s">
        <v>31</v>
      </c>
      <c r="D352" s="369" t="s">
        <v>4</v>
      </c>
      <c r="E352" s="370" t="s">
        <v>248</v>
      </c>
      <c r="F352" s="371">
        <v>1.4</v>
      </c>
      <c r="G352" s="371">
        <v>0.6</v>
      </c>
      <c r="H352" s="372">
        <v>0.02</v>
      </c>
      <c r="I352" s="373">
        <v>33</v>
      </c>
      <c r="J352" s="374">
        <f t="shared" si="28"/>
        <v>27.72</v>
      </c>
      <c r="K352" s="319" t="s">
        <v>33</v>
      </c>
      <c r="L352" s="375" t="s">
        <v>32</v>
      </c>
      <c r="M352" s="376" t="s">
        <v>216</v>
      </c>
      <c r="N352" s="388" t="s">
        <v>68</v>
      </c>
      <c r="O352" s="388"/>
    </row>
    <row r="353" spans="1:15" ht="15.75" hidden="1">
      <c r="A353" s="334">
        <v>311</v>
      </c>
      <c r="B353" s="368">
        <v>43907</v>
      </c>
      <c r="C353" s="369" t="s">
        <v>31</v>
      </c>
      <c r="D353" s="369" t="s">
        <v>4</v>
      </c>
      <c r="E353" s="370" t="s">
        <v>297</v>
      </c>
      <c r="F353" s="371">
        <v>1.1000000000000001</v>
      </c>
      <c r="G353" s="371">
        <v>0.6</v>
      </c>
      <c r="H353" s="372">
        <v>0.02</v>
      </c>
      <c r="I353" s="373">
        <v>45</v>
      </c>
      <c r="J353" s="374">
        <f t="shared" si="28"/>
        <v>29.700000000000003</v>
      </c>
      <c r="K353" s="319" t="s">
        <v>33</v>
      </c>
      <c r="L353" s="375"/>
      <c r="M353" s="376" t="s">
        <v>219</v>
      </c>
      <c r="N353" s="388" t="s">
        <v>222</v>
      </c>
      <c r="O353" s="388"/>
    </row>
    <row r="354" spans="1:15" ht="15.75" hidden="1">
      <c r="A354" s="517">
        <v>312</v>
      </c>
      <c r="B354" s="368">
        <v>43907</v>
      </c>
      <c r="C354" s="369" t="s">
        <v>31</v>
      </c>
      <c r="D354" s="369" t="s">
        <v>3</v>
      </c>
      <c r="E354" s="370" t="s">
        <v>569</v>
      </c>
      <c r="F354" s="371">
        <v>2.6</v>
      </c>
      <c r="G354" s="371">
        <v>0.6</v>
      </c>
      <c r="H354" s="372">
        <v>0.02</v>
      </c>
      <c r="I354" s="373">
        <v>42</v>
      </c>
      <c r="J354" s="374">
        <f t="shared" si="28"/>
        <v>65.52</v>
      </c>
      <c r="K354" s="319" t="s">
        <v>33</v>
      </c>
      <c r="L354" s="375" t="s">
        <v>32</v>
      </c>
      <c r="M354" s="376" t="s">
        <v>216</v>
      </c>
      <c r="N354" s="388" t="s">
        <v>68</v>
      </c>
      <c r="O354" s="388"/>
    </row>
    <row r="355" spans="1:15" ht="15.75" hidden="1">
      <c r="A355" s="334">
        <v>313</v>
      </c>
      <c r="B355" s="368">
        <v>43907</v>
      </c>
      <c r="C355" s="369" t="s">
        <v>31</v>
      </c>
      <c r="D355" s="369" t="s">
        <v>3</v>
      </c>
      <c r="E355" s="370" t="s">
        <v>544</v>
      </c>
      <c r="F355" s="371">
        <v>1.4</v>
      </c>
      <c r="G355" s="371">
        <v>1</v>
      </c>
      <c r="H355" s="372">
        <v>0.02</v>
      </c>
      <c r="I355" s="373">
        <v>24</v>
      </c>
      <c r="J355" s="374">
        <f t="shared" si="28"/>
        <v>33.599999999999994</v>
      </c>
      <c r="K355" s="319" t="s">
        <v>33</v>
      </c>
      <c r="L355" s="375" t="s">
        <v>32</v>
      </c>
      <c r="M355" s="376" t="s">
        <v>308</v>
      </c>
      <c r="N355" s="388" t="s">
        <v>68</v>
      </c>
      <c r="O355" s="388"/>
    </row>
    <row r="356" spans="1:15" ht="15.75" hidden="1">
      <c r="A356" s="517">
        <v>314</v>
      </c>
      <c r="B356" s="368">
        <v>43907</v>
      </c>
      <c r="C356" s="369" t="s">
        <v>31</v>
      </c>
      <c r="D356" s="369" t="s">
        <v>3</v>
      </c>
      <c r="E356" s="370" t="s">
        <v>604</v>
      </c>
      <c r="F356" s="371">
        <v>1.8</v>
      </c>
      <c r="G356" s="371">
        <v>0.6</v>
      </c>
      <c r="H356" s="372">
        <v>0.02</v>
      </c>
      <c r="I356" s="373">
        <v>40</v>
      </c>
      <c r="J356" s="374">
        <f t="shared" si="28"/>
        <v>43.2</v>
      </c>
      <c r="K356" s="319" t="s">
        <v>33</v>
      </c>
      <c r="L356" s="375" t="s">
        <v>32</v>
      </c>
      <c r="M356" s="376" t="s">
        <v>216</v>
      </c>
      <c r="N356" s="388" t="s">
        <v>68</v>
      </c>
      <c r="O356" s="388"/>
    </row>
    <row r="357" spans="1:15" ht="15.75" hidden="1">
      <c r="A357" s="334">
        <v>315</v>
      </c>
      <c r="B357" s="368">
        <v>43907</v>
      </c>
      <c r="C357" s="369" t="s">
        <v>31</v>
      </c>
      <c r="D357" s="369" t="s">
        <v>3</v>
      </c>
      <c r="E357" s="370" t="s">
        <v>605</v>
      </c>
      <c r="F357" s="371">
        <v>1</v>
      </c>
      <c r="G357" s="371">
        <v>0.6</v>
      </c>
      <c r="H357" s="372">
        <v>0.02</v>
      </c>
      <c r="I357" s="373">
        <v>30</v>
      </c>
      <c r="J357" s="374">
        <f t="shared" si="28"/>
        <v>18</v>
      </c>
      <c r="K357" s="319" t="s">
        <v>33</v>
      </c>
      <c r="L357" s="375"/>
      <c r="M357" s="376" t="s">
        <v>219</v>
      </c>
      <c r="N357" s="388" t="s">
        <v>68</v>
      </c>
      <c r="O357" s="388"/>
    </row>
    <row r="358" spans="1:15" ht="15.75" hidden="1">
      <c r="A358" s="517">
        <v>316</v>
      </c>
      <c r="B358" s="368">
        <v>43907</v>
      </c>
      <c r="C358" s="369" t="s">
        <v>31</v>
      </c>
      <c r="D358" s="369" t="s">
        <v>4</v>
      </c>
      <c r="E358" s="370" t="s">
        <v>249</v>
      </c>
      <c r="F358" s="371">
        <v>2.2000000000000002</v>
      </c>
      <c r="G358" s="371">
        <v>0.6</v>
      </c>
      <c r="H358" s="372">
        <v>0.02</v>
      </c>
      <c r="I358" s="373">
        <v>31</v>
      </c>
      <c r="J358" s="374">
        <f t="shared" si="28"/>
        <v>40.92</v>
      </c>
      <c r="K358" s="319" t="s">
        <v>33</v>
      </c>
      <c r="L358" s="375" t="s">
        <v>32</v>
      </c>
      <c r="M358" s="376" t="s">
        <v>216</v>
      </c>
      <c r="N358" s="388" t="s">
        <v>68</v>
      </c>
      <c r="O358" s="388"/>
    </row>
    <row r="359" spans="1:15" ht="15.75" hidden="1">
      <c r="A359" s="334">
        <v>317</v>
      </c>
      <c r="B359" s="368">
        <v>43907</v>
      </c>
      <c r="C359" s="369" t="s">
        <v>31</v>
      </c>
      <c r="D359" s="369" t="s">
        <v>4</v>
      </c>
      <c r="E359" s="370" t="s">
        <v>299</v>
      </c>
      <c r="F359" s="371">
        <v>1.2</v>
      </c>
      <c r="G359" s="371">
        <v>0.6</v>
      </c>
      <c r="H359" s="372">
        <v>0.02</v>
      </c>
      <c r="I359" s="373">
        <v>45</v>
      </c>
      <c r="J359" s="374">
        <f t="shared" si="28"/>
        <v>32.4</v>
      </c>
      <c r="K359" s="319" t="s">
        <v>33</v>
      </c>
      <c r="L359" s="375" t="s">
        <v>32</v>
      </c>
      <c r="M359" s="376" t="s">
        <v>219</v>
      </c>
      <c r="N359" s="388" t="s">
        <v>68</v>
      </c>
      <c r="O359" s="388"/>
    </row>
    <row r="360" spans="1:15" ht="15.75" hidden="1">
      <c r="A360" s="517">
        <v>318</v>
      </c>
      <c r="B360" s="368">
        <v>43907</v>
      </c>
      <c r="C360" s="369" t="s">
        <v>31</v>
      </c>
      <c r="D360" s="369" t="s">
        <v>3</v>
      </c>
      <c r="E360" s="370" t="s">
        <v>375</v>
      </c>
      <c r="F360" s="371">
        <v>1.9</v>
      </c>
      <c r="G360" s="371">
        <v>0.6</v>
      </c>
      <c r="H360" s="372">
        <v>0.02</v>
      </c>
      <c r="I360" s="373">
        <v>19</v>
      </c>
      <c r="J360" s="374">
        <f t="shared" si="28"/>
        <v>21.659999999999997</v>
      </c>
      <c r="K360" s="319" t="s">
        <v>33</v>
      </c>
      <c r="L360" s="375" t="s">
        <v>32</v>
      </c>
      <c r="M360" s="376" t="s">
        <v>216</v>
      </c>
      <c r="N360" s="388" t="s">
        <v>68</v>
      </c>
      <c r="O360" s="388"/>
    </row>
    <row r="361" spans="1:15" ht="15.75" hidden="1">
      <c r="A361" s="334">
        <v>319</v>
      </c>
      <c r="B361" s="368">
        <v>43907</v>
      </c>
      <c r="C361" s="369" t="s">
        <v>31</v>
      </c>
      <c r="D361" s="369" t="s">
        <v>4</v>
      </c>
      <c r="E361" s="370" t="s">
        <v>257</v>
      </c>
      <c r="F361" s="371">
        <v>1</v>
      </c>
      <c r="G361" s="371">
        <v>0.6</v>
      </c>
      <c r="H361" s="372">
        <v>0.02</v>
      </c>
      <c r="I361" s="373">
        <v>37</v>
      </c>
      <c r="J361" s="374">
        <f t="shared" si="28"/>
        <v>22.2</v>
      </c>
      <c r="K361" s="319" t="s">
        <v>33</v>
      </c>
      <c r="L361" s="375"/>
      <c r="M361" s="376" t="s">
        <v>216</v>
      </c>
      <c r="N361" s="388" t="s">
        <v>222</v>
      </c>
      <c r="O361" s="388"/>
    </row>
    <row r="362" spans="1:15" ht="15.75" hidden="1">
      <c r="A362" s="517">
        <v>320</v>
      </c>
      <c r="B362" s="368">
        <v>43907</v>
      </c>
      <c r="C362" s="369" t="s">
        <v>31</v>
      </c>
      <c r="D362" s="369" t="s">
        <v>4</v>
      </c>
      <c r="E362" s="370" t="s">
        <v>307</v>
      </c>
      <c r="F362" s="371">
        <v>1.6</v>
      </c>
      <c r="G362" s="371">
        <v>0.6</v>
      </c>
      <c r="H362" s="372">
        <v>0.02</v>
      </c>
      <c r="I362" s="373">
        <v>19</v>
      </c>
      <c r="J362" s="374">
        <f t="shared" si="28"/>
        <v>18.239999999999998</v>
      </c>
      <c r="K362" s="319" t="s">
        <v>33</v>
      </c>
      <c r="L362" s="375" t="s">
        <v>32</v>
      </c>
      <c r="M362" s="376" t="s">
        <v>219</v>
      </c>
      <c r="N362" s="388" t="s">
        <v>68</v>
      </c>
      <c r="O362" s="388"/>
    </row>
    <row r="363" spans="1:15" ht="15.75" hidden="1">
      <c r="A363" s="334">
        <v>321</v>
      </c>
      <c r="B363" s="710">
        <v>43907</v>
      </c>
      <c r="C363" s="711" t="s">
        <v>31</v>
      </c>
      <c r="D363" s="711" t="s">
        <v>3</v>
      </c>
      <c r="E363" s="709" t="s">
        <v>606</v>
      </c>
      <c r="F363" s="712">
        <v>1.1000000000000001</v>
      </c>
      <c r="G363" s="712">
        <v>0.6</v>
      </c>
      <c r="H363" s="713">
        <v>0.02</v>
      </c>
      <c r="I363" s="714">
        <v>40</v>
      </c>
      <c r="J363" s="715">
        <f t="shared" ref="J363:J364" si="29">F363*G363*I363</f>
        <v>26.400000000000002</v>
      </c>
      <c r="K363" s="716" t="s">
        <v>33</v>
      </c>
      <c r="L363" s="717"/>
      <c r="M363" s="718" t="s">
        <v>219</v>
      </c>
      <c r="N363" s="719" t="s">
        <v>68</v>
      </c>
      <c r="O363" s="388"/>
    </row>
    <row r="364" spans="1:15" ht="15.75" hidden="1">
      <c r="A364" s="517">
        <v>322</v>
      </c>
      <c r="B364" s="778">
        <v>43907</v>
      </c>
      <c r="C364" s="779" t="s">
        <v>31</v>
      </c>
      <c r="D364" s="779" t="s">
        <v>3</v>
      </c>
      <c r="E364" s="780" t="s">
        <v>215</v>
      </c>
      <c r="F364" s="781">
        <v>1.7</v>
      </c>
      <c r="G364" s="781">
        <v>0.6</v>
      </c>
      <c r="H364" s="782">
        <v>0.02</v>
      </c>
      <c r="I364" s="783">
        <v>11</v>
      </c>
      <c r="J364" s="784">
        <f t="shared" si="29"/>
        <v>11.22</v>
      </c>
      <c r="K364" s="785" t="s">
        <v>33</v>
      </c>
      <c r="L364" s="786" t="s">
        <v>32</v>
      </c>
      <c r="M364" s="787" t="s">
        <v>219</v>
      </c>
      <c r="N364" s="788" t="s">
        <v>68</v>
      </c>
      <c r="O364" s="388" t="s">
        <v>271</v>
      </c>
    </row>
    <row r="365" spans="1:15" ht="15.75" hidden="1">
      <c r="A365" s="334">
        <v>323</v>
      </c>
      <c r="B365" s="778">
        <v>43907</v>
      </c>
      <c r="C365" s="779" t="s">
        <v>31</v>
      </c>
      <c r="D365" s="779" t="s">
        <v>3</v>
      </c>
      <c r="E365" s="780" t="s">
        <v>215</v>
      </c>
      <c r="F365" s="781">
        <v>2.8</v>
      </c>
      <c r="G365" s="781">
        <v>0.6</v>
      </c>
      <c r="H365" s="782">
        <v>0.02</v>
      </c>
      <c r="I365" s="783">
        <v>30</v>
      </c>
      <c r="J365" s="784">
        <f t="shared" si="28"/>
        <v>50.4</v>
      </c>
      <c r="K365" s="785" t="s">
        <v>33</v>
      </c>
      <c r="L365" s="786" t="s">
        <v>32</v>
      </c>
      <c r="M365" s="787" t="s">
        <v>219</v>
      </c>
      <c r="N365" s="788" t="s">
        <v>68</v>
      </c>
      <c r="O365" s="388" t="s">
        <v>271</v>
      </c>
    </row>
    <row r="366" spans="1:15" ht="15.75" hidden="1">
      <c r="A366" s="517">
        <v>324</v>
      </c>
      <c r="B366" s="368">
        <v>43908</v>
      </c>
      <c r="C366" s="369" t="s">
        <v>31</v>
      </c>
      <c r="D366" s="369" t="s">
        <v>4</v>
      </c>
      <c r="E366" s="370" t="s">
        <v>611</v>
      </c>
      <c r="F366" s="371">
        <v>1.3</v>
      </c>
      <c r="G366" s="371">
        <v>0.6</v>
      </c>
      <c r="H366" s="372">
        <v>0.02</v>
      </c>
      <c r="I366" s="373">
        <v>30</v>
      </c>
      <c r="J366" s="374">
        <f t="shared" si="28"/>
        <v>23.400000000000002</v>
      </c>
      <c r="K366" s="319" t="s">
        <v>33</v>
      </c>
      <c r="L366" s="375"/>
      <c r="M366" s="376" t="s">
        <v>216</v>
      </c>
      <c r="N366" s="388" t="s">
        <v>222</v>
      </c>
      <c r="O366" s="388"/>
    </row>
    <row r="367" spans="1:15" ht="15.75" hidden="1">
      <c r="A367" s="334">
        <v>325</v>
      </c>
      <c r="B367" s="368">
        <v>43908</v>
      </c>
      <c r="C367" s="369" t="s">
        <v>31</v>
      </c>
      <c r="D367" s="369" t="s">
        <v>4</v>
      </c>
      <c r="E367" s="370" t="s">
        <v>613</v>
      </c>
      <c r="F367" s="371">
        <v>1.3</v>
      </c>
      <c r="G367" s="371">
        <v>0.6</v>
      </c>
      <c r="H367" s="372">
        <v>0.02</v>
      </c>
      <c r="I367" s="373">
        <v>19</v>
      </c>
      <c r="J367" s="374">
        <f t="shared" si="28"/>
        <v>14.82</v>
      </c>
      <c r="K367" s="319" t="s">
        <v>33</v>
      </c>
      <c r="L367" s="375"/>
      <c r="M367" s="376" t="s">
        <v>219</v>
      </c>
      <c r="N367" s="388" t="s">
        <v>222</v>
      </c>
      <c r="O367" s="388"/>
    </row>
    <row r="368" spans="1:15" ht="15.75" hidden="1">
      <c r="A368" s="517">
        <v>326</v>
      </c>
      <c r="B368" s="368">
        <v>43908</v>
      </c>
      <c r="C368" s="369" t="s">
        <v>31</v>
      </c>
      <c r="D368" s="369" t="s">
        <v>4</v>
      </c>
      <c r="E368" s="370" t="s">
        <v>296</v>
      </c>
      <c r="F368" s="371">
        <v>1.1000000000000001</v>
      </c>
      <c r="G368" s="371">
        <v>0.6</v>
      </c>
      <c r="H368" s="372">
        <v>2.5000000000000001E-2</v>
      </c>
      <c r="I368" s="373">
        <v>34</v>
      </c>
      <c r="J368" s="374">
        <f t="shared" si="28"/>
        <v>22.44</v>
      </c>
      <c r="K368" s="319" t="s">
        <v>33</v>
      </c>
      <c r="L368" s="375"/>
      <c r="M368" s="376" t="s">
        <v>571</v>
      </c>
      <c r="N368" s="388" t="s">
        <v>222</v>
      </c>
      <c r="O368" s="388"/>
    </row>
    <row r="369" spans="1:15" ht="15.75" hidden="1">
      <c r="A369" s="334">
        <v>327</v>
      </c>
      <c r="B369" s="368">
        <v>43908</v>
      </c>
      <c r="C369" s="369" t="s">
        <v>31</v>
      </c>
      <c r="D369" s="369" t="s">
        <v>3</v>
      </c>
      <c r="E369" s="370" t="s">
        <v>596</v>
      </c>
      <c r="F369" s="371">
        <v>1.8</v>
      </c>
      <c r="G369" s="371">
        <v>0.6</v>
      </c>
      <c r="H369" s="372">
        <v>0.02</v>
      </c>
      <c r="I369" s="373">
        <v>19</v>
      </c>
      <c r="J369" s="374">
        <f t="shared" si="28"/>
        <v>20.520000000000003</v>
      </c>
      <c r="K369" s="319" t="s">
        <v>33</v>
      </c>
      <c r="L369" s="375" t="s">
        <v>32</v>
      </c>
      <c r="M369" s="376" t="s">
        <v>216</v>
      </c>
      <c r="N369" s="388" t="s">
        <v>68</v>
      </c>
      <c r="O369" s="388"/>
    </row>
    <row r="370" spans="1:15" ht="15.75" hidden="1">
      <c r="A370" s="517">
        <v>328</v>
      </c>
      <c r="B370" s="368">
        <v>43908</v>
      </c>
      <c r="C370" s="369" t="s">
        <v>31</v>
      </c>
      <c r="D370" s="369" t="s">
        <v>3</v>
      </c>
      <c r="E370" s="370" t="s">
        <v>596</v>
      </c>
      <c r="F370" s="371">
        <v>2.6</v>
      </c>
      <c r="G370" s="371">
        <v>0.6</v>
      </c>
      <c r="H370" s="372">
        <v>0.02</v>
      </c>
      <c r="I370" s="373">
        <v>20</v>
      </c>
      <c r="J370" s="374">
        <f t="shared" si="28"/>
        <v>31.200000000000003</v>
      </c>
      <c r="K370" s="319" t="s">
        <v>33</v>
      </c>
      <c r="L370" s="375" t="s">
        <v>32</v>
      </c>
      <c r="M370" s="376" t="s">
        <v>216</v>
      </c>
      <c r="N370" s="388" t="s">
        <v>68</v>
      </c>
      <c r="O370" s="388"/>
    </row>
    <row r="371" spans="1:15" ht="15.75" hidden="1">
      <c r="A371" s="517">
        <v>329</v>
      </c>
      <c r="B371" s="368">
        <v>43908</v>
      </c>
      <c r="C371" s="369" t="s">
        <v>31</v>
      </c>
      <c r="D371" s="369" t="s">
        <v>3</v>
      </c>
      <c r="E371" s="370" t="s">
        <v>597</v>
      </c>
      <c r="F371" s="371">
        <v>1</v>
      </c>
      <c r="G371" s="371">
        <v>0.6</v>
      </c>
      <c r="H371" s="372">
        <v>0.02</v>
      </c>
      <c r="I371" s="373">
        <v>10</v>
      </c>
      <c r="J371" s="374">
        <f t="shared" si="28"/>
        <v>6</v>
      </c>
      <c r="K371" s="319" t="s">
        <v>33</v>
      </c>
      <c r="L371" s="375" t="s">
        <v>32</v>
      </c>
      <c r="M371" s="376" t="s">
        <v>219</v>
      </c>
      <c r="N371" s="388" t="s">
        <v>68</v>
      </c>
      <c r="O371" s="388"/>
    </row>
    <row r="372" spans="1:15" ht="15.75" hidden="1">
      <c r="A372" s="334">
        <v>330</v>
      </c>
      <c r="B372" s="368">
        <v>43908</v>
      </c>
      <c r="C372" s="369" t="s">
        <v>31</v>
      </c>
      <c r="D372" s="369" t="s">
        <v>3</v>
      </c>
      <c r="E372" s="370" t="s">
        <v>597</v>
      </c>
      <c r="F372" s="371">
        <v>1.5</v>
      </c>
      <c r="G372" s="371">
        <v>0.6</v>
      </c>
      <c r="H372" s="372">
        <v>0.02</v>
      </c>
      <c r="I372" s="373">
        <v>21</v>
      </c>
      <c r="J372" s="374">
        <f t="shared" si="28"/>
        <v>18.899999999999999</v>
      </c>
      <c r="K372" s="319" t="s">
        <v>33</v>
      </c>
      <c r="L372" s="375" t="s">
        <v>32</v>
      </c>
      <c r="M372" s="376" t="s">
        <v>219</v>
      </c>
      <c r="N372" s="388" t="s">
        <v>68</v>
      </c>
      <c r="O372" s="388"/>
    </row>
    <row r="373" spans="1:15" ht="15.75" hidden="1">
      <c r="A373" s="517">
        <v>331</v>
      </c>
      <c r="B373" s="368">
        <v>43908</v>
      </c>
      <c r="C373" s="369" t="s">
        <v>31</v>
      </c>
      <c r="D373" s="369" t="s">
        <v>4</v>
      </c>
      <c r="E373" s="370" t="s">
        <v>591</v>
      </c>
      <c r="F373" s="371">
        <v>1</v>
      </c>
      <c r="G373" s="371">
        <v>0.6</v>
      </c>
      <c r="H373" s="372">
        <v>0.02</v>
      </c>
      <c r="I373" s="373">
        <v>20</v>
      </c>
      <c r="J373" s="374">
        <f t="shared" si="28"/>
        <v>12</v>
      </c>
      <c r="K373" s="319" t="s">
        <v>33</v>
      </c>
      <c r="L373" s="375"/>
      <c r="M373" s="376" t="s">
        <v>219</v>
      </c>
      <c r="N373" s="388" t="s">
        <v>222</v>
      </c>
      <c r="O373" s="388"/>
    </row>
    <row r="374" spans="1:15" ht="15.75" hidden="1">
      <c r="A374" s="334">
        <v>332</v>
      </c>
      <c r="B374" s="368">
        <v>43908</v>
      </c>
      <c r="C374" s="369" t="s">
        <v>31</v>
      </c>
      <c r="D374" s="369" t="s">
        <v>4</v>
      </c>
      <c r="E374" s="370" t="s">
        <v>254</v>
      </c>
      <c r="F374" s="371">
        <v>2</v>
      </c>
      <c r="G374" s="371">
        <v>0.6</v>
      </c>
      <c r="H374" s="372">
        <v>0.02</v>
      </c>
      <c r="I374" s="373">
        <v>45</v>
      </c>
      <c r="J374" s="374">
        <f t="shared" si="28"/>
        <v>54</v>
      </c>
      <c r="K374" s="319" t="s">
        <v>33</v>
      </c>
      <c r="L374" s="375"/>
      <c r="M374" s="376" t="s">
        <v>217</v>
      </c>
      <c r="N374" s="388" t="s">
        <v>222</v>
      </c>
      <c r="O374" s="388"/>
    </row>
    <row r="375" spans="1:15" ht="15.75" hidden="1">
      <c r="A375" s="517">
        <v>333</v>
      </c>
      <c r="B375" s="368">
        <v>43908</v>
      </c>
      <c r="C375" s="369" t="s">
        <v>31</v>
      </c>
      <c r="D375" s="369" t="s">
        <v>3</v>
      </c>
      <c r="E375" s="370" t="s">
        <v>592</v>
      </c>
      <c r="F375" s="371">
        <v>1.2</v>
      </c>
      <c r="G375" s="371">
        <v>0.6</v>
      </c>
      <c r="H375" s="372">
        <v>0.02</v>
      </c>
      <c r="I375" s="373">
        <v>27</v>
      </c>
      <c r="J375" s="374">
        <f t="shared" ref="J375:J438" si="30">F375*G375*I375</f>
        <v>19.439999999999998</v>
      </c>
      <c r="K375" s="319" t="s">
        <v>33</v>
      </c>
      <c r="L375" s="375" t="s">
        <v>32</v>
      </c>
      <c r="M375" s="376" t="s">
        <v>216</v>
      </c>
      <c r="N375" s="388" t="s">
        <v>68</v>
      </c>
      <c r="O375" s="388"/>
    </row>
    <row r="376" spans="1:15" ht="15.75" hidden="1">
      <c r="A376" s="334">
        <v>334</v>
      </c>
      <c r="B376" s="368">
        <v>43908</v>
      </c>
      <c r="C376" s="369" t="s">
        <v>31</v>
      </c>
      <c r="D376" s="369" t="s">
        <v>3</v>
      </c>
      <c r="E376" s="370" t="s">
        <v>594</v>
      </c>
      <c r="F376" s="371">
        <v>2.4</v>
      </c>
      <c r="G376" s="371">
        <v>0.6</v>
      </c>
      <c r="H376" s="372">
        <v>0.02</v>
      </c>
      <c r="I376" s="373">
        <v>41</v>
      </c>
      <c r="J376" s="374">
        <f t="shared" si="30"/>
        <v>59.04</v>
      </c>
      <c r="K376" s="319" t="s">
        <v>33</v>
      </c>
      <c r="L376" s="375" t="s">
        <v>32</v>
      </c>
      <c r="M376" s="376" t="s">
        <v>218</v>
      </c>
      <c r="N376" s="388" t="s">
        <v>68</v>
      </c>
      <c r="O376" s="388"/>
    </row>
    <row r="377" spans="1:15" ht="15.75" hidden="1">
      <c r="A377" s="517">
        <v>335</v>
      </c>
      <c r="B377" s="368">
        <v>43908</v>
      </c>
      <c r="C377" s="369" t="s">
        <v>31</v>
      </c>
      <c r="D377" s="369" t="s">
        <v>3</v>
      </c>
      <c r="E377" s="370" t="s">
        <v>601</v>
      </c>
      <c r="F377" s="371">
        <v>1.7</v>
      </c>
      <c r="G377" s="371">
        <v>0.6</v>
      </c>
      <c r="H377" s="372">
        <v>0.02</v>
      </c>
      <c r="I377" s="373">
        <v>20</v>
      </c>
      <c r="J377" s="374">
        <f t="shared" si="30"/>
        <v>20.399999999999999</v>
      </c>
      <c r="K377" s="319" t="s">
        <v>33</v>
      </c>
      <c r="L377" s="375" t="s">
        <v>32</v>
      </c>
      <c r="M377" s="376" t="s">
        <v>216</v>
      </c>
      <c r="N377" s="388" t="s">
        <v>68</v>
      </c>
      <c r="O377" s="388"/>
    </row>
    <row r="378" spans="1:15" ht="15.75" hidden="1">
      <c r="A378" s="334">
        <v>336</v>
      </c>
      <c r="B378" s="368">
        <v>43908</v>
      </c>
      <c r="C378" s="369" t="s">
        <v>31</v>
      </c>
      <c r="D378" s="369" t="s">
        <v>3</v>
      </c>
      <c r="E378" s="370" t="s">
        <v>601</v>
      </c>
      <c r="F378" s="371">
        <v>2.5</v>
      </c>
      <c r="G378" s="371">
        <v>0.6</v>
      </c>
      <c r="H378" s="372">
        <v>0.02</v>
      </c>
      <c r="I378" s="373">
        <v>20</v>
      </c>
      <c r="J378" s="374">
        <f t="shared" si="30"/>
        <v>30</v>
      </c>
      <c r="K378" s="319" t="s">
        <v>33</v>
      </c>
      <c r="L378" s="375" t="s">
        <v>32</v>
      </c>
      <c r="M378" s="376" t="s">
        <v>216</v>
      </c>
      <c r="N378" s="388" t="s">
        <v>68</v>
      </c>
      <c r="O378" s="388"/>
    </row>
    <row r="379" spans="1:15" ht="15.75" hidden="1">
      <c r="A379" s="517">
        <v>337</v>
      </c>
      <c r="B379" s="368">
        <v>43908</v>
      </c>
      <c r="C379" s="369" t="s">
        <v>31</v>
      </c>
      <c r="D379" s="369" t="s">
        <v>3</v>
      </c>
      <c r="E379" s="370" t="s">
        <v>600</v>
      </c>
      <c r="F379" s="371">
        <v>1.6</v>
      </c>
      <c r="G379" s="371">
        <v>0.6</v>
      </c>
      <c r="H379" s="372">
        <v>0.02</v>
      </c>
      <c r="I379" s="373">
        <v>40</v>
      </c>
      <c r="J379" s="374">
        <f t="shared" si="30"/>
        <v>38.4</v>
      </c>
      <c r="K379" s="319" t="s">
        <v>33</v>
      </c>
      <c r="L379" s="375" t="s">
        <v>32</v>
      </c>
      <c r="M379" s="376" t="s">
        <v>219</v>
      </c>
      <c r="N379" s="388" t="s">
        <v>68</v>
      </c>
      <c r="O379" s="388"/>
    </row>
    <row r="380" spans="1:15" ht="15.75" hidden="1">
      <c r="A380" s="334">
        <v>338</v>
      </c>
      <c r="B380" s="368">
        <v>43908</v>
      </c>
      <c r="C380" s="369" t="s">
        <v>31</v>
      </c>
      <c r="D380" s="369" t="s">
        <v>3</v>
      </c>
      <c r="E380" s="370" t="s">
        <v>607</v>
      </c>
      <c r="F380" s="371">
        <v>1.2</v>
      </c>
      <c r="G380" s="371">
        <v>0.6</v>
      </c>
      <c r="H380" s="372">
        <v>0.02</v>
      </c>
      <c r="I380" s="501">
        <v>31</v>
      </c>
      <c r="J380" s="374">
        <f t="shared" si="30"/>
        <v>22.32</v>
      </c>
      <c r="K380" s="319" t="s">
        <v>33</v>
      </c>
      <c r="L380" s="375" t="s">
        <v>32</v>
      </c>
      <c r="M380" s="376" t="s">
        <v>219</v>
      </c>
      <c r="N380" s="388" t="s">
        <v>68</v>
      </c>
      <c r="O380" s="388"/>
    </row>
    <row r="381" spans="1:15" ht="15.75" hidden="1">
      <c r="A381" s="517">
        <v>339</v>
      </c>
      <c r="B381" s="368">
        <v>43908</v>
      </c>
      <c r="C381" s="369" t="s">
        <v>31</v>
      </c>
      <c r="D381" s="369" t="s">
        <v>4</v>
      </c>
      <c r="E381" s="370" t="s">
        <v>593</v>
      </c>
      <c r="F381" s="371">
        <v>1.2</v>
      </c>
      <c r="G381" s="371">
        <v>0.6</v>
      </c>
      <c r="H381" s="372">
        <v>0.02</v>
      </c>
      <c r="I381" s="373">
        <v>20</v>
      </c>
      <c r="J381" s="374">
        <f t="shared" si="30"/>
        <v>14.399999999999999</v>
      </c>
      <c r="K381" s="319" t="s">
        <v>33</v>
      </c>
      <c r="L381" s="375"/>
      <c r="M381" s="376" t="s">
        <v>216</v>
      </c>
      <c r="N381" s="388" t="s">
        <v>222</v>
      </c>
      <c r="O381" s="388"/>
    </row>
    <row r="382" spans="1:15" ht="15.75" hidden="1">
      <c r="A382" s="334">
        <v>340</v>
      </c>
      <c r="B382" s="368">
        <v>43908</v>
      </c>
      <c r="C382" s="369" t="s">
        <v>31</v>
      </c>
      <c r="D382" s="369" t="s">
        <v>3</v>
      </c>
      <c r="E382" s="370" t="s">
        <v>609</v>
      </c>
      <c r="F382" s="371">
        <v>1.2</v>
      </c>
      <c r="G382" s="371">
        <v>0.6</v>
      </c>
      <c r="H382" s="372">
        <v>0.02</v>
      </c>
      <c r="I382" s="373">
        <v>28</v>
      </c>
      <c r="J382" s="374">
        <f t="shared" si="30"/>
        <v>20.16</v>
      </c>
      <c r="K382" s="319" t="s">
        <v>33</v>
      </c>
      <c r="L382" s="375" t="s">
        <v>32</v>
      </c>
      <c r="M382" s="376" t="s">
        <v>217</v>
      </c>
      <c r="N382" s="388" t="s">
        <v>68</v>
      </c>
      <c r="O382" s="388"/>
    </row>
    <row r="383" spans="1:15" ht="15.75" hidden="1">
      <c r="A383" s="517">
        <v>341</v>
      </c>
      <c r="B383" s="368">
        <v>43908</v>
      </c>
      <c r="C383" s="369" t="s">
        <v>31</v>
      </c>
      <c r="D383" s="369" t="s">
        <v>4</v>
      </c>
      <c r="E383" s="370" t="s">
        <v>305</v>
      </c>
      <c r="F383" s="371">
        <v>1.2</v>
      </c>
      <c r="G383" s="371">
        <v>0.6</v>
      </c>
      <c r="H383" s="372">
        <v>2.5000000000000001E-2</v>
      </c>
      <c r="I383" s="373">
        <v>43</v>
      </c>
      <c r="J383" s="374">
        <f t="shared" si="30"/>
        <v>30.959999999999997</v>
      </c>
      <c r="K383" s="319" t="s">
        <v>33</v>
      </c>
      <c r="L383" s="375" t="s">
        <v>32</v>
      </c>
      <c r="M383" s="376" t="s">
        <v>571</v>
      </c>
      <c r="N383" s="388" t="s">
        <v>222</v>
      </c>
      <c r="O383" s="388"/>
    </row>
    <row r="384" spans="1:15" ht="15.75" hidden="1">
      <c r="A384" s="334">
        <v>342</v>
      </c>
      <c r="B384" s="710">
        <v>43908</v>
      </c>
      <c r="C384" s="711" t="s">
        <v>31</v>
      </c>
      <c r="D384" s="711" t="s">
        <v>4</v>
      </c>
      <c r="E384" s="709" t="s">
        <v>599</v>
      </c>
      <c r="F384" s="712">
        <v>2.1</v>
      </c>
      <c r="G384" s="712">
        <v>0.6</v>
      </c>
      <c r="H384" s="713">
        <v>0.02</v>
      </c>
      <c r="I384" s="714">
        <v>41</v>
      </c>
      <c r="J384" s="715">
        <f t="shared" si="30"/>
        <v>51.660000000000004</v>
      </c>
      <c r="K384" s="716" t="s">
        <v>33</v>
      </c>
      <c r="L384" s="717"/>
      <c r="M384" s="718" t="s">
        <v>216</v>
      </c>
      <c r="N384" s="719" t="s">
        <v>222</v>
      </c>
      <c r="O384" s="388"/>
    </row>
    <row r="385" spans="1:15" ht="15.75" hidden="1">
      <c r="A385" s="517">
        <v>343</v>
      </c>
      <c r="B385" s="368">
        <v>43909</v>
      </c>
      <c r="C385" s="369" t="s">
        <v>31</v>
      </c>
      <c r="D385" s="369" t="s">
        <v>4</v>
      </c>
      <c r="E385" s="370" t="s">
        <v>330</v>
      </c>
      <c r="F385" s="371">
        <v>1.2</v>
      </c>
      <c r="G385" s="371">
        <v>0.6</v>
      </c>
      <c r="H385" s="372">
        <v>0.02</v>
      </c>
      <c r="I385" s="373">
        <v>30</v>
      </c>
      <c r="J385" s="374">
        <f t="shared" si="30"/>
        <v>21.599999999999998</v>
      </c>
      <c r="K385" s="319" t="s">
        <v>33</v>
      </c>
      <c r="L385" s="375" t="s">
        <v>32</v>
      </c>
      <c r="M385" s="376" t="s">
        <v>219</v>
      </c>
      <c r="N385" s="388" t="s">
        <v>68</v>
      </c>
      <c r="O385" s="388"/>
    </row>
    <row r="386" spans="1:15" ht="15.75" hidden="1">
      <c r="A386" s="334">
        <v>344</v>
      </c>
      <c r="B386" s="368">
        <v>43909</v>
      </c>
      <c r="C386" s="369" t="s">
        <v>31</v>
      </c>
      <c r="D386" s="369" t="s">
        <v>4</v>
      </c>
      <c r="E386" s="370" t="s">
        <v>331</v>
      </c>
      <c r="F386" s="371">
        <v>1</v>
      </c>
      <c r="G386" s="371">
        <v>0.6</v>
      </c>
      <c r="H386" s="372">
        <v>0.02</v>
      </c>
      <c r="I386" s="373">
        <v>41</v>
      </c>
      <c r="J386" s="374">
        <f t="shared" si="30"/>
        <v>24.599999999999998</v>
      </c>
      <c r="K386" s="319" t="s">
        <v>33</v>
      </c>
      <c r="L386" s="375"/>
      <c r="M386" s="376" t="s">
        <v>219</v>
      </c>
      <c r="N386" s="388" t="s">
        <v>222</v>
      </c>
      <c r="O386" s="388"/>
    </row>
    <row r="387" spans="1:15" ht="15.75" hidden="1">
      <c r="A387" s="517">
        <v>345</v>
      </c>
      <c r="B387" s="368">
        <v>43909</v>
      </c>
      <c r="C387" s="369" t="s">
        <v>31</v>
      </c>
      <c r="D387" s="369" t="s">
        <v>4</v>
      </c>
      <c r="E387" s="370" t="s">
        <v>638</v>
      </c>
      <c r="F387" s="371">
        <v>1</v>
      </c>
      <c r="G387" s="371">
        <v>0.6</v>
      </c>
      <c r="H387" s="372">
        <v>2.5000000000000001E-2</v>
      </c>
      <c r="I387" s="373">
        <v>34</v>
      </c>
      <c r="J387" s="374">
        <f t="shared" si="30"/>
        <v>20.399999999999999</v>
      </c>
      <c r="K387" s="319" t="s">
        <v>33</v>
      </c>
      <c r="L387" s="375"/>
      <c r="M387" s="376" t="s">
        <v>571</v>
      </c>
      <c r="N387" s="388" t="s">
        <v>222</v>
      </c>
      <c r="O387" s="388"/>
    </row>
    <row r="388" spans="1:15" ht="15.75" hidden="1">
      <c r="A388" s="334">
        <v>346</v>
      </c>
      <c r="B388" s="368">
        <v>43909</v>
      </c>
      <c r="C388" s="369" t="s">
        <v>31</v>
      </c>
      <c r="D388" s="369" t="s">
        <v>3</v>
      </c>
      <c r="E388" s="370" t="s">
        <v>639</v>
      </c>
      <c r="F388" s="371">
        <v>1.8</v>
      </c>
      <c r="G388" s="371">
        <v>0.6</v>
      </c>
      <c r="H388" s="372">
        <v>0.02</v>
      </c>
      <c r="I388" s="373">
        <v>42</v>
      </c>
      <c r="J388" s="374">
        <f t="shared" si="30"/>
        <v>45.36</v>
      </c>
      <c r="K388" s="319" t="s">
        <v>33</v>
      </c>
      <c r="L388" s="375" t="s">
        <v>32</v>
      </c>
      <c r="M388" s="376" t="s">
        <v>219</v>
      </c>
      <c r="N388" s="388" t="s">
        <v>68</v>
      </c>
      <c r="O388" s="388"/>
    </row>
    <row r="389" spans="1:15" ht="15.75" hidden="1">
      <c r="A389" s="517">
        <v>347</v>
      </c>
      <c r="B389" s="368">
        <v>43909</v>
      </c>
      <c r="C389" s="369" t="s">
        <v>31</v>
      </c>
      <c r="D389" s="369" t="s">
        <v>3</v>
      </c>
      <c r="E389" s="370" t="s">
        <v>640</v>
      </c>
      <c r="F389" s="371">
        <v>1.8</v>
      </c>
      <c r="G389" s="371">
        <v>0.6</v>
      </c>
      <c r="H389" s="372">
        <v>0.02</v>
      </c>
      <c r="I389" s="373">
        <v>38</v>
      </c>
      <c r="J389" s="374">
        <f t="shared" si="30"/>
        <v>41.040000000000006</v>
      </c>
      <c r="K389" s="319" t="s">
        <v>33</v>
      </c>
      <c r="L389" s="375" t="s">
        <v>32</v>
      </c>
      <c r="M389" s="376" t="s">
        <v>216</v>
      </c>
      <c r="N389" s="388" t="s">
        <v>68</v>
      </c>
      <c r="O389" s="388"/>
    </row>
    <row r="390" spans="1:15" ht="15.75" hidden="1">
      <c r="A390" s="334">
        <v>348</v>
      </c>
      <c r="B390" s="368">
        <v>43909</v>
      </c>
      <c r="C390" s="369" t="s">
        <v>31</v>
      </c>
      <c r="D390" s="369" t="s">
        <v>4</v>
      </c>
      <c r="E390" s="370" t="s">
        <v>616</v>
      </c>
      <c r="F390" s="371">
        <v>1.1000000000000001</v>
      </c>
      <c r="G390" s="371">
        <v>0.6</v>
      </c>
      <c r="H390" s="372">
        <v>0.02</v>
      </c>
      <c r="I390" s="373">
        <v>38</v>
      </c>
      <c r="J390" s="374">
        <f t="shared" si="30"/>
        <v>25.080000000000002</v>
      </c>
      <c r="K390" s="319" t="s">
        <v>33</v>
      </c>
      <c r="L390" s="375"/>
      <c r="M390" s="376" t="s">
        <v>219</v>
      </c>
      <c r="N390" s="388" t="s">
        <v>222</v>
      </c>
      <c r="O390" s="388"/>
    </row>
    <row r="391" spans="1:15" ht="15.75" hidden="1">
      <c r="A391" s="517">
        <v>349</v>
      </c>
      <c r="B391" s="368">
        <v>43909</v>
      </c>
      <c r="C391" s="369" t="s">
        <v>31</v>
      </c>
      <c r="D391" s="369" t="s">
        <v>4</v>
      </c>
      <c r="E391" s="370" t="s">
        <v>255</v>
      </c>
      <c r="F391" s="371">
        <v>1.2</v>
      </c>
      <c r="G391" s="371">
        <v>0.6</v>
      </c>
      <c r="H391" s="372">
        <v>2.5000000000000001E-2</v>
      </c>
      <c r="I391" s="373">
        <v>37</v>
      </c>
      <c r="J391" s="374">
        <f t="shared" si="30"/>
        <v>26.64</v>
      </c>
      <c r="K391" s="319" t="s">
        <v>33</v>
      </c>
      <c r="L391" s="375"/>
      <c r="M391" s="376" t="s">
        <v>571</v>
      </c>
      <c r="N391" s="388" t="s">
        <v>222</v>
      </c>
      <c r="O391" s="388" t="s">
        <v>17</v>
      </c>
    </row>
    <row r="392" spans="1:15" ht="15.75" hidden="1">
      <c r="A392" s="334">
        <v>350</v>
      </c>
      <c r="B392" s="368">
        <v>43909</v>
      </c>
      <c r="C392" s="369" t="s">
        <v>31</v>
      </c>
      <c r="D392" s="369" t="s">
        <v>4</v>
      </c>
      <c r="E392" s="370" t="s">
        <v>595</v>
      </c>
      <c r="F392" s="371">
        <v>1.1000000000000001</v>
      </c>
      <c r="G392" s="371">
        <v>0.6</v>
      </c>
      <c r="H392" s="372">
        <v>0.02</v>
      </c>
      <c r="I392" s="373">
        <v>63</v>
      </c>
      <c r="J392" s="374">
        <f t="shared" si="30"/>
        <v>41.580000000000005</v>
      </c>
      <c r="K392" s="319" t="s">
        <v>33</v>
      </c>
      <c r="L392" s="375"/>
      <c r="M392" s="376" t="s">
        <v>217</v>
      </c>
      <c r="N392" s="388" t="s">
        <v>222</v>
      </c>
      <c r="O392" s="388"/>
    </row>
    <row r="393" spans="1:15" ht="15.75" hidden="1">
      <c r="A393" s="517">
        <v>351</v>
      </c>
      <c r="B393" s="368">
        <v>43909</v>
      </c>
      <c r="C393" s="369" t="s">
        <v>31</v>
      </c>
      <c r="D393" s="369" t="s">
        <v>3</v>
      </c>
      <c r="E393" s="370" t="s">
        <v>329</v>
      </c>
      <c r="F393" s="371">
        <v>1.3</v>
      </c>
      <c r="G393" s="371">
        <v>0.6</v>
      </c>
      <c r="H393" s="372">
        <v>0.02</v>
      </c>
      <c r="I393" s="373">
        <v>36</v>
      </c>
      <c r="J393" s="374">
        <f t="shared" si="30"/>
        <v>28.080000000000002</v>
      </c>
      <c r="K393" s="319" t="s">
        <v>33</v>
      </c>
      <c r="L393" s="375"/>
      <c r="M393" s="376" t="s">
        <v>216</v>
      </c>
      <c r="N393" s="388" t="s">
        <v>68</v>
      </c>
      <c r="O393" s="388"/>
    </row>
    <row r="394" spans="1:15" ht="15.75" hidden="1">
      <c r="A394" s="334">
        <v>352</v>
      </c>
      <c r="B394" s="368">
        <v>43909</v>
      </c>
      <c r="C394" s="369" t="s">
        <v>31</v>
      </c>
      <c r="D394" s="369" t="s">
        <v>4</v>
      </c>
      <c r="E394" s="370" t="s">
        <v>328</v>
      </c>
      <c r="F394" s="371">
        <v>1.3</v>
      </c>
      <c r="G394" s="371">
        <v>0.6</v>
      </c>
      <c r="H394" s="372">
        <v>2.5000000000000001E-2</v>
      </c>
      <c r="I394" s="373">
        <v>33</v>
      </c>
      <c r="J394" s="374">
        <f t="shared" si="30"/>
        <v>25.740000000000002</v>
      </c>
      <c r="K394" s="319" t="s">
        <v>33</v>
      </c>
      <c r="L394" s="375" t="s">
        <v>32</v>
      </c>
      <c r="M394" s="376" t="s">
        <v>571</v>
      </c>
      <c r="N394" s="388" t="s">
        <v>222</v>
      </c>
      <c r="O394" s="388"/>
    </row>
    <row r="395" spans="1:15" ht="15.75" hidden="1">
      <c r="A395" s="517">
        <v>353</v>
      </c>
      <c r="B395" s="368">
        <v>43909</v>
      </c>
      <c r="C395" s="369" t="s">
        <v>31</v>
      </c>
      <c r="D395" s="369" t="s">
        <v>3</v>
      </c>
      <c r="E395" s="370" t="s">
        <v>647</v>
      </c>
      <c r="F395" s="371">
        <v>1.2</v>
      </c>
      <c r="G395" s="371">
        <v>0.6</v>
      </c>
      <c r="H395" s="372">
        <v>0.02</v>
      </c>
      <c r="I395" s="373">
        <v>40</v>
      </c>
      <c r="J395" s="374">
        <f t="shared" si="30"/>
        <v>28.799999999999997</v>
      </c>
      <c r="K395" s="319" t="s">
        <v>33</v>
      </c>
      <c r="L395" s="375"/>
      <c r="M395" s="376" t="s">
        <v>219</v>
      </c>
      <c r="N395" s="388" t="s">
        <v>68</v>
      </c>
      <c r="O395" s="388"/>
    </row>
    <row r="396" spans="1:15" ht="15.75" hidden="1">
      <c r="A396" s="334">
        <v>354</v>
      </c>
      <c r="B396" s="368">
        <v>43909</v>
      </c>
      <c r="C396" s="369" t="s">
        <v>31</v>
      </c>
      <c r="D396" s="369" t="s">
        <v>3</v>
      </c>
      <c r="E396" s="370" t="s">
        <v>478</v>
      </c>
      <c r="F396" s="371">
        <v>1</v>
      </c>
      <c r="G396" s="371">
        <v>0.6</v>
      </c>
      <c r="H396" s="372">
        <v>0.02</v>
      </c>
      <c r="I396" s="373">
        <v>8</v>
      </c>
      <c r="J396" s="374">
        <f t="shared" si="30"/>
        <v>4.8</v>
      </c>
      <c r="K396" s="319" t="s">
        <v>33</v>
      </c>
      <c r="L396" s="375" t="s">
        <v>32</v>
      </c>
      <c r="M396" s="376" t="s">
        <v>216</v>
      </c>
      <c r="N396" s="388" t="s">
        <v>68</v>
      </c>
      <c r="O396" s="388"/>
    </row>
    <row r="397" spans="1:15" ht="15.75" hidden="1">
      <c r="A397" s="517">
        <v>355</v>
      </c>
      <c r="B397" s="368">
        <v>43909</v>
      </c>
      <c r="C397" s="369" t="s">
        <v>31</v>
      </c>
      <c r="D397" s="369" t="s">
        <v>3</v>
      </c>
      <c r="E397" s="370" t="s">
        <v>478</v>
      </c>
      <c r="F397" s="371">
        <v>1.8</v>
      </c>
      <c r="G397" s="371">
        <v>0.6</v>
      </c>
      <c r="H397" s="372">
        <v>0.02</v>
      </c>
      <c r="I397" s="373">
        <v>20</v>
      </c>
      <c r="J397" s="374">
        <f t="shared" si="30"/>
        <v>21.6</v>
      </c>
      <c r="K397" s="319" t="s">
        <v>33</v>
      </c>
      <c r="L397" s="375" t="s">
        <v>32</v>
      </c>
      <c r="M397" s="376" t="s">
        <v>216</v>
      </c>
      <c r="N397" s="388" t="s">
        <v>68</v>
      </c>
      <c r="O397" s="388"/>
    </row>
    <row r="398" spans="1:15" ht="15.75" hidden="1">
      <c r="A398" s="334">
        <v>356</v>
      </c>
      <c r="B398" s="368">
        <v>43909</v>
      </c>
      <c r="C398" s="369" t="s">
        <v>31</v>
      </c>
      <c r="D398" s="369" t="s">
        <v>3</v>
      </c>
      <c r="E398" s="370" t="s">
        <v>598</v>
      </c>
      <c r="F398" s="371">
        <v>1.2</v>
      </c>
      <c r="G398" s="371">
        <v>0.6</v>
      </c>
      <c r="H398" s="372">
        <v>0.02</v>
      </c>
      <c r="I398" s="373">
        <v>28</v>
      </c>
      <c r="J398" s="374">
        <f t="shared" si="30"/>
        <v>20.16</v>
      </c>
      <c r="K398" s="319" t="s">
        <v>33</v>
      </c>
      <c r="L398" s="375" t="s">
        <v>32</v>
      </c>
      <c r="M398" s="376" t="s">
        <v>219</v>
      </c>
      <c r="N398" s="388" t="s">
        <v>68</v>
      </c>
      <c r="O398" s="388"/>
    </row>
    <row r="399" spans="1:15" ht="15.75" hidden="1">
      <c r="A399" s="517">
        <v>357</v>
      </c>
      <c r="B399" s="368">
        <v>43909</v>
      </c>
      <c r="C399" s="369" t="s">
        <v>31</v>
      </c>
      <c r="D399" s="369" t="s">
        <v>4</v>
      </c>
      <c r="E399" s="370" t="s">
        <v>615</v>
      </c>
      <c r="F399" s="371">
        <v>1.5</v>
      </c>
      <c r="G399" s="371">
        <v>0.6</v>
      </c>
      <c r="H399" s="372">
        <v>0.02</v>
      </c>
      <c r="I399" s="373">
        <v>36</v>
      </c>
      <c r="J399" s="374">
        <f t="shared" si="30"/>
        <v>32.4</v>
      </c>
      <c r="K399" s="319" t="s">
        <v>33</v>
      </c>
      <c r="L399" s="375" t="s">
        <v>32</v>
      </c>
      <c r="M399" s="376" t="s">
        <v>216</v>
      </c>
      <c r="N399" s="388" t="s">
        <v>68</v>
      </c>
      <c r="O399" s="388"/>
    </row>
    <row r="400" spans="1:15" ht="15.75" hidden="1">
      <c r="A400" s="334">
        <v>358</v>
      </c>
      <c r="B400" s="368">
        <v>43909</v>
      </c>
      <c r="C400" s="369" t="s">
        <v>31</v>
      </c>
      <c r="D400" s="369" t="s">
        <v>4</v>
      </c>
      <c r="E400" s="370" t="s">
        <v>653</v>
      </c>
      <c r="F400" s="371">
        <v>1.2</v>
      </c>
      <c r="G400" s="371">
        <v>0.6</v>
      </c>
      <c r="H400" s="372">
        <v>2.5000000000000001E-2</v>
      </c>
      <c r="I400" s="373">
        <v>28</v>
      </c>
      <c r="J400" s="374">
        <f t="shared" si="30"/>
        <v>20.16</v>
      </c>
      <c r="K400" s="319" t="s">
        <v>33</v>
      </c>
      <c r="L400" s="375" t="s">
        <v>32</v>
      </c>
      <c r="M400" s="376" t="s">
        <v>571</v>
      </c>
      <c r="N400" s="388" t="s">
        <v>222</v>
      </c>
      <c r="O400" s="388"/>
    </row>
    <row r="401" spans="1:16" ht="15.75" hidden="1">
      <c r="A401" s="517">
        <v>359</v>
      </c>
      <c r="B401" s="368">
        <v>43909</v>
      </c>
      <c r="C401" s="369" t="s">
        <v>31</v>
      </c>
      <c r="D401" s="369" t="s">
        <v>4</v>
      </c>
      <c r="E401" s="370" t="s">
        <v>614</v>
      </c>
      <c r="F401" s="371">
        <v>1.1000000000000001</v>
      </c>
      <c r="G401" s="371">
        <v>0.6</v>
      </c>
      <c r="H401" s="372">
        <v>0.02</v>
      </c>
      <c r="I401" s="373">
        <v>24</v>
      </c>
      <c r="J401" s="374">
        <f t="shared" si="30"/>
        <v>15.84</v>
      </c>
      <c r="K401" s="319" t="s">
        <v>33</v>
      </c>
      <c r="L401" s="375" t="s">
        <v>32</v>
      </c>
      <c r="M401" s="376" t="s">
        <v>219</v>
      </c>
      <c r="N401" s="388" t="s">
        <v>68</v>
      </c>
      <c r="O401" s="388"/>
    </row>
    <row r="402" spans="1:16" ht="15.75" hidden="1">
      <c r="A402" s="334">
        <v>360</v>
      </c>
      <c r="B402" s="368">
        <v>43909</v>
      </c>
      <c r="C402" s="369" t="s">
        <v>31</v>
      </c>
      <c r="D402" s="369" t="s">
        <v>4</v>
      </c>
      <c r="E402" s="370" t="s">
        <v>652</v>
      </c>
      <c r="F402" s="371">
        <v>2.2000000000000002</v>
      </c>
      <c r="G402" s="371">
        <v>0.6</v>
      </c>
      <c r="H402" s="372">
        <v>2.5000000000000001E-2</v>
      </c>
      <c r="I402" s="501">
        <v>40</v>
      </c>
      <c r="J402" s="374">
        <f t="shared" si="30"/>
        <v>52.800000000000004</v>
      </c>
      <c r="K402" s="372" t="s">
        <v>33</v>
      </c>
      <c r="L402" s="372" t="s">
        <v>32</v>
      </c>
      <c r="M402" s="376" t="s">
        <v>218</v>
      </c>
      <c r="N402" s="388" t="s">
        <v>222</v>
      </c>
      <c r="O402" s="651"/>
      <c r="P402" s="651"/>
    </row>
    <row r="403" spans="1:16" ht="15.75" hidden="1">
      <c r="A403" s="517">
        <v>361</v>
      </c>
      <c r="B403" s="368">
        <v>43909</v>
      </c>
      <c r="C403" s="369" t="s">
        <v>31</v>
      </c>
      <c r="D403" s="369" t="s">
        <v>3</v>
      </c>
      <c r="E403" s="370" t="s">
        <v>384</v>
      </c>
      <c r="F403" s="371">
        <v>1.3</v>
      </c>
      <c r="G403" s="371">
        <v>0.6</v>
      </c>
      <c r="H403" s="372">
        <v>0.02</v>
      </c>
      <c r="I403" s="373">
        <v>24</v>
      </c>
      <c r="J403" s="374">
        <f t="shared" si="30"/>
        <v>18.72</v>
      </c>
      <c r="K403" s="319" t="s">
        <v>33</v>
      </c>
      <c r="L403" s="375" t="s">
        <v>32</v>
      </c>
      <c r="M403" s="376" t="s">
        <v>216</v>
      </c>
      <c r="N403" s="388" t="s">
        <v>68</v>
      </c>
      <c r="O403" s="388"/>
    </row>
    <row r="404" spans="1:16" ht="15.75" hidden="1">
      <c r="A404" s="334">
        <v>362</v>
      </c>
      <c r="B404" s="368">
        <v>43909</v>
      </c>
      <c r="C404" s="369" t="s">
        <v>31</v>
      </c>
      <c r="D404" s="369" t="s">
        <v>4</v>
      </c>
      <c r="E404" s="370" t="s">
        <v>362</v>
      </c>
      <c r="F404" s="371">
        <v>1.4</v>
      </c>
      <c r="G404" s="371">
        <v>0.6</v>
      </c>
      <c r="H404" s="372">
        <v>0.02</v>
      </c>
      <c r="I404" s="373">
        <v>45</v>
      </c>
      <c r="J404" s="374">
        <f t="shared" si="30"/>
        <v>37.799999999999997</v>
      </c>
      <c r="K404" s="319" t="s">
        <v>33</v>
      </c>
      <c r="L404" s="375" t="s">
        <v>32</v>
      </c>
      <c r="M404" s="376" t="s">
        <v>219</v>
      </c>
      <c r="N404" s="388" t="s">
        <v>68</v>
      </c>
      <c r="O404" s="388"/>
    </row>
    <row r="405" spans="1:16" ht="15.75" hidden="1">
      <c r="A405" s="517">
        <v>363</v>
      </c>
      <c r="B405" s="368">
        <v>43909</v>
      </c>
      <c r="C405" s="369" t="s">
        <v>31</v>
      </c>
      <c r="D405" s="369" t="s">
        <v>3</v>
      </c>
      <c r="E405" s="370" t="s">
        <v>363</v>
      </c>
      <c r="F405" s="371">
        <v>1.1000000000000001</v>
      </c>
      <c r="G405" s="371">
        <v>0.6</v>
      </c>
      <c r="H405" s="372">
        <v>0.02</v>
      </c>
      <c r="I405" s="373">
        <v>28</v>
      </c>
      <c r="J405" s="374">
        <f t="shared" si="30"/>
        <v>18.48</v>
      </c>
      <c r="K405" s="319" t="s">
        <v>33</v>
      </c>
      <c r="L405" s="375" t="s">
        <v>32</v>
      </c>
      <c r="M405" s="376" t="s">
        <v>216</v>
      </c>
      <c r="N405" s="388" t="s">
        <v>68</v>
      </c>
      <c r="O405" s="388"/>
    </row>
    <row r="406" spans="1:16" ht="15.75" hidden="1">
      <c r="A406" s="334">
        <v>364</v>
      </c>
      <c r="B406" s="368">
        <v>43909</v>
      </c>
      <c r="C406" s="369" t="s">
        <v>31</v>
      </c>
      <c r="D406" s="369" t="s">
        <v>3</v>
      </c>
      <c r="E406" s="370" t="s">
        <v>364</v>
      </c>
      <c r="F406" s="371">
        <v>1.6</v>
      </c>
      <c r="G406" s="371">
        <v>0.6</v>
      </c>
      <c r="H406" s="372">
        <v>0.02</v>
      </c>
      <c r="I406" s="373">
        <v>19</v>
      </c>
      <c r="J406" s="374">
        <f t="shared" si="30"/>
        <v>18.239999999999998</v>
      </c>
      <c r="K406" s="319" t="s">
        <v>33</v>
      </c>
      <c r="L406" s="375" t="s">
        <v>32</v>
      </c>
      <c r="M406" s="376" t="s">
        <v>219</v>
      </c>
      <c r="N406" s="388" t="s">
        <v>68</v>
      </c>
      <c r="O406" s="388"/>
    </row>
    <row r="407" spans="1:16" ht="15.75" hidden="1">
      <c r="A407" s="517">
        <v>365</v>
      </c>
      <c r="B407" s="368">
        <v>43909</v>
      </c>
      <c r="C407" s="369" t="s">
        <v>31</v>
      </c>
      <c r="D407" s="369" t="s">
        <v>4</v>
      </c>
      <c r="E407" s="370" t="s">
        <v>612</v>
      </c>
      <c r="F407" s="371">
        <v>1</v>
      </c>
      <c r="G407" s="371">
        <v>0.6</v>
      </c>
      <c r="H407" s="372">
        <v>0.02</v>
      </c>
      <c r="I407" s="373">
        <v>36</v>
      </c>
      <c r="J407" s="374">
        <f t="shared" si="30"/>
        <v>21.599999999999998</v>
      </c>
      <c r="K407" s="319" t="s">
        <v>33</v>
      </c>
      <c r="L407" s="375"/>
      <c r="M407" s="376" t="s">
        <v>216</v>
      </c>
      <c r="N407" s="388" t="s">
        <v>222</v>
      </c>
      <c r="O407" s="388"/>
    </row>
    <row r="408" spans="1:16" ht="15.75" hidden="1">
      <c r="A408" s="334">
        <v>366</v>
      </c>
      <c r="B408" s="368">
        <v>43909</v>
      </c>
      <c r="C408" s="369" t="s">
        <v>31</v>
      </c>
      <c r="D408" s="369" t="s">
        <v>3</v>
      </c>
      <c r="E408" s="370" t="s">
        <v>649</v>
      </c>
      <c r="F408" s="371">
        <v>1.6</v>
      </c>
      <c r="G408" s="371">
        <v>0.6</v>
      </c>
      <c r="H408" s="372">
        <v>0.02</v>
      </c>
      <c r="I408" s="373">
        <v>29</v>
      </c>
      <c r="J408" s="374">
        <f t="shared" si="30"/>
        <v>27.84</v>
      </c>
      <c r="K408" s="319" t="s">
        <v>33</v>
      </c>
      <c r="L408" s="375" t="s">
        <v>32</v>
      </c>
      <c r="M408" s="376" t="s">
        <v>219</v>
      </c>
      <c r="N408" s="388" t="s">
        <v>68</v>
      </c>
      <c r="O408" s="388"/>
    </row>
    <row r="409" spans="1:16" ht="15.75" hidden="1">
      <c r="A409" s="517">
        <v>367</v>
      </c>
      <c r="B409" s="368">
        <v>43909</v>
      </c>
      <c r="C409" s="369" t="s">
        <v>31</v>
      </c>
      <c r="D409" s="369" t="s">
        <v>3</v>
      </c>
      <c r="E409" s="370" t="s">
        <v>650</v>
      </c>
      <c r="F409" s="371">
        <v>1.7</v>
      </c>
      <c r="G409" s="371">
        <v>0.6</v>
      </c>
      <c r="H409" s="372">
        <v>0.02</v>
      </c>
      <c r="I409" s="373">
        <v>40</v>
      </c>
      <c r="J409" s="374">
        <f t="shared" si="30"/>
        <v>40.799999999999997</v>
      </c>
      <c r="K409" s="319" t="s">
        <v>33</v>
      </c>
      <c r="L409" s="375" t="s">
        <v>32</v>
      </c>
      <c r="M409" s="376" t="s">
        <v>217</v>
      </c>
      <c r="N409" s="388" t="s">
        <v>68</v>
      </c>
      <c r="O409" s="388"/>
    </row>
    <row r="410" spans="1:16" ht="15.75" hidden="1">
      <c r="A410" s="334">
        <v>368</v>
      </c>
      <c r="B410" s="710">
        <v>43909</v>
      </c>
      <c r="C410" s="711" t="s">
        <v>31</v>
      </c>
      <c r="D410" s="711" t="s">
        <v>3</v>
      </c>
      <c r="E410" s="709" t="s">
        <v>602</v>
      </c>
      <c r="F410" s="712">
        <v>2.4</v>
      </c>
      <c r="G410" s="712">
        <v>1</v>
      </c>
      <c r="H410" s="713">
        <v>0.02</v>
      </c>
      <c r="I410" s="714">
        <v>25</v>
      </c>
      <c r="J410" s="715">
        <f t="shared" si="30"/>
        <v>60</v>
      </c>
      <c r="K410" s="716" t="s">
        <v>33</v>
      </c>
      <c r="L410" s="717" t="s">
        <v>32</v>
      </c>
      <c r="M410" s="718" t="s">
        <v>308</v>
      </c>
      <c r="N410" s="719" t="s">
        <v>68</v>
      </c>
      <c r="O410" s="388"/>
    </row>
    <row r="411" spans="1:16" ht="15.75" hidden="1">
      <c r="A411" s="517">
        <v>369</v>
      </c>
      <c r="B411" s="368">
        <v>43910</v>
      </c>
      <c r="C411" s="369" t="s">
        <v>31</v>
      </c>
      <c r="D411" s="369" t="s">
        <v>3</v>
      </c>
      <c r="E411" s="370" t="s">
        <v>302</v>
      </c>
      <c r="F411" s="371">
        <v>1.2</v>
      </c>
      <c r="G411" s="371">
        <v>0.6</v>
      </c>
      <c r="H411" s="372">
        <v>0.02</v>
      </c>
      <c r="I411" s="373">
        <v>40</v>
      </c>
      <c r="J411" s="374">
        <f t="shared" si="30"/>
        <v>28.799999999999997</v>
      </c>
      <c r="K411" s="319" t="s">
        <v>33</v>
      </c>
      <c r="L411" s="375"/>
      <c r="M411" s="376" t="s">
        <v>216</v>
      </c>
      <c r="N411" s="388" t="s">
        <v>68</v>
      </c>
      <c r="O411" s="388"/>
    </row>
    <row r="412" spans="1:16" ht="15.75" hidden="1">
      <c r="A412" s="517">
        <v>370</v>
      </c>
      <c r="B412" s="368">
        <v>43910</v>
      </c>
      <c r="C412" s="369" t="s">
        <v>31</v>
      </c>
      <c r="D412" s="369" t="s">
        <v>3</v>
      </c>
      <c r="E412" s="370" t="s">
        <v>298</v>
      </c>
      <c r="F412" s="371">
        <v>1.3</v>
      </c>
      <c r="G412" s="371">
        <v>0.6</v>
      </c>
      <c r="H412" s="372">
        <v>0.02</v>
      </c>
      <c r="I412" s="373">
        <v>28</v>
      </c>
      <c r="J412" s="374">
        <f t="shared" si="30"/>
        <v>21.84</v>
      </c>
      <c r="K412" s="319" t="s">
        <v>33</v>
      </c>
      <c r="L412" s="375" t="s">
        <v>32</v>
      </c>
      <c r="M412" s="376" t="s">
        <v>219</v>
      </c>
      <c r="N412" s="388" t="s">
        <v>68</v>
      </c>
      <c r="O412" s="388"/>
    </row>
    <row r="413" spans="1:16" ht="15.75" hidden="1">
      <c r="A413" s="334">
        <v>371</v>
      </c>
      <c r="B413" s="368">
        <v>43910</v>
      </c>
      <c r="C413" s="369" t="s">
        <v>31</v>
      </c>
      <c r="D413" s="369" t="s">
        <v>4</v>
      </c>
      <c r="E413" s="370" t="s">
        <v>332</v>
      </c>
      <c r="F413" s="371">
        <v>1.3</v>
      </c>
      <c r="G413" s="371">
        <v>0.6</v>
      </c>
      <c r="H413" s="372">
        <v>0.02</v>
      </c>
      <c r="I413" s="373">
        <v>38</v>
      </c>
      <c r="J413" s="374">
        <f t="shared" si="30"/>
        <v>29.64</v>
      </c>
      <c r="K413" s="319" t="s">
        <v>33</v>
      </c>
      <c r="L413" s="375"/>
      <c r="M413" s="376" t="s">
        <v>216</v>
      </c>
      <c r="N413" s="388" t="s">
        <v>222</v>
      </c>
      <c r="O413" s="388"/>
    </row>
    <row r="414" spans="1:16" ht="15.75" hidden="1">
      <c r="A414" s="517">
        <v>372</v>
      </c>
      <c r="B414" s="368">
        <v>43910</v>
      </c>
      <c r="C414" s="369" t="s">
        <v>31</v>
      </c>
      <c r="D414" s="369" t="s">
        <v>4</v>
      </c>
      <c r="E414" s="370" t="s">
        <v>366</v>
      </c>
      <c r="F414" s="371">
        <v>1.1000000000000001</v>
      </c>
      <c r="G414" s="371">
        <v>0.6</v>
      </c>
      <c r="H414" s="372">
        <v>0.02</v>
      </c>
      <c r="I414" s="373">
        <v>28</v>
      </c>
      <c r="J414" s="374">
        <f t="shared" si="30"/>
        <v>18.48</v>
      </c>
      <c r="K414" s="319" t="s">
        <v>33</v>
      </c>
      <c r="L414" s="375" t="s">
        <v>32</v>
      </c>
      <c r="M414" s="376" t="s">
        <v>219</v>
      </c>
      <c r="N414" s="388" t="s">
        <v>68</v>
      </c>
      <c r="O414" s="388"/>
    </row>
    <row r="415" spans="1:16" ht="15.75" hidden="1">
      <c r="A415" s="334">
        <v>373</v>
      </c>
      <c r="B415" s="368">
        <v>43910</v>
      </c>
      <c r="C415" s="369" t="s">
        <v>31</v>
      </c>
      <c r="D415" s="369" t="s">
        <v>3</v>
      </c>
      <c r="E415" s="370" t="s">
        <v>323</v>
      </c>
      <c r="F415" s="371">
        <v>1.4</v>
      </c>
      <c r="G415" s="371">
        <v>1</v>
      </c>
      <c r="H415" s="372">
        <v>0.02</v>
      </c>
      <c r="I415" s="373">
        <v>22</v>
      </c>
      <c r="J415" s="374">
        <f t="shared" si="30"/>
        <v>30.799999999999997</v>
      </c>
      <c r="K415" s="319" t="s">
        <v>33</v>
      </c>
      <c r="L415" s="375" t="s">
        <v>32</v>
      </c>
      <c r="M415" s="376" t="s">
        <v>308</v>
      </c>
      <c r="N415" s="388" t="s">
        <v>68</v>
      </c>
      <c r="O415" s="388"/>
    </row>
    <row r="416" spans="1:16" ht="15.75" hidden="1">
      <c r="A416" s="517">
        <v>374</v>
      </c>
      <c r="B416" s="368">
        <v>43910</v>
      </c>
      <c r="C416" s="369" t="s">
        <v>31</v>
      </c>
      <c r="D416" s="369" t="s">
        <v>4</v>
      </c>
      <c r="E416" s="370" t="s">
        <v>327</v>
      </c>
      <c r="F416" s="371">
        <v>1.1000000000000001</v>
      </c>
      <c r="G416" s="371">
        <v>0.6</v>
      </c>
      <c r="H416" s="372">
        <v>2.5000000000000001E-2</v>
      </c>
      <c r="I416" s="373">
        <v>38</v>
      </c>
      <c r="J416" s="374">
        <f t="shared" si="30"/>
        <v>25.080000000000002</v>
      </c>
      <c r="K416" s="319" t="s">
        <v>33</v>
      </c>
      <c r="L416" s="375" t="s">
        <v>32</v>
      </c>
      <c r="M416" s="376" t="s">
        <v>571</v>
      </c>
      <c r="N416" s="388" t="s">
        <v>222</v>
      </c>
      <c r="O416" s="388"/>
    </row>
    <row r="417" spans="1:15" ht="15.75" hidden="1">
      <c r="A417" s="334">
        <v>375</v>
      </c>
      <c r="B417" s="368">
        <v>43910</v>
      </c>
      <c r="C417" s="369" t="s">
        <v>31</v>
      </c>
      <c r="D417" s="369" t="s">
        <v>4</v>
      </c>
      <c r="E417" s="370" t="s">
        <v>369</v>
      </c>
      <c r="F417" s="371">
        <v>1.2</v>
      </c>
      <c r="G417" s="371">
        <v>0.6</v>
      </c>
      <c r="H417" s="372">
        <v>0.02</v>
      </c>
      <c r="I417" s="373">
        <v>30</v>
      </c>
      <c r="J417" s="374">
        <f t="shared" si="30"/>
        <v>21.599999999999998</v>
      </c>
      <c r="K417" s="319" t="s">
        <v>33</v>
      </c>
      <c r="L417" s="375" t="s">
        <v>32</v>
      </c>
      <c r="M417" s="376" t="s">
        <v>216</v>
      </c>
      <c r="N417" s="388" t="s">
        <v>68</v>
      </c>
      <c r="O417" s="388"/>
    </row>
    <row r="418" spans="1:15" ht="15.75" hidden="1">
      <c r="A418" s="517">
        <v>376</v>
      </c>
      <c r="B418" s="368">
        <v>43910</v>
      </c>
      <c r="C418" s="369" t="s">
        <v>31</v>
      </c>
      <c r="D418" s="369" t="s">
        <v>4</v>
      </c>
      <c r="E418" s="370" t="s">
        <v>367</v>
      </c>
      <c r="F418" s="371">
        <v>1.4</v>
      </c>
      <c r="G418" s="371">
        <v>0.6</v>
      </c>
      <c r="H418" s="372">
        <v>0.02</v>
      </c>
      <c r="I418" s="373">
        <v>23</v>
      </c>
      <c r="J418" s="374">
        <f t="shared" si="30"/>
        <v>19.32</v>
      </c>
      <c r="K418" s="319" t="s">
        <v>33</v>
      </c>
      <c r="L418" s="375"/>
      <c r="M418" s="376" t="s">
        <v>216</v>
      </c>
      <c r="N418" s="388" t="s">
        <v>222</v>
      </c>
      <c r="O418" s="388"/>
    </row>
    <row r="419" spans="1:15" ht="15.75" hidden="1">
      <c r="A419" s="334">
        <v>377</v>
      </c>
      <c r="B419" s="368">
        <v>43910</v>
      </c>
      <c r="C419" s="369" t="s">
        <v>31</v>
      </c>
      <c r="D419" s="369" t="s">
        <v>4</v>
      </c>
      <c r="E419" s="370" t="s">
        <v>335</v>
      </c>
      <c r="F419" s="371">
        <v>1.2</v>
      </c>
      <c r="G419" s="371">
        <v>0.6</v>
      </c>
      <c r="H419" s="372">
        <v>0.02</v>
      </c>
      <c r="I419" s="373">
        <v>32</v>
      </c>
      <c r="J419" s="374">
        <f t="shared" si="30"/>
        <v>23.04</v>
      </c>
      <c r="K419" s="319" t="s">
        <v>33</v>
      </c>
      <c r="L419" s="375"/>
      <c r="M419" s="376" t="s">
        <v>219</v>
      </c>
      <c r="N419" s="388" t="s">
        <v>68</v>
      </c>
      <c r="O419" s="388"/>
    </row>
    <row r="420" spans="1:15" ht="15.75" hidden="1">
      <c r="A420" s="517">
        <v>378</v>
      </c>
      <c r="B420" s="368">
        <v>43910</v>
      </c>
      <c r="C420" s="369" t="s">
        <v>31</v>
      </c>
      <c r="D420" s="369" t="s">
        <v>4</v>
      </c>
      <c r="E420" s="370" t="s">
        <v>295</v>
      </c>
      <c r="F420" s="371">
        <v>1.2</v>
      </c>
      <c r="G420" s="371">
        <v>0.6</v>
      </c>
      <c r="H420" s="372">
        <v>0.02</v>
      </c>
      <c r="I420" s="373">
        <v>29</v>
      </c>
      <c r="J420" s="374">
        <f t="shared" si="30"/>
        <v>20.88</v>
      </c>
      <c r="K420" s="319" t="s">
        <v>33</v>
      </c>
      <c r="L420" s="375"/>
      <c r="M420" s="376" t="s">
        <v>216</v>
      </c>
      <c r="N420" s="388" t="s">
        <v>222</v>
      </c>
      <c r="O420" s="388"/>
    </row>
    <row r="421" spans="1:15" ht="15.75" hidden="1">
      <c r="A421" s="334">
        <v>379</v>
      </c>
      <c r="B421" s="368">
        <v>43910</v>
      </c>
      <c r="C421" s="369" t="s">
        <v>31</v>
      </c>
      <c r="D421" s="369" t="s">
        <v>4</v>
      </c>
      <c r="E421" s="370" t="s">
        <v>325</v>
      </c>
      <c r="F421" s="371">
        <v>1.3</v>
      </c>
      <c r="G421" s="371">
        <v>0.6</v>
      </c>
      <c r="H421" s="372">
        <v>2.5000000000000001E-2</v>
      </c>
      <c r="I421" s="373">
        <v>25</v>
      </c>
      <c r="J421" s="374">
        <f t="shared" si="30"/>
        <v>19.5</v>
      </c>
      <c r="K421" s="319" t="s">
        <v>33</v>
      </c>
      <c r="L421" s="375" t="s">
        <v>32</v>
      </c>
      <c r="M421" s="376" t="s">
        <v>218</v>
      </c>
      <c r="N421" s="388" t="s">
        <v>222</v>
      </c>
      <c r="O421" s="388"/>
    </row>
    <row r="422" spans="1:15" ht="15.75" hidden="1">
      <c r="A422" s="517">
        <v>380</v>
      </c>
      <c r="B422" s="368">
        <v>43910</v>
      </c>
      <c r="C422" s="369" t="s">
        <v>31</v>
      </c>
      <c r="D422" s="369" t="s">
        <v>3</v>
      </c>
      <c r="E422" s="370" t="s">
        <v>651</v>
      </c>
      <c r="F422" s="371">
        <v>1.6</v>
      </c>
      <c r="G422" s="371">
        <v>0.6</v>
      </c>
      <c r="H422" s="372">
        <v>0.02</v>
      </c>
      <c r="I422" s="373">
        <v>41</v>
      </c>
      <c r="J422" s="374">
        <f t="shared" si="30"/>
        <v>39.36</v>
      </c>
      <c r="K422" s="319" t="s">
        <v>33</v>
      </c>
      <c r="L422" s="375" t="s">
        <v>32</v>
      </c>
      <c r="M422" s="376" t="s">
        <v>217</v>
      </c>
      <c r="N422" s="388" t="s">
        <v>68</v>
      </c>
      <c r="O422" s="388"/>
    </row>
    <row r="423" spans="1:15" ht="15.75" hidden="1">
      <c r="A423" s="334">
        <v>381</v>
      </c>
      <c r="B423" s="368">
        <v>43910</v>
      </c>
      <c r="C423" s="369" t="s">
        <v>31</v>
      </c>
      <c r="D423" s="369" t="s">
        <v>4</v>
      </c>
      <c r="E423" s="370" t="s">
        <v>365</v>
      </c>
      <c r="F423" s="371">
        <v>1.2</v>
      </c>
      <c r="G423" s="371">
        <v>0.6</v>
      </c>
      <c r="H423" s="372">
        <v>0.02</v>
      </c>
      <c r="I423" s="373">
        <v>26</v>
      </c>
      <c r="J423" s="374">
        <f t="shared" si="30"/>
        <v>18.72</v>
      </c>
      <c r="K423" s="319" t="s">
        <v>33</v>
      </c>
      <c r="L423" s="375"/>
      <c r="M423" s="376" t="s">
        <v>219</v>
      </c>
      <c r="N423" s="388" t="s">
        <v>222</v>
      </c>
      <c r="O423" s="388"/>
    </row>
    <row r="424" spans="1:15" ht="15.75" hidden="1">
      <c r="A424" s="517">
        <v>382</v>
      </c>
      <c r="B424" s="368">
        <v>43910</v>
      </c>
      <c r="C424" s="369" t="s">
        <v>31</v>
      </c>
      <c r="D424" s="369" t="s">
        <v>3</v>
      </c>
      <c r="E424" s="370" t="s">
        <v>485</v>
      </c>
      <c r="F424" s="371">
        <v>1.2</v>
      </c>
      <c r="G424" s="371">
        <v>0.6</v>
      </c>
      <c r="H424" s="372">
        <v>0.02</v>
      </c>
      <c r="I424" s="373">
        <v>48</v>
      </c>
      <c r="J424" s="374">
        <f t="shared" si="30"/>
        <v>34.56</v>
      </c>
      <c r="K424" s="319" t="s">
        <v>33</v>
      </c>
      <c r="L424" s="375"/>
      <c r="M424" s="376" t="s">
        <v>216</v>
      </c>
      <c r="N424" s="388" t="s">
        <v>68</v>
      </c>
      <c r="O424" s="388"/>
    </row>
    <row r="425" spans="1:15" ht="15.75" hidden="1">
      <c r="A425" s="334">
        <v>383</v>
      </c>
      <c r="B425" s="368">
        <v>43910</v>
      </c>
      <c r="C425" s="369" t="s">
        <v>31</v>
      </c>
      <c r="D425" s="369" t="s">
        <v>4</v>
      </c>
      <c r="E425" s="370" t="s">
        <v>546</v>
      </c>
      <c r="F425" s="371">
        <v>1.1000000000000001</v>
      </c>
      <c r="G425" s="371">
        <v>0.6</v>
      </c>
      <c r="H425" s="372">
        <v>0.02</v>
      </c>
      <c r="I425" s="373">
        <v>19</v>
      </c>
      <c r="J425" s="374">
        <f t="shared" si="30"/>
        <v>12.540000000000001</v>
      </c>
      <c r="K425" s="319" t="s">
        <v>33</v>
      </c>
      <c r="L425" s="375"/>
      <c r="M425" s="376" t="s">
        <v>219</v>
      </c>
      <c r="N425" s="388" t="s">
        <v>68</v>
      </c>
      <c r="O425" s="388"/>
    </row>
    <row r="426" spans="1:15" ht="15.75" hidden="1">
      <c r="A426" s="517">
        <v>384</v>
      </c>
      <c r="B426" s="368">
        <v>43910</v>
      </c>
      <c r="C426" s="369" t="s">
        <v>31</v>
      </c>
      <c r="D426" s="369" t="s">
        <v>4</v>
      </c>
      <c r="E426" s="370" t="s">
        <v>322</v>
      </c>
      <c r="F426" s="371">
        <v>1.4</v>
      </c>
      <c r="G426" s="371">
        <v>0.6</v>
      </c>
      <c r="H426" s="372">
        <v>2.5000000000000001E-2</v>
      </c>
      <c r="I426" s="373">
        <v>30</v>
      </c>
      <c r="J426" s="374">
        <f t="shared" si="30"/>
        <v>25.2</v>
      </c>
      <c r="K426" s="319" t="s">
        <v>33</v>
      </c>
      <c r="L426" s="375" t="s">
        <v>32</v>
      </c>
      <c r="M426" s="376" t="s">
        <v>571</v>
      </c>
      <c r="N426" s="388" t="s">
        <v>222</v>
      </c>
      <c r="O426" s="388"/>
    </row>
    <row r="427" spans="1:15" ht="15.75" hidden="1">
      <c r="A427" s="334">
        <v>385</v>
      </c>
      <c r="B427" s="368">
        <v>43910</v>
      </c>
      <c r="C427" s="369" t="s">
        <v>31</v>
      </c>
      <c r="D427" s="369" t="s">
        <v>4</v>
      </c>
      <c r="E427" s="370" t="s">
        <v>334</v>
      </c>
      <c r="F427" s="371">
        <v>1.3</v>
      </c>
      <c r="G427" s="371">
        <v>0.6</v>
      </c>
      <c r="H427" s="372">
        <v>0.02</v>
      </c>
      <c r="I427" s="373">
        <v>29</v>
      </c>
      <c r="J427" s="374">
        <f t="shared" si="30"/>
        <v>22.62</v>
      </c>
      <c r="K427" s="319" t="s">
        <v>33</v>
      </c>
      <c r="L427" s="375"/>
      <c r="M427" s="376" t="s">
        <v>216</v>
      </c>
      <c r="N427" s="388" t="s">
        <v>222</v>
      </c>
      <c r="O427" s="388"/>
    </row>
    <row r="428" spans="1:15" ht="15.75" hidden="1">
      <c r="A428" s="517">
        <v>386</v>
      </c>
      <c r="B428" s="368">
        <v>43910</v>
      </c>
      <c r="C428" s="369" t="s">
        <v>31</v>
      </c>
      <c r="D428" s="369" t="s">
        <v>4</v>
      </c>
      <c r="E428" s="370" t="s">
        <v>326</v>
      </c>
      <c r="F428" s="371">
        <v>1.2</v>
      </c>
      <c r="G428" s="371">
        <v>0.6</v>
      </c>
      <c r="H428" s="372">
        <v>0.02</v>
      </c>
      <c r="I428" s="373">
        <v>19</v>
      </c>
      <c r="J428" s="374">
        <f t="shared" si="30"/>
        <v>13.68</v>
      </c>
      <c r="K428" s="319" t="s">
        <v>33</v>
      </c>
      <c r="L428" s="375"/>
      <c r="M428" s="376" t="s">
        <v>219</v>
      </c>
      <c r="N428" s="388" t="s">
        <v>222</v>
      </c>
      <c r="O428" s="388"/>
    </row>
    <row r="429" spans="1:15" ht="15.75" hidden="1">
      <c r="A429" s="334">
        <v>387</v>
      </c>
      <c r="B429" s="710">
        <v>43910</v>
      </c>
      <c r="C429" s="711" t="s">
        <v>31</v>
      </c>
      <c r="D429" s="711" t="s">
        <v>4</v>
      </c>
      <c r="E429" s="709" t="s">
        <v>333</v>
      </c>
      <c r="F429" s="712">
        <v>1.1000000000000001</v>
      </c>
      <c r="G429" s="712">
        <v>0.6</v>
      </c>
      <c r="H429" s="713">
        <v>0.02</v>
      </c>
      <c r="I429" s="714">
        <v>28</v>
      </c>
      <c r="J429" s="715">
        <f t="shared" si="30"/>
        <v>18.48</v>
      </c>
      <c r="K429" s="716" t="s">
        <v>33</v>
      </c>
      <c r="L429" s="717"/>
      <c r="M429" s="718" t="s">
        <v>216</v>
      </c>
      <c r="N429" s="719" t="s">
        <v>68</v>
      </c>
      <c r="O429" s="388"/>
    </row>
    <row r="430" spans="1:15" ht="15.75" hidden="1">
      <c r="A430" s="517">
        <v>388</v>
      </c>
      <c r="B430" s="778">
        <v>43911</v>
      </c>
      <c r="C430" s="779" t="s">
        <v>31</v>
      </c>
      <c r="D430" s="779" t="s">
        <v>3</v>
      </c>
      <c r="E430" s="780" t="s">
        <v>493</v>
      </c>
      <c r="F430" s="781">
        <v>1.2</v>
      </c>
      <c r="G430" s="781">
        <v>1</v>
      </c>
      <c r="H430" s="782">
        <v>0.02</v>
      </c>
      <c r="I430" s="783">
        <v>34</v>
      </c>
      <c r="J430" s="784">
        <f t="shared" si="30"/>
        <v>40.799999999999997</v>
      </c>
      <c r="K430" s="785" t="s">
        <v>33</v>
      </c>
      <c r="L430" s="786"/>
      <c r="M430" s="787" t="s">
        <v>308</v>
      </c>
      <c r="N430" s="788" t="s">
        <v>68</v>
      </c>
      <c r="O430" s="388" t="s">
        <v>271</v>
      </c>
    </row>
    <row r="431" spans="1:15" ht="15.75" hidden="1">
      <c r="A431" s="334">
        <v>389</v>
      </c>
      <c r="B431" s="368">
        <v>43911</v>
      </c>
      <c r="C431" s="369" t="s">
        <v>31</v>
      </c>
      <c r="D431" s="369" t="s">
        <v>3</v>
      </c>
      <c r="E431" s="370" t="s">
        <v>362</v>
      </c>
      <c r="F431" s="371">
        <v>0.9</v>
      </c>
      <c r="G431" s="371">
        <v>0.6</v>
      </c>
      <c r="H431" s="372">
        <v>0.02</v>
      </c>
      <c r="I431" s="373">
        <v>13</v>
      </c>
      <c r="J431" s="374">
        <f t="shared" si="30"/>
        <v>7.0200000000000005</v>
      </c>
      <c r="K431" s="319" t="s">
        <v>33</v>
      </c>
      <c r="L431" s="375"/>
      <c r="M431" s="376" t="s">
        <v>216</v>
      </c>
      <c r="N431" s="388" t="s">
        <v>68</v>
      </c>
      <c r="O431" s="388"/>
    </row>
    <row r="432" spans="1:15" ht="15.75" hidden="1">
      <c r="A432" s="517">
        <v>390</v>
      </c>
      <c r="B432" s="368">
        <v>43911</v>
      </c>
      <c r="C432" s="369" t="s">
        <v>31</v>
      </c>
      <c r="D432" s="369" t="s">
        <v>3</v>
      </c>
      <c r="E432" s="370" t="s">
        <v>362</v>
      </c>
      <c r="F432" s="371">
        <v>1.1000000000000001</v>
      </c>
      <c r="G432" s="371">
        <v>0.6</v>
      </c>
      <c r="H432" s="372">
        <v>0.02</v>
      </c>
      <c r="I432" s="373">
        <v>20</v>
      </c>
      <c r="J432" s="374">
        <f t="shared" si="30"/>
        <v>13.200000000000001</v>
      </c>
      <c r="K432" s="319" t="s">
        <v>33</v>
      </c>
      <c r="L432" s="375"/>
      <c r="M432" s="376" t="s">
        <v>216</v>
      </c>
      <c r="N432" s="388" t="s">
        <v>68</v>
      </c>
      <c r="O432" s="388"/>
    </row>
    <row r="433" spans="1:15" ht="15.75" hidden="1">
      <c r="A433" s="334">
        <v>391</v>
      </c>
      <c r="B433" s="368">
        <v>43911</v>
      </c>
      <c r="C433" s="369" t="s">
        <v>31</v>
      </c>
      <c r="D433" s="369" t="s">
        <v>3</v>
      </c>
      <c r="E433" s="370" t="s">
        <v>329</v>
      </c>
      <c r="F433" s="371">
        <v>1.3</v>
      </c>
      <c r="G433" s="371">
        <v>0.6</v>
      </c>
      <c r="H433" s="372">
        <v>0.02</v>
      </c>
      <c r="I433" s="373">
        <v>28</v>
      </c>
      <c r="J433" s="374">
        <f t="shared" si="30"/>
        <v>21.84</v>
      </c>
      <c r="K433" s="319" t="s">
        <v>33</v>
      </c>
      <c r="L433" s="375"/>
      <c r="M433" s="376" t="s">
        <v>219</v>
      </c>
      <c r="N433" s="388" t="s">
        <v>68</v>
      </c>
      <c r="O433" s="388"/>
    </row>
    <row r="434" spans="1:15" ht="15.75" hidden="1">
      <c r="A434" s="517">
        <v>392</v>
      </c>
      <c r="B434" s="368">
        <v>43911</v>
      </c>
      <c r="C434" s="369" t="s">
        <v>31</v>
      </c>
      <c r="D434" s="369" t="s">
        <v>4</v>
      </c>
      <c r="E434" s="370" t="s">
        <v>179</v>
      </c>
      <c r="F434" s="371">
        <v>1.2</v>
      </c>
      <c r="G434" s="371">
        <v>0.6</v>
      </c>
      <c r="H434" s="372">
        <v>2.5000000000000001E-2</v>
      </c>
      <c r="I434" s="373">
        <v>33</v>
      </c>
      <c r="J434" s="374">
        <f t="shared" si="30"/>
        <v>23.759999999999998</v>
      </c>
      <c r="K434" s="319" t="s">
        <v>33</v>
      </c>
      <c r="L434" s="375" t="s">
        <v>32</v>
      </c>
      <c r="M434" s="376" t="s">
        <v>571</v>
      </c>
      <c r="N434" s="388" t="s">
        <v>222</v>
      </c>
      <c r="O434" s="388"/>
    </row>
    <row r="435" spans="1:15" ht="15.75" hidden="1">
      <c r="A435" s="334">
        <v>393</v>
      </c>
      <c r="B435" s="368">
        <v>43911</v>
      </c>
      <c r="C435" s="369" t="s">
        <v>31</v>
      </c>
      <c r="D435" s="369" t="s">
        <v>3</v>
      </c>
      <c r="E435" s="370" t="s">
        <v>245</v>
      </c>
      <c r="F435" s="371">
        <v>0.8</v>
      </c>
      <c r="G435" s="371">
        <v>0.6</v>
      </c>
      <c r="H435" s="372">
        <v>0.02</v>
      </c>
      <c r="I435" s="373">
        <v>9</v>
      </c>
      <c r="J435" s="374">
        <f t="shared" si="30"/>
        <v>4.32</v>
      </c>
      <c r="K435" s="319" t="s">
        <v>33</v>
      </c>
      <c r="L435" s="375"/>
      <c r="M435" s="376" t="s">
        <v>216</v>
      </c>
      <c r="N435" s="388" t="s">
        <v>68</v>
      </c>
      <c r="O435" s="388"/>
    </row>
    <row r="436" spans="1:15" ht="15.75" hidden="1">
      <c r="A436" s="517">
        <v>394</v>
      </c>
      <c r="B436" s="368">
        <v>43911</v>
      </c>
      <c r="C436" s="369" t="s">
        <v>31</v>
      </c>
      <c r="D436" s="369" t="s">
        <v>3</v>
      </c>
      <c r="E436" s="370" t="s">
        <v>245</v>
      </c>
      <c r="F436" s="371">
        <v>1.2</v>
      </c>
      <c r="G436" s="371">
        <v>0.6</v>
      </c>
      <c r="H436" s="372">
        <v>0.02</v>
      </c>
      <c r="I436" s="373">
        <v>20</v>
      </c>
      <c r="J436" s="374">
        <f t="shared" si="30"/>
        <v>14.399999999999999</v>
      </c>
      <c r="K436" s="319" t="s">
        <v>33</v>
      </c>
      <c r="L436" s="375"/>
      <c r="M436" s="376" t="s">
        <v>216</v>
      </c>
      <c r="N436" s="388" t="s">
        <v>68</v>
      </c>
      <c r="O436" s="388"/>
    </row>
    <row r="437" spans="1:15" ht="15.75" hidden="1">
      <c r="A437" s="334">
        <v>395</v>
      </c>
      <c r="B437" s="368">
        <v>43911</v>
      </c>
      <c r="C437" s="369" t="s">
        <v>31</v>
      </c>
      <c r="D437" s="369" t="s">
        <v>3</v>
      </c>
      <c r="E437" s="370" t="s">
        <v>332</v>
      </c>
      <c r="F437" s="371">
        <v>1.2</v>
      </c>
      <c r="G437" s="371">
        <v>0.6</v>
      </c>
      <c r="H437" s="372">
        <v>0.02</v>
      </c>
      <c r="I437" s="373">
        <v>38</v>
      </c>
      <c r="J437" s="374">
        <f t="shared" si="30"/>
        <v>27.36</v>
      </c>
      <c r="K437" s="319" t="s">
        <v>33</v>
      </c>
      <c r="L437" s="375" t="s">
        <v>32</v>
      </c>
      <c r="M437" s="376" t="s">
        <v>219</v>
      </c>
      <c r="N437" s="388" t="s">
        <v>68</v>
      </c>
      <c r="O437" s="388"/>
    </row>
    <row r="438" spans="1:15" ht="15.75" hidden="1">
      <c r="A438" s="517">
        <v>396</v>
      </c>
      <c r="B438" s="368">
        <v>43911</v>
      </c>
      <c r="C438" s="369" t="s">
        <v>31</v>
      </c>
      <c r="D438" s="369" t="s">
        <v>4</v>
      </c>
      <c r="E438" s="370" t="s">
        <v>322</v>
      </c>
      <c r="F438" s="371">
        <v>1.2</v>
      </c>
      <c r="G438" s="371">
        <v>0.6</v>
      </c>
      <c r="H438" s="372">
        <v>2.5000000000000001E-2</v>
      </c>
      <c r="I438" s="373">
        <v>26</v>
      </c>
      <c r="J438" s="374">
        <f t="shared" si="30"/>
        <v>18.72</v>
      </c>
      <c r="K438" s="319" t="s">
        <v>33</v>
      </c>
      <c r="L438" s="375" t="s">
        <v>32</v>
      </c>
      <c r="M438" s="376" t="s">
        <v>218</v>
      </c>
      <c r="N438" s="388" t="s">
        <v>222</v>
      </c>
      <c r="O438" s="388"/>
    </row>
    <row r="439" spans="1:15" ht="15.75" hidden="1">
      <c r="A439" s="334">
        <v>397</v>
      </c>
      <c r="B439" s="368">
        <v>43911</v>
      </c>
      <c r="C439" s="369" t="s">
        <v>31</v>
      </c>
      <c r="D439" s="369" t="s">
        <v>4</v>
      </c>
      <c r="E439" s="370" t="s">
        <v>180</v>
      </c>
      <c r="F439" s="371">
        <v>1.2</v>
      </c>
      <c r="G439" s="371">
        <v>0.6</v>
      </c>
      <c r="H439" s="372">
        <v>0.02</v>
      </c>
      <c r="I439" s="373">
        <v>42</v>
      </c>
      <c r="J439" s="374">
        <f t="shared" ref="J439:J462" si="31">F439*G439*I439</f>
        <v>30.24</v>
      </c>
      <c r="K439" s="319" t="s">
        <v>33</v>
      </c>
      <c r="L439" s="375"/>
      <c r="M439" s="376" t="s">
        <v>219</v>
      </c>
      <c r="N439" s="388" t="s">
        <v>68</v>
      </c>
      <c r="O439" s="388"/>
    </row>
    <row r="440" spans="1:15" ht="15.75" hidden="1">
      <c r="A440" s="517">
        <v>398</v>
      </c>
      <c r="B440" s="368">
        <v>43911</v>
      </c>
      <c r="C440" s="369" t="s">
        <v>31</v>
      </c>
      <c r="D440" s="369" t="s">
        <v>3</v>
      </c>
      <c r="E440" s="370" t="s">
        <v>169</v>
      </c>
      <c r="F440" s="371">
        <v>1.1000000000000001</v>
      </c>
      <c r="G440" s="371">
        <v>0.6</v>
      </c>
      <c r="H440" s="372">
        <v>0.02</v>
      </c>
      <c r="I440" s="373">
        <v>42</v>
      </c>
      <c r="J440" s="374">
        <f t="shared" si="31"/>
        <v>27.720000000000002</v>
      </c>
      <c r="K440" s="319" t="s">
        <v>33</v>
      </c>
      <c r="L440" s="375"/>
      <c r="M440" s="376" t="s">
        <v>216</v>
      </c>
      <c r="N440" s="388" t="s">
        <v>68</v>
      </c>
      <c r="O440" s="388"/>
    </row>
    <row r="441" spans="1:15" ht="15.75" hidden="1">
      <c r="A441" s="334">
        <v>399</v>
      </c>
      <c r="B441" s="368">
        <v>43911</v>
      </c>
      <c r="C441" s="369" t="s">
        <v>31</v>
      </c>
      <c r="D441" s="369" t="s">
        <v>4</v>
      </c>
      <c r="E441" s="370" t="s">
        <v>300</v>
      </c>
      <c r="F441" s="371">
        <v>1.4</v>
      </c>
      <c r="G441" s="371">
        <v>0.6</v>
      </c>
      <c r="H441" s="372">
        <v>2.5000000000000001E-2</v>
      </c>
      <c r="I441" s="373">
        <v>25</v>
      </c>
      <c r="J441" s="374">
        <f t="shared" si="31"/>
        <v>21</v>
      </c>
      <c r="K441" s="319" t="s">
        <v>33</v>
      </c>
      <c r="L441" s="375" t="s">
        <v>32</v>
      </c>
      <c r="M441" s="376" t="s">
        <v>217</v>
      </c>
      <c r="N441" s="388" t="s">
        <v>222</v>
      </c>
      <c r="O441" s="388"/>
    </row>
    <row r="442" spans="1:15" ht="15.75" hidden="1">
      <c r="A442" s="517">
        <v>400</v>
      </c>
      <c r="B442" s="368">
        <v>43911</v>
      </c>
      <c r="C442" s="369" t="s">
        <v>31</v>
      </c>
      <c r="D442" s="369" t="s">
        <v>4</v>
      </c>
      <c r="E442" s="370" t="s">
        <v>303</v>
      </c>
      <c r="F442" s="371">
        <v>1.2</v>
      </c>
      <c r="G442" s="371">
        <v>0.6</v>
      </c>
      <c r="H442" s="372">
        <v>2.5000000000000001E-2</v>
      </c>
      <c r="I442" s="373">
        <v>29</v>
      </c>
      <c r="J442" s="374">
        <f t="shared" si="31"/>
        <v>20.88</v>
      </c>
      <c r="K442" s="319" t="s">
        <v>33</v>
      </c>
      <c r="L442" s="375" t="s">
        <v>32</v>
      </c>
      <c r="M442" s="376" t="s">
        <v>571</v>
      </c>
      <c r="N442" s="388" t="s">
        <v>222</v>
      </c>
      <c r="O442" s="388"/>
    </row>
    <row r="443" spans="1:15" ht="15.75" hidden="1">
      <c r="A443" s="334">
        <v>401</v>
      </c>
      <c r="B443" s="368">
        <v>43911</v>
      </c>
      <c r="C443" s="369" t="s">
        <v>31</v>
      </c>
      <c r="D443" s="369" t="s">
        <v>3</v>
      </c>
      <c r="E443" s="370" t="s">
        <v>294</v>
      </c>
      <c r="F443" s="371">
        <v>1.8</v>
      </c>
      <c r="G443" s="371">
        <v>0.6</v>
      </c>
      <c r="H443" s="372">
        <v>0.02</v>
      </c>
      <c r="I443" s="373">
        <v>47</v>
      </c>
      <c r="J443" s="374">
        <f t="shared" si="31"/>
        <v>50.760000000000005</v>
      </c>
      <c r="K443" s="319" t="s">
        <v>33</v>
      </c>
      <c r="L443" s="375"/>
      <c r="M443" s="376" t="s">
        <v>216</v>
      </c>
      <c r="N443" s="388" t="s">
        <v>68</v>
      </c>
      <c r="O443" s="388"/>
    </row>
    <row r="444" spans="1:15" ht="15.75" hidden="1">
      <c r="A444" s="517">
        <v>402</v>
      </c>
      <c r="B444" s="368">
        <v>43911</v>
      </c>
      <c r="C444" s="369" t="s">
        <v>31</v>
      </c>
      <c r="D444" s="369" t="s">
        <v>3</v>
      </c>
      <c r="E444" s="370" t="s">
        <v>301</v>
      </c>
      <c r="F444" s="371">
        <v>1.2</v>
      </c>
      <c r="G444" s="371">
        <v>0.6</v>
      </c>
      <c r="H444" s="372">
        <v>0.02</v>
      </c>
      <c r="I444" s="373">
        <v>35</v>
      </c>
      <c r="J444" s="374">
        <f t="shared" si="31"/>
        <v>25.2</v>
      </c>
      <c r="K444" s="319" t="s">
        <v>33</v>
      </c>
      <c r="L444" s="375" t="s">
        <v>32</v>
      </c>
      <c r="M444" s="376" t="s">
        <v>219</v>
      </c>
      <c r="N444" s="388" t="s">
        <v>68</v>
      </c>
      <c r="O444" s="388"/>
    </row>
    <row r="445" spans="1:15" ht="15.75" hidden="1">
      <c r="A445" s="334">
        <v>403</v>
      </c>
      <c r="B445" s="368">
        <v>43911</v>
      </c>
      <c r="C445" s="369" t="s">
        <v>31</v>
      </c>
      <c r="D445" s="369" t="s">
        <v>3</v>
      </c>
      <c r="E445" s="370" t="s">
        <v>178</v>
      </c>
      <c r="F445" s="371">
        <v>1.5</v>
      </c>
      <c r="G445" s="371">
        <v>0.6</v>
      </c>
      <c r="H445" s="372">
        <v>0.02</v>
      </c>
      <c r="I445" s="373">
        <v>30</v>
      </c>
      <c r="J445" s="374">
        <f t="shared" si="31"/>
        <v>26.999999999999996</v>
      </c>
      <c r="K445" s="319" t="s">
        <v>33</v>
      </c>
      <c r="L445" s="375" t="s">
        <v>32</v>
      </c>
      <c r="M445" s="376" t="s">
        <v>216</v>
      </c>
      <c r="N445" s="388" t="s">
        <v>68</v>
      </c>
      <c r="O445" s="388"/>
    </row>
    <row r="446" spans="1:15" ht="15.75" hidden="1">
      <c r="A446" s="517">
        <v>404</v>
      </c>
      <c r="B446" s="368">
        <v>43911</v>
      </c>
      <c r="C446" s="369" t="s">
        <v>31</v>
      </c>
      <c r="D446" s="369" t="s">
        <v>3</v>
      </c>
      <c r="E446" s="370" t="s">
        <v>603</v>
      </c>
      <c r="F446" s="371">
        <v>1.1000000000000001</v>
      </c>
      <c r="G446" s="371">
        <v>0.6</v>
      </c>
      <c r="H446" s="372">
        <v>0.02</v>
      </c>
      <c r="I446" s="373">
        <v>30</v>
      </c>
      <c r="J446" s="374">
        <f t="shared" si="31"/>
        <v>19.8</v>
      </c>
      <c r="K446" s="319" t="s">
        <v>33</v>
      </c>
      <c r="L446" s="375" t="s">
        <v>32</v>
      </c>
      <c r="M446" s="376" t="s">
        <v>216</v>
      </c>
      <c r="N446" s="388" t="s">
        <v>68</v>
      </c>
      <c r="O446" s="388"/>
    </row>
    <row r="447" spans="1:15" ht="15.75" hidden="1">
      <c r="A447" s="334">
        <v>405</v>
      </c>
      <c r="B447" s="368">
        <v>43911</v>
      </c>
      <c r="C447" s="369" t="s">
        <v>31</v>
      </c>
      <c r="D447" s="369" t="s">
        <v>3</v>
      </c>
      <c r="E447" s="370" t="s">
        <v>336</v>
      </c>
      <c r="F447" s="371">
        <v>1.2</v>
      </c>
      <c r="G447" s="371">
        <v>0.6</v>
      </c>
      <c r="H447" s="372">
        <v>0.02</v>
      </c>
      <c r="I447" s="373">
        <v>38</v>
      </c>
      <c r="J447" s="374">
        <f t="shared" si="31"/>
        <v>27.36</v>
      </c>
      <c r="K447" s="319" t="s">
        <v>33</v>
      </c>
      <c r="L447" s="375" t="s">
        <v>32</v>
      </c>
      <c r="M447" s="376" t="s">
        <v>219</v>
      </c>
      <c r="N447" s="388" t="s">
        <v>68</v>
      </c>
      <c r="O447" s="388"/>
    </row>
    <row r="448" spans="1:15" ht="15.75" hidden="1">
      <c r="A448" s="517">
        <v>406</v>
      </c>
      <c r="B448" s="368">
        <v>43911</v>
      </c>
      <c r="C448" s="369" t="s">
        <v>31</v>
      </c>
      <c r="D448" s="369" t="s">
        <v>4</v>
      </c>
      <c r="E448" s="370" t="s">
        <v>304</v>
      </c>
      <c r="F448" s="371">
        <v>1.2</v>
      </c>
      <c r="G448" s="371">
        <v>0.6</v>
      </c>
      <c r="H448" s="372">
        <v>2.5000000000000001E-2</v>
      </c>
      <c r="I448" s="373">
        <v>38</v>
      </c>
      <c r="J448" s="374">
        <f t="shared" si="31"/>
        <v>27.36</v>
      </c>
      <c r="K448" s="319" t="s">
        <v>33</v>
      </c>
      <c r="L448" s="375" t="s">
        <v>32</v>
      </c>
      <c r="M448" s="376" t="s">
        <v>218</v>
      </c>
      <c r="N448" s="388" t="s">
        <v>222</v>
      </c>
      <c r="O448" s="388"/>
    </row>
    <row r="449" spans="1:15" ht="15.75" hidden="1">
      <c r="A449" s="334">
        <v>407</v>
      </c>
      <c r="B449" s="710">
        <v>43911</v>
      </c>
      <c r="C449" s="711" t="s">
        <v>31</v>
      </c>
      <c r="D449" s="711" t="s">
        <v>4</v>
      </c>
      <c r="E449" s="709" t="s">
        <v>324</v>
      </c>
      <c r="F449" s="712">
        <v>1.3</v>
      </c>
      <c r="G449" s="712">
        <v>0.6</v>
      </c>
      <c r="H449" s="713">
        <v>2.5000000000000001E-2</v>
      </c>
      <c r="I449" s="714">
        <v>23</v>
      </c>
      <c r="J449" s="715">
        <f t="shared" si="31"/>
        <v>17.940000000000001</v>
      </c>
      <c r="K449" s="716" t="s">
        <v>33</v>
      </c>
      <c r="L449" s="717" t="s">
        <v>32</v>
      </c>
      <c r="M449" s="718" t="s">
        <v>571</v>
      </c>
      <c r="N449" s="719" t="s">
        <v>222</v>
      </c>
      <c r="O449" s="388"/>
    </row>
    <row r="450" spans="1:15" ht="15.75" hidden="1">
      <c r="A450" s="517">
        <v>408</v>
      </c>
      <c r="B450" s="368">
        <v>43912</v>
      </c>
      <c r="C450" s="369" t="s">
        <v>31</v>
      </c>
      <c r="D450" s="369" t="s">
        <v>4</v>
      </c>
      <c r="E450" s="370" t="s">
        <v>326</v>
      </c>
      <c r="F450" s="371">
        <v>1.3</v>
      </c>
      <c r="G450" s="371">
        <v>0.6</v>
      </c>
      <c r="H450" s="372">
        <v>2.5000000000000001E-2</v>
      </c>
      <c r="I450" s="373">
        <v>31</v>
      </c>
      <c r="J450" s="374">
        <f>F450*G450*I450</f>
        <v>24.18</v>
      </c>
      <c r="K450" s="319" t="s">
        <v>33</v>
      </c>
      <c r="L450" s="375" t="s">
        <v>32</v>
      </c>
      <c r="M450" s="376" t="s">
        <v>571</v>
      </c>
      <c r="N450" s="388" t="s">
        <v>222</v>
      </c>
      <c r="O450" s="388"/>
    </row>
    <row r="451" spans="1:15" ht="15.75" hidden="1">
      <c r="A451" s="334">
        <v>409</v>
      </c>
      <c r="B451" s="368">
        <v>43912</v>
      </c>
      <c r="C451" s="369" t="s">
        <v>31</v>
      </c>
      <c r="D451" s="369" t="s">
        <v>4</v>
      </c>
      <c r="E451" s="370" t="s">
        <v>167</v>
      </c>
      <c r="F451" s="371">
        <v>1.2</v>
      </c>
      <c r="G451" s="371">
        <v>0.6</v>
      </c>
      <c r="H451" s="372">
        <v>0.02</v>
      </c>
      <c r="I451" s="373">
        <v>32</v>
      </c>
      <c r="J451" s="374">
        <f t="shared" si="31"/>
        <v>23.04</v>
      </c>
      <c r="K451" s="319" t="s">
        <v>33</v>
      </c>
      <c r="L451" s="375" t="s">
        <v>32</v>
      </c>
      <c r="M451" s="376" t="s">
        <v>219</v>
      </c>
      <c r="N451" s="388" t="s">
        <v>68</v>
      </c>
      <c r="O451" s="388"/>
    </row>
    <row r="452" spans="1:15" ht="15.75" hidden="1">
      <c r="A452" s="517">
        <v>410</v>
      </c>
      <c r="B452" s="368">
        <v>43912</v>
      </c>
      <c r="C452" s="369" t="s">
        <v>31</v>
      </c>
      <c r="D452" s="369" t="s">
        <v>4</v>
      </c>
      <c r="E452" s="370" t="s">
        <v>331</v>
      </c>
      <c r="F452" s="371">
        <v>1.3</v>
      </c>
      <c r="G452" s="371">
        <v>0.6</v>
      </c>
      <c r="H452" s="372">
        <v>0.02</v>
      </c>
      <c r="I452" s="373">
        <v>31</v>
      </c>
      <c r="J452" s="374">
        <f t="shared" si="31"/>
        <v>24.18</v>
      </c>
      <c r="K452" s="319" t="s">
        <v>33</v>
      </c>
      <c r="L452" s="375" t="s">
        <v>32</v>
      </c>
      <c r="M452" s="376" t="s">
        <v>216</v>
      </c>
      <c r="N452" s="388" t="s">
        <v>68</v>
      </c>
      <c r="O452" s="388"/>
    </row>
    <row r="453" spans="1:15" ht="15.75" hidden="1">
      <c r="A453" s="517">
        <v>411</v>
      </c>
      <c r="B453" s="368">
        <v>43912</v>
      </c>
      <c r="C453" s="369" t="s">
        <v>31</v>
      </c>
      <c r="D453" s="369" t="s">
        <v>4</v>
      </c>
      <c r="E453" s="370" t="s">
        <v>324</v>
      </c>
      <c r="F453" s="371">
        <v>1.2</v>
      </c>
      <c r="G453" s="371">
        <v>0.6</v>
      </c>
      <c r="H453" s="372">
        <v>0.02</v>
      </c>
      <c r="I453" s="373">
        <v>18</v>
      </c>
      <c r="J453" s="374">
        <f t="shared" si="31"/>
        <v>12.959999999999999</v>
      </c>
      <c r="K453" s="319" t="s">
        <v>33</v>
      </c>
      <c r="L453" s="375" t="s">
        <v>32</v>
      </c>
      <c r="M453" s="376" t="s">
        <v>219</v>
      </c>
      <c r="N453" s="388" t="s">
        <v>68</v>
      </c>
      <c r="O453" s="388"/>
    </row>
    <row r="454" spans="1:15" ht="15.75" hidden="1">
      <c r="A454" s="334">
        <v>412</v>
      </c>
      <c r="B454" s="368">
        <v>43912</v>
      </c>
      <c r="C454" s="369" t="s">
        <v>31</v>
      </c>
      <c r="D454" s="369" t="s">
        <v>3</v>
      </c>
      <c r="E454" s="370" t="s">
        <v>384</v>
      </c>
      <c r="F454" s="371">
        <v>1.2</v>
      </c>
      <c r="G454" s="371">
        <v>0.6</v>
      </c>
      <c r="H454" s="372">
        <v>0.02</v>
      </c>
      <c r="I454" s="373">
        <v>40</v>
      </c>
      <c r="J454" s="374">
        <f t="shared" si="31"/>
        <v>28.799999999999997</v>
      </c>
      <c r="K454" s="319" t="s">
        <v>33</v>
      </c>
      <c r="L454" s="375" t="s">
        <v>32</v>
      </c>
      <c r="M454" s="376" t="s">
        <v>216</v>
      </c>
      <c r="N454" s="388" t="s">
        <v>68</v>
      </c>
      <c r="O454" s="388"/>
    </row>
    <row r="455" spans="1:15" ht="15.75" hidden="1">
      <c r="A455" s="517">
        <v>413</v>
      </c>
      <c r="B455" s="368">
        <v>43912</v>
      </c>
      <c r="C455" s="369" t="s">
        <v>31</v>
      </c>
      <c r="D455" s="369" t="s">
        <v>4</v>
      </c>
      <c r="E455" s="370" t="s">
        <v>168</v>
      </c>
      <c r="F455" s="371">
        <v>0.8</v>
      </c>
      <c r="G455" s="371">
        <v>0.6</v>
      </c>
      <c r="H455" s="372">
        <v>0.02</v>
      </c>
      <c r="I455" s="373">
        <v>8</v>
      </c>
      <c r="J455" s="374">
        <f t="shared" si="31"/>
        <v>3.84</v>
      </c>
      <c r="K455" s="319" t="s">
        <v>33</v>
      </c>
      <c r="L455" s="375"/>
      <c r="M455" s="376" t="s">
        <v>216</v>
      </c>
      <c r="N455" s="388" t="s">
        <v>222</v>
      </c>
      <c r="O455" s="388"/>
    </row>
    <row r="456" spans="1:15" ht="15.75" hidden="1">
      <c r="A456" s="334">
        <v>414</v>
      </c>
      <c r="B456" s="368">
        <v>43912</v>
      </c>
      <c r="C456" s="369" t="s">
        <v>31</v>
      </c>
      <c r="D456" s="369" t="s">
        <v>4</v>
      </c>
      <c r="E456" s="370" t="s">
        <v>168</v>
      </c>
      <c r="F456" s="371">
        <v>1.2</v>
      </c>
      <c r="G456" s="371">
        <v>0.6</v>
      </c>
      <c r="H456" s="372">
        <v>0.02</v>
      </c>
      <c r="I456" s="373">
        <v>30</v>
      </c>
      <c r="J456" s="374">
        <f t="shared" si="31"/>
        <v>21.599999999999998</v>
      </c>
      <c r="K456" s="319" t="s">
        <v>33</v>
      </c>
      <c r="L456" s="375"/>
      <c r="M456" s="376" t="s">
        <v>216</v>
      </c>
      <c r="N456" s="388" t="s">
        <v>222</v>
      </c>
      <c r="O456" s="388"/>
    </row>
    <row r="457" spans="1:15" ht="15.75" hidden="1">
      <c r="A457" s="517">
        <v>415</v>
      </c>
      <c r="B457" s="368">
        <v>43912</v>
      </c>
      <c r="C457" s="369" t="s">
        <v>31</v>
      </c>
      <c r="D457" s="369" t="s">
        <v>4</v>
      </c>
      <c r="E457" s="370" t="s">
        <v>175</v>
      </c>
      <c r="F457" s="371">
        <v>0.9</v>
      </c>
      <c r="G457" s="371">
        <v>0.6</v>
      </c>
      <c r="H457" s="372">
        <v>0.02</v>
      </c>
      <c r="I457" s="373">
        <v>10</v>
      </c>
      <c r="J457" s="374">
        <f t="shared" si="31"/>
        <v>5.4</v>
      </c>
      <c r="K457" s="319" t="s">
        <v>33</v>
      </c>
      <c r="L457" s="375" t="s">
        <v>32</v>
      </c>
      <c r="M457" s="376" t="s">
        <v>219</v>
      </c>
      <c r="N457" s="388" t="s">
        <v>68</v>
      </c>
      <c r="O457" s="388"/>
    </row>
    <row r="458" spans="1:15" ht="15.75" hidden="1">
      <c r="A458" s="334">
        <v>416</v>
      </c>
      <c r="B458" s="368">
        <v>43912</v>
      </c>
      <c r="C458" s="369" t="s">
        <v>31</v>
      </c>
      <c r="D458" s="369" t="s">
        <v>4</v>
      </c>
      <c r="E458" s="370" t="s">
        <v>175</v>
      </c>
      <c r="F458" s="371">
        <v>2.1</v>
      </c>
      <c r="G458" s="371">
        <v>0.6</v>
      </c>
      <c r="H458" s="372">
        <v>0.02</v>
      </c>
      <c r="I458" s="373">
        <v>20</v>
      </c>
      <c r="J458" s="374">
        <f t="shared" si="31"/>
        <v>25.2</v>
      </c>
      <c r="K458" s="319" t="s">
        <v>33</v>
      </c>
      <c r="L458" s="375" t="s">
        <v>32</v>
      </c>
      <c r="M458" s="376" t="s">
        <v>219</v>
      </c>
      <c r="N458" s="388" t="s">
        <v>68</v>
      </c>
      <c r="O458" s="388"/>
    </row>
    <row r="459" spans="1:15" ht="15.75" hidden="1">
      <c r="A459" s="517">
        <v>417</v>
      </c>
      <c r="B459" s="368">
        <v>43912</v>
      </c>
      <c r="C459" s="369" t="s">
        <v>31</v>
      </c>
      <c r="D459" s="369" t="s">
        <v>4</v>
      </c>
      <c r="E459" s="370" t="s">
        <v>336</v>
      </c>
      <c r="F459" s="371">
        <v>1.2</v>
      </c>
      <c r="G459" s="371">
        <v>0.6</v>
      </c>
      <c r="H459" s="372">
        <v>2.5000000000000001E-2</v>
      </c>
      <c r="I459" s="373">
        <v>37</v>
      </c>
      <c r="J459" s="374">
        <f t="shared" si="31"/>
        <v>26.64</v>
      </c>
      <c r="K459" s="319" t="s">
        <v>33</v>
      </c>
      <c r="L459" s="375" t="s">
        <v>32</v>
      </c>
      <c r="M459" s="376" t="s">
        <v>571</v>
      </c>
      <c r="N459" s="388" t="s">
        <v>222</v>
      </c>
      <c r="O459" s="388"/>
    </row>
    <row r="460" spans="1:15" ht="15.75" hidden="1">
      <c r="A460" s="334">
        <v>418</v>
      </c>
      <c r="B460" s="368">
        <v>43912</v>
      </c>
      <c r="C460" s="369" t="s">
        <v>31</v>
      </c>
      <c r="D460" s="369" t="s">
        <v>3</v>
      </c>
      <c r="E460" s="370" t="s">
        <v>676</v>
      </c>
      <c r="F460" s="371">
        <v>1.4</v>
      </c>
      <c r="G460" s="371">
        <v>0.6</v>
      </c>
      <c r="H460" s="372">
        <v>0.02</v>
      </c>
      <c r="I460" s="373">
        <v>20</v>
      </c>
      <c r="J460" s="374">
        <f t="shared" si="31"/>
        <v>16.8</v>
      </c>
      <c r="K460" s="319" t="s">
        <v>33</v>
      </c>
      <c r="L460" s="375" t="s">
        <v>32</v>
      </c>
      <c r="M460" s="376" t="s">
        <v>217</v>
      </c>
      <c r="N460" s="388" t="s">
        <v>68</v>
      </c>
      <c r="O460" s="388"/>
    </row>
    <row r="461" spans="1:15" ht="15.75" hidden="1">
      <c r="A461" s="517">
        <v>419</v>
      </c>
      <c r="B461" s="368">
        <v>43912</v>
      </c>
      <c r="C461" s="369" t="s">
        <v>31</v>
      </c>
      <c r="D461" s="369" t="s">
        <v>3</v>
      </c>
      <c r="E461" s="370" t="s">
        <v>676</v>
      </c>
      <c r="F461" s="371">
        <v>1.9</v>
      </c>
      <c r="G461" s="371">
        <v>0.6</v>
      </c>
      <c r="H461" s="372">
        <v>0.02</v>
      </c>
      <c r="I461" s="373">
        <v>23</v>
      </c>
      <c r="J461" s="374">
        <f t="shared" si="31"/>
        <v>26.22</v>
      </c>
      <c r="K461" s="319" t="s">
        <v>33</v>
      </c>
      <c r="L461" s="375" t="s">
        <v>32</v>
      </c>
      <c r="M461" s="376" t="s">
        <v>217</v>
      </c>
      <c r="N461" s="388" t="s">
        <v>68</v>
      </c>
      <c r="O461" s="388"/>
    </row>
    <row r="462" spans="1:15" ht="15.75" hidden="1">
      <c r="A462" s="334">
        <v>420</v>
      </c>
      <c r="B462" s="368">
        <v>43912</v>
      </c>
      <c r="C462" s="369" t="s">
        <v>31</v>
      </c>
      <c r="D462" s="369" t="s">
        <v>4</v>
      </c>
      <c r="E462" s="370" t="s">
        <v>383</v>
      </c>
      <c r="F462" s="371">
        <v>1.2</v>
      </c>
      <c r="G462" s="371">
        <v>0.6</v>
      </c>
      <c r="H462" s="372">
        <v>0.02</v>
      </c>
      <c r="I462" s="373">
        <v>38</v>
      </c>
      <c r="J462" s="374">
        <f t="shared" si="31"/>
        <v>27.36</v>
      </c>
      <c r="K462" s="319" t="s">
        <v>33</v>
      </c>
      <c r="L462" s="375"/>
      <c r="M462" s="376" t="s">
        <v>216</v>
      </c>
      <c r="N462" s="388" t="s">
        <v>68</v>
      </c>
      <c r="O462" s="388"/>
    </row>
    <row r="463" spans="1:15" ht="15.75" hidden="1">
      <c r="A463" s="517">
        <v>421</v>
      </c>
      <c r="B463" s="368">
        <v>43912</v>
      </c>
      <c r="C463" s="369" t="s">
        <v>31</v>
      </c>
      <c r="D463" s="369" t="s">
        <v>4</v>
      </c>
      <c r="E463" s="370" t="s">
        <v>368</v>
      </c>
      <c r="F463" s="371">
        <v>1.3</v>
      </c>
      <c r="G463" s="371">
        <v>0.6</v>
      </c>
      <c r="H463" s="372">
        <v>2.5000000000000001E-2</v>
      </c>
      <c r="I463" s="373">
        <v>27</v>
      </c>
      <c r="J463" s="374">
        <f t="shared" ref="J463:J676" si="32">F463*G463*I463</f>
        <v>21.060000000000002</v>
      </c>
      <c r="K463" s="319" t="s">
        <v>33</v>
      </c>
      <c r="L463" s="375" t="s">
        <v>32</v>
      </c>
      <c r="M463" s="376" t="s">
        <v>218</v>
      </c>
      <c r="N463" s="388" t="s">
        <v>222</v>
      </c>
      <c r="O463" s="388"/>
    </row>
    <row r="464" spans="1:15" ht="15.75" hidden="1">
      <c r="A464" s="334">
        <v>422</v>
      </c>
      <c r="B464" s="368">
        <v>43912</v>
      </c>
      <c r="C464" s="369" t="s">
        <v>31</v>
      </c>
      <c r="D464" s="369" t="s">
        <v>4</v>
      </c>
      <c r="E464" s="370" t="s">
        <v>374</v>
      </c>
      <c r="F464" s="371">
        <v>1.2</v>
      </c>
      <c r="G464" s="371">
        <v>0.6</v>
      </c>
      <c r="H464" s="372">
        <v>0.02</v>
      </c>
      <c r="I464" s="373">
        <v>31</v>
      </c>
      <c r="J464" s="374">
        <f t="shared" si="32"/>
        <v>22.32</v>
      </c>
      <c r="K464" s="319" t="s">
        <v>33</v>
      </c>
      <c r="L464" s="375"/>
      <c r="M464" s="376" t="s">
        <v>219</v>
      </c>
      <c r="N464" s="388" t="s">
        <v>222</v>
      </c>
      <c r="O464" s="388"/>
    </row>
    <row r="465" spans="1:15" ht="15.75" hidden="1">
      <c r="A465" s="517">
        <v>423</v>
      </c>
      <c r="B465" s="368">
        <v>43912</v>
      </c>
      <c r="C465" s="369" t="s">
        <v>31</v>
      </c>
      <c r="D465" s="369" t="s">
        <v>3</v>
      </c>
      <c r="E465" s="370" t="s">
        <v>327</v>
      </c>
      <c r="F465" s="371">
        <v>1.1000000000000001</v>
      </c>
      <c r="G465" s="371">
        <v>0.6</v>
      </c>
      <c r="H465" s="372">
        <v>0.02</v>
      </c>
      <c r="I465" s="373">
        <v>30</v>
      </c>
      <c r="J465" s="374">
        <f t="shared" si="32"/>
        <v>19.8</v>
      </c>
      <c r="K465" s="319" t="s">
        <v>33</v>
      </c>
      <c r="L465" s="375" t="s">
        <v>32</v>
      </c>
      <c r="M465" s="376" t="s">
        <v>216</v>
      </c>
      <c r="N465" s="388" t="s">
        <v>68</v>
      </c>
      <c r="O465" s="388"/>
    </row>
    <row r="466" spans="1:15" ht="15.75" hidden="1">
      <c r="A466" s="334">
        <v>424</v>
      </c>
      <c r="B466" s="368">
        <v>43912</v>
      </c>
      <c r="C466" s="369" t="s">
        <v>31</v>
      </c>
      <c r="D466" s="369" t="s">
        <v>4</v>
      </c>
      <c r="E466" s="370" t="s">
        <v>366</v>
      </c>
      <c r="F466" s="371">
        <v>1.2</v>
      </c>
      <c r="G466" s="371">
        <v>0.6</v>
      </c>
      <c r="H466" s="372">
        <v>0.02</v>
      </c>
      <c r="I466" s="373">
        <v>27</v>
      </c>
      <c r="J466" s="374">
        <f t="shared" si="32"/>
        <v>19.439999999999998</v>
      </c>
      <c r="K466" s="319" t="s">
        <v>33</v>
      </c>
      <c r="L466" s="375" t="s">
        <v>32</v>
      </c>
      <c r="M466" s="376" t="s">
        <v>219</v>
      </c>
      <c r="N466" s="388" t="s">
        <v>68</v>
      </c>
      <c r="O466" s="388"/>
    </row>
    <row r="467" spans="1:15" ht="15.75" hidden="1">
      <c r="A467" s="517">
        <v>425</v>
      </c>
      <c r="B467" s="368">
        <v>43912</v>
      </c>
      <c r="C467" s="369" t="s">
        <v>31</v>
      </c>
      <c r="D467" s="369" t="s">
        <v>4</v>
      </c>
      <c r="E467" s="370" t="s">
        <v>176</v>
      </c>
      <c r="F467" s="371">
        <v>1</v>
      </c>
      <c r="G467" s="371">
        <v>0.6</v>
      </c>
      <c r="H467" s="372">
        <v>0.02</v>
      </c>
      <c r="I467" s="373">
        <v>17</v>
      </c>
      <c r="J467" s="374">
        <f t="shared" si="32"/>
        <v>10.199999999999999</v>
      </c>
      <c r="K467" s="319" t="s">
        <v>33</v>
      </c>
      <c r="L467" s="375"/>
      <c r="M467" s="376" t="s">
        <v>216</v>
      </c>
      <c r="N467" s="388" t="s">
        <v>222</v>
      </c>
      <c r="O467" s="388"/>
    </row>
    <row r="468" spans="1:15" ht="15.75" hidden="1">
      <c r="A468" s="334">
        <v>426</v>
      </c>
      <c r="B468" s="368">
        <v>43912</v>
      </c>
      <c r="C468" s="369" t="s">
        <v>31</v>
      </c>
      <c r="D468" s="369" t="s">
        <v>4</v>
      </c>
      <c r="E468" s="370" t="s">
        <v>176</v>
      </c>
      <c r="F468" s="371">
        <v>2</v>
      </c>
      <c r="G468" s="371">
        <v>0.6</v>
      </c>
      <c r="H468" s="372">
        <v>0.02</v>
      </c>
      <c r="I468" s="373">
        <v>30</v>
      </c>
      <c r="J468" s="374">
        <f t="shared" si="32"/>
        <v>36</v>
      </c>
      <c r="K468" s="319" t="s">
        <v>33</v>
      </c>
      <c r="L468" s="375"/>
      <c r="M468" s="376" t="s">
        <v>216</v>
      </c>
      <c r="N468" s="388" t="s">
        <v>222</v>
      </c>
      <c r="O468" s="388"/>
    </row>
    <row r="469" spans="1:15" ht="15.75" hidden="1">
      <c r="A469" s="517">
        <v>427</v>
      </c>
      <c r="B469" s="368">
        <v>43912</v>
      </c>
      <c r="C469" s="369" t="s">
        <v>31</v>
      </c>
      <c r="D469" s="369" t="s">
        <v>4</v>
      </c>
      <c r="E469" s="370" t="s">
        <v>330</v>
      </c>
      <c r="F469" s="371">
        <v>1.2</v>
      </c>
      <c r="G469" s="371">
        <v>0.6</v>
      </c>
      <c r="H469" s="372">
        <v>2.5000000000000001E-2</v>
      </c>
      <c r="I469" s="373">
        <v>39</v>
      </c>
      <c r="J469" s="374">
        <f t="shared" si="32"/>
        <v>28.08</v>
      </c>
      <c r="K469" s="319" t="s">
        <v>33</v>
      </c>
      <c r="L469" s="375" t="s">
        <v>32</v>
      </c>
      <c r="M469" s="376" t="s">
        <v>218</v>
      </c>
      <c r="N469" s="388" t="s">
        <v>222</v>
      </c>
      <c r="O469" s="388"/>
    </row>
    <row r="470" spans="1:15" ht="15.75" hidden="1">
      <c r="A470" s="334">
        <v>428</v>
      </c>
      <c r="B470" s="368">
        <v>43912</v>
      </c>
      <c r="C470" s="369" t="s">
        <v>31</v>
      </c>
      <c r="D470" s="369" t="s">
        <v>4</v>
      </c>
      <c r="E470" s="370" t="s">
        <v>370</v>
      </c>
      <c r="F470" s="371">
        <v>1.2</v>
      </c>
      <c r="G470" s="371">
        <v>0.6</v>
      </c>
      <c r="H470" s="372">
        <v>0.02</v>
      </c>
      <c r="I470" s="373">
        <v>20</v>
      </c>
      <c r="J470" s="374">
        <f t="shared" si="32"/>
        <v>14.399999999999999</v>
      </c>
      <c r="K470" s="319" t="s">
        <v>33</v>
      </c>
      <c r="L470" s="375" t="s">
        <v>32</v>
      </c>
      <c r="M470" s="376" t="s">
        <v>219</v>
      </c>
      <c r="N470" s="388" t="s">
        <v>68</v>
      </c>
      <c r="O470" s="388"/>
    </row>
    <row r="471" spans="1:15" ht="15.75" hidden="1">
      <c r="A471" s="517">
        <v>429</v>
      </c>
      <c r="B471" s="368">
        <v>43912</v>
      </c>
      <c r="C471" s="369" t="s">
        <v>31</v>
      </c>
      <c r="D471" s="369" t="s">
        <v>3</v>
      </c>
      <c r="E471" s="370" t="s">
        <v>675</v>
      </c>
      <c r="F471" s="371">
        <v>1.2</v>
      </c>
      <c r="G471" s="371">
        <v>0.6</v>
      </c>
      <c r="H471" s="372">
        <v>0.02</v>
      </c>
      <c r="I471" s="373">
        <v>20</v>
      </c>
      <c r="J471" s="374">
        <f t="shared" si="32"/>
        <v>14.399999999999999</v>
      </c>
      <c r="K471" s="319" t="s">
        <v>33</v>
      </c>
      <c r="L471" s="375" t="s">
        <v>32</v>
      </c>
      <c r="M471" s="376" t="s">
        <v>219</v>
      </c>
      <c r="N471" s="388" t="s">
        <v>68</v>
      </c>
      <c r="O471" s="388"/>
    </row>
    <row r="472" spans="1:15" ht="15.75" hidden="1">
      <c r="A472" s="334">
        <v>430</v>
      </c>
      <c r="B472" s="368">
        <v>43912</v>
      </c>
      <c r="C472" s="369" t="s">
        <v>31</v>
      </c>
      <c r="D472" s="369" t="s">
        <v>3</v>
      </c>
      <c r="E472" s="370" t="s">
        <v>675</v>
      </c>
      <c r="F472" s="371">
        <v>1.4</v>
      </c>
      <c r="G472" s="371">
        <v>0.6</v>
      </c>
      <c r="H472" s="372">
        <v>0.02</v>
      </c>
      <c r="I472" s="373">
        <v>22</v>
      </c>
      <c r="J472" s="374">
        <f t="shared" si="32"/>
        <v>18.48</v>
      </c>
      <c r="K472" s="319" t="s">
        <v>33</v>
      </c>
      <c r="L472" s="375" t="s">
        <v>32</v>
      </c>
      <c r="M472" s="376" t="s">
        <v>219</v>
      </c>
      <c r="N472" s="388" t="s">
        <v>68</v>
      </c>
      <c r="O472" s="388"/>
    </row>
    <row r="473" spans="1:15" ht="15.75" hidden="1">
      <c r="A473" s="517">
        <v>431</v>
      </c>
      <c r="B473" s="368">
        <v>43912</v>
      </c>
      <c r="C473" s="369" t="s">
        <v>31</v>
      </c>
      <c r="D473" s="369" t="s">
        <v>3</v>
      </c>
      <c r="E473" s="370" t="s">
        <v>337</v>
      </c>
      <c r="F473" s="371">
        <v>1.7</v>
      </c>
      <c r="G473" s="371">
        <v>0.6</v>
      </c>
      <c r="H473" s="372">
        <v>0.02</v>
      </c>
      <c r="I473" s="373">
        <v>19</v>
      </c>
      <c r="J473" s="374">
        <f t="shared" si="32"/>
        <v>19.38</v>
      </c>
      <c r="K473" s="319" t="s">
        <v>33</v>
      </c>
      <c r="L473" s="375" t="s">
        <v>32</v>
      </c>
      <c r="M473" s="376" t="s">
        <v>219</v>
      </c>
      <c r="N473" s="388" t="s">
        <v>68</v>
      </c>
      <c r="O473" s="388"/>
    </row>
    <row r="474" spans="1:15" ht="15.75" hidden="1">
      <c r="A474" s="334">
        <v>432</v>
      </c>
      <c r="B474" s="368">
        <v>43912</v>
      </c>
      <c r="C474" s="369" t="s">
        <v>31</v>
      </c>
      <c r="D474" s="369" t="s">
        <v>3</v>
      </c>
      <c r="E474" s="370" t="s">
        <v>337</v>
      </c>
      <c r="F474" s="371">
        <v>2.2999999999999998</v>
      </c>
      <c r="G474" s="371">
        <v>0.6</v>
      </c>
      <c r="H474" s="372">
        <v>0.02</v>
      </c>
      <c r="I474" s="373">
        <v>30</v>
      </c>
      <c r="J474" s="374">
        <f t="shared" si="32"/>
        <v>41.4</v>
      </c>
      <c r="K474" s="319" t="s">
        <v>33</v>
      </c>
      <c r="L474" s="375" t="s">
        <v>32</v>
      </c>
      <c r="M474" s="376" t="s">
        <v>219</v>
      </c>
      <c r="N474" s="388" t="s">
        <v>68</v>
      </c>
      <c r="O474" s="388"/>
    </row>
    <row r="475" spans="1:15" ht="15.75" hidden="1">
      <c r="A475" s="517">
        <v>433</v>
      </c>
      <c r="B475" s="368">
        <v>43912</v>
      </c>
      <c r="C475" s="369" t="s">
        <v>31</v>
      </c>
      <c r="D475" s="369" t="s">
        <v>3</v>
      </c>
      <c r="E475" s="370" t="s">
        <v>677</v>
      </c>
      <c r="F475" s="371">
        <v>2.4</v>
      </c>
      <c r="G475" s="371">
        <v>0.6</v>
      </c>
      <c r="H475" s="372">
        <v>0.02</v>
      </c>
      <c r="I475" s="373">
        <v>42</v>
      </c>
      <c r="J475" s="374">
        <f t="shared" ref="J475:J490" si="33">F475*G475*I475</f>
        <v>60.48</v>
      </c>
      <c r="K475" s="319" t="s">
        <v>33</v>
      </c>
      <c r="L475" s="375" t="s">
        <v>32</v>
      </c>
      <c r="M475" s="376" t="s">
        <v>216</v>
      </c>
      <c r="N475" s="388" t="s">
        <v>68</v>
      </c>
      <c r="O475" s="388"/>
    </row>
    <row r="476" spans="1:15" ht="15.75" hidden="1">
      <c r="A476" s="334">
        <v>434</v>
      </c>
      <c r="B476" s="368">
        <v>43912</v>
      </c>
      <c r="C476" s="369" t="s">
        <v>31</v>
      </c>
      <c r="D476" s="369" t="s">
        <v>3</v>
      </c>
      <c r="E476" s="370" t="s">
        <v>250</v>
      </c>
      <c r="F476" s="371">
        <v>1.2</v>
      </c>
      <c r="G476" s="371">
        <v>0.6</v>
      </c>
      <c r="H476" s="372">
        <v>0.02</v>
      </c>
      <c r="I476" s="373">
        <v>24</v>
      </c>
      <c r="J476" s="374">
        <f t="shared" si="33"/>
        <v>17.28</v>
      </c>
      <c r="K476" s="319" t="s">
        <v>33</v>
      </c>
      <c r="L476" s="375"/>
      <c r="M476" s="376" t="s">
        <v>219</v>
      </c>
      <c r="N476" s="388" t="s">
        <v>68</v>
      </c>
      <c r="O476" s="388"/>
    </row>
    <row r="477" spans="1:15" ht="15.75" hidden="1">
      <c r="A477" s="517">
        <v>435</v>
      </c>
      <c r="B477" s="368">
        <v>43912</v>
      </c>
      <c r="C477" s="369" t="s">
        <v>31</v>
      </c>
      <c r="D477" s="369" t="s">
        <v>4</v>
      </c>
      <c r="E477" s="370" t="s">
        <v>335</v>
      </c>
      <c r="F477" s="371">
        <v>1.4</v>
      </c>
      <c r="G477" s="371">
        <v>0.6</v>
      </c>
      <c r="H477" s="372">
        <v>2.5000000000000001E-2</v>
      </c>
      <c r="I477" s="373">
        <v>28</v>
      </c>
      <c r="J477" s="374">
        <f t="shared" si="33"/>
        <v>23.52</v>
      </c>
      <c r="K477" s="319" t="s">
        <v>33</v>
      </c>
      <c r="L477" s="375" t="s">
        <v>32</v>
      </c>
      <c r="M477" s="376" t="s">
        <v>218</v>
      </c>
      <c r="N477" s="388" t="s">
        <v>222</v>
      </c>
      <c r="O477" s="388"/>
    </row>
    <row r="478" spans="1:15" ht="15.75" hidden="1">
      <c r="A478" s="334">
        <v>436</v>
      </c>
      <c r="B478" s="368">
        <v>43912</v>
      </c>
      <c r="C478" s="369" t="s">
        <v>31</v>
      </c>
      <c r="D478" s="369" t="s">
        <v>3</v>
      </c>
      <c r="E478" s="370" t="s">
        <v>333</v>
      </c>
      <c r="F478" s="371">
        <v>1.2</v>
      </c>
      <c r="G478" s="371">
        <v>0.6</v>
      </c>
      <c r="H478" s="372">
        <v>0.02</v>
      </c>
      <c r="I478" s="373">
        <v>50</v>
      </c>
      <c r="J478" s="374">
        <f t="shared" si="33"/>
        <v>36</v>
      </c>
      <c r="K478" s="319" t="s">
        <v>33</v>
      </c>
      <c r="L478" s="375" t="s">
        <v>32</v>
      </c>
      <c r="M478" s="376" t="s">
        <v>216</v>
      </c>
      <c r="N478" s="388" t="s">
        <v>68</v>
      </c>
      <c r="O478" s="388"/>
    </row>
    <row r="479" spans="1:15" ht="15.75" hidden="1">
      <c r="A479" s="517">
        <v>437</v>
      </c>
      <c r="B479" s="368">
        <v>43912</v>
      </c>
      <c r="C479" s="369" t="s">
        <v>31</v>
      </c>
      <c r="D479" s="369" t="s">
        <v>3</v>
      </c>
      <c r="E479" s="370" t="s">
        <v>177</v>
      </c>
      <c r="F479" s="371">
        <v>1.4</v>
      </c>
      <c r="G479" s="371">
        <v>1</v>
      </c>
      <c r="H479" s="372">
        <v>0.02</v>
      </c>
      <c r="I479" s="373">
        <v>25</v>
      </c>
      <c r="J479" s="374">
        <f t="shared" si="33"/>
        <v>35</v>
      </c>
      <c r="K479" s="319" t="s">
        <v>33</v>
      </c>
      <c r="L479" s="375" t="s">
        <v>32</v>
      </c>
      <c r="M479" s="376" t="s">
        <v>308</v>
      </c>
      <c r="N479" s="388" t="s">
        <v>68</v>
      </c>
      <c r="O479" s="388"/>
    </row>
    <row r="480" spans="1:15" ht="15.75" hidden="1">
      <c r="A480" s="334">
        <v>438</v>
      </c>
      <c r="B480" s="368">
        <v>43912</v>
      </c>
      <c r="C480" s="369" t="s">
        <v>31</v>
      </c>
      <c r="D480" s="369" t="s">
        <v>4</v>
      </c>
      <c r="E480" s="370" t="s">
        <v>334</v>
      </c>
      <c r="F480" s="371">
        <v>1.2</v>
      </c>
      <c r="G480" s="371">
        <v>0.6</v>
      </c>
      <c r="H480" s="372">
        <v>2.5000000000000001E-2</v>
      </c>
      <c r="I480" s="373">
        <v>28</v>
      </c>
      <c r="J480" s="374">
        <f t="shared" si="33"/>
        <v>20.16</v>
      </c>
      <c r="K480" s="319" t="s">
        <v>33</v>
      </c>
      <c r="L480" s="375" t="s">
        <v>32</v>
      </c>
      <c r="M480" s="376" t="s">
        <v>571</v>
      </c>
      <c r="N480" s="388" t="s">
        <v>222</v>
      </c>
      <c r="O480" s="388"/>
    </row>
    <row r="481" spans="1:15" ht="15.75" hidden="1">
      <c r="A481" s="517">
        <v>439</v>
      </c>
      <c r="B481" s="710">
        <v>43912</v>
      </c>
      <c r="C481" s="711" t="s">
        <v>31</v>
      </c>
      <c r="D481" s="711" t="s">
        <v>3</v>
      </c>
      <c r="E481" s="709" t="s">
        <v>323</v>
      </c>
      <c r="F481" s="712">
        <v>1.1000000000000001</v>
      </c>
      <c r="G481" s="712">
        <v>0.6</v>
      </c>
      <c r="H481" s="713">
        <v>0.02</v>
      </c>
      <c r="I481" s="714">
        <v>34</v>
      </c>
      <c r="J481" s="715">
        <f t="shared" si="33"/>
        <v>22.44</v>
      </c>
      <c r="K481" s="716" t="s">
        <v>33</v>
      </c>
      <c r="L481" s="717" t="s">
        <v>32</v>
      </c>
      <c r="M481" s="718" t="s">
        <v>219</v>
      </c>
      <c r="N481" s="719" t="s">
        <v>68</v>
      </c>
      <c r="O481" s="388"/>
    </row>
    <row r="482" spans="1:15" ht="15.75" hidden="1">
      <c r="A482" s="334">
        <v>440</v>
      </c>
      <c r="B482" s="368">
        <v>43913</v>
      </c>
      <c r="C482" s="369" t="s">
        <v>31</v>
      </c>
      <c r="D482" s="369" t="s">
        <v>4</v>
      </c>
      <c r="E482" s="370" t="s">
        <v>373</v>
      </c>
      <c r="F482" s="371">
        <v>1.4</v>
      </c>
      <c r="G482" s="371">
        <v>0.6</v>
      </c>
      <c r="H482" s="372">
        <v>0.02</v>
      </c>
      <c r="I482" s="373">
        <v>42</v>
      </c>
      <c r="J482" s="374">
        <f t="shared" si="33"/>
        <v>35.28</v>
      </c>
      <c r="K482" s="319" t="s">
        <v>33</v>
      </c>
      <c r="L482" s="375"/>
      <c r="M482" s="376" t="s">
        <v>216</v>
      </c>
      <c r="N482" s="388" t="s">
        <v>222</v>
      </c>
      <c r="O482" s="388"/>
    </row>
    <row r="483" spans="1:15" ht="15.75" hidden="1">
      <c r="A483" s="517">
        <v>441</v>
      </c>
      <c r="B483" s="368">
        <v>43913</v>
      </c>
      <c r="C483" s="369" t="s">
        <v>31</v>
      </c>
      <c r="D483" s="369" t="s">
        <v>4</v>
      </c>
      <c r="E483" s="370" t="s">
        <v>375</v>
      </c>
      <c r="F483" s="371">
        <v>1.2</v>
      </c>
      <c r="G483" s="371">
        <v>0.6</v>
      </c>
      <c r="H483" s="372">
        <v>0.02</v>
      </c>
      <c r="I483" s="373">
        <v>41</v>
      </c>
      <c r="J483" s="374">
        <f t="shared" si="33"/>
        <v>29.52</v>
      </c>
      <c r="K483" s="319" t="s">
        <v>33</v>
      </c>
      <c r="L483" s="375"/>
      <c r="M483" s="376" t="s">
        <v>219</v>
      </c>
      <c r="N483" s="388" t="s">
        <v>222</v>
      </c>
      <c r="O483" s="388"/>
    </row>
    <row r="484" spans="1:15" ht="15.75" hidden="1">
      <c r="A484" s="334">
        <v>442</v>
      </c>
      <c r="B484" s="368">
        <v>43913</v>
      </c>
      <c r="C484" s="369" t="s">
        <v>31</v>
      </c>
      <c r="D484" s="369" t="s">
        <v>4</v>
      </c>
      <c r="E484" s="370" t="s">
        <v>407</v>
      </c>
      <c r="F484" s="371">
        <v>1.2</v>
      </c>
      <c r="G484" s="371">
        <v>0.6</v>
      </c>
      <c r="H484" s="372">
        <v>0.02</v>
      </c>
      <c r="I484" s="373">
        <v>40</v>
      </c>
      <c r="J484" s="374">
        <f t="shared" si="33"/>
        <v>28.799999999999997</v>
      </c>
      <c r="K484" s="319" t="s">
        <v>33</v>
      </c>
      <c r="L484" s="375"/>
      <c r="M484" s="376" t="s">
        <v>216</v>
      </c>
      <c r="N484" s="388" t="s">
        <v>68</v>
      </c>
      <c r="O484" s="388"/>
    </row>
    <row r="485" spans="1:15" ht="15.75" hidden="1">
      <c r="A485" s="517">
        <v>443</v>
      </c>
      <c r="B485" s="368">
        <v>43913</v>
      </c>
      <c r="C485" s="369" t="s">
        <v>31</v>
      </c>
      <c r="D485" s="369" t="s">
        <v>4</v>
      </c>
      <c r="E485" s="370" t="s">
        <v>681</v>
      </c>
      <c r="F485" s="371">
        <v>1.2</v>
      </c>
      <c r="G485" s="371">
        <v>0.6</v>
      </c>
      <c r="H485" s="372">
        <v>2.5000000000000001E-2</v>
      </c>
      <c r="I485" s="373">
        <v>44</v>
      </c>
      <c r="J485" s="374">
        <f t="shared" si="33"/>
        <v>31.68</v>
      </c>
      <c r="K485" s="319" t="s">
        <v>33</v>
      </c>
      <c r="L485" s="375" t="s">
        <v>32</v>
      </c>
      <c r="M485" s="376" t="s">
        <v>218</v>
      </c>
      <c r="N485" s="388" t="s">
        <v>222</v>
      </c>
      <c r="O485" s="388"/>
    </row>
    <row r="486" spans="1:15" ht="15.75" hidden="1">
      <c r="A486" s="334">
        <v>444</v>
      </c>
      <c r="B486" s="368">
        <v>43913</v>
      </c>
      <c r="C486" s="369" t="s">
        <v>31</v>
      </c>
      <c r="D486" s="369" t="s">
        <v>4</v>
      </c>
      <c r="E486" s="370" t="s">
        <v>380</v>
      </c>
      <c r="F486" s="371">
        <v>1.2</v>
      </c>
      <c r="G486" s="371">
        <v>0.6</v>
      </c>
      <c r="H486" s="372">
        <v>0.02</v>
      </c>
      <c r="I486" s="373">
        <v>40</v>
      </c>
      <c r="J486" s="374">
        <f t="shared" si="33"/>
        <v>28.799999999999997</v>
      </c>
      <c r="K486" s="319" t="s">
        <v>33</v>
      </c>
      <c r="L486" s="375"/>
      <c r="M486" s="376" t="s">
        <v>217</v>
      </c>
      <c r="N486" s="388" t="s">
        <v>222</v>
      </c>
      <c r="O486" s="388"/>
    </row>
    <row r="487" spans="1:15" ht="15.75" hidden="1">
      <c r="A487" s="517">
        <v>445</v>
      </c>
      <c r="B487" s="368">
        <v>43913</v>
      </c>
      <c r="C487" s="369" t="s">
        <v>31</v>
      </c>
      <c r="D487" s="369" t="s">
        <v>4</v>
      </c>
      <c r="E487" s="370" t="s">
        <v>376</v>
      </c>
      <c r="F487" s="371">
        <v>1.3</v>
      </c>
      <c r="G487" s="371">
        <v>0.6</v>
      </c>
      <c r="H487" s="372">
        <v>0.02</v>
      </c>
      <c r="I487" s="373">
        <v>28</v>
      </c>
      <c r="J487" s="374">
        <f t="shared" si="33"/>
        <v>21.84</v>
      </c>
      <c r="K487" s="319" t="s">
        <v>33</v>
      </c>
      <c r="L487" s="375"/>
      <c r="M487" s="376" t="s">
        <v>219</v>
      </c>
      <c r="N487" s="388" t="s">
        <v>222</v>
      </c>
      <c r="O487" s="388"/>
    </row>
    <row r="488" spans="1:15" ht="15.75" hidden="1">
      <c r="A488" s="334">
        <v>446</v>
      </c>
      <c r="B488" s="368">
        <v>43913</v>
      </c>
      <c r="C488" s="369" t="s">
        <v>31</v>
      </c>
      <c r="D488" s="369" t="s">
        <v>3</v>
      </c>
      <c r="E488" s="370" t="s">
        <v>689</v>
      </c>
      <c r="F488" s="371">
        <v>0.9</v>
      </c>
      <c r="G488" s="371">
        <v>0.6</v>
      </c>
      <c r="H488" s="372">
        <v>0.02</v>
      </c>
      <c r="I488" s="373">
        <v>30</v>
      </c>
      <c r="J488" s="374">
        <f t="shared" si="33"/>
        <v>16.200000000000003</v>
      </c>
      <c r="K488" s="319" t="s">
        <v>33</v>
      </c>
      <c r="L488" s="375" t="s">
        <v>32</v>
      </c>
      <c r="M488" s="376" t="s">
        <v>216</v>
      </c>
      <c r="N488" s="388" t="s">
        <v>68</v>
      </c>
      <c r="O488" s="388"/>
    </row>
    <row r="489" spans="1:15" ht="15.75" hidden="1">
      <c r="A489" s="517">
        <v>447</v>
      </c>
      <c r="B489" s="368">
        <v>43913</v>
      </c>
      <c r="C489" s="369" t="s">
        <v>31</v>
      </c>
      <c r="D489" s="369" t="s">
        <v>3</v>
      </c>
      <c r="E489" s="370" t="s">
        <v>364</v>
      </c>
      <c r="F489" s="371">
        <v>1.4</v>
      </c>
      <c r="G489" s="371">
        <v>0.6</v>
      </c>
      <c r="H489" s="372">
        <v>0.02</v>
      </c>
      <c r="I489" s="373">
        <v>49</v>
      </c>
      <c r="J489" s="374">
        <f t="shared" si="33"/>
        <v>41.16</v>
      </c>
      <c r="K489" s="319" t="s">
        <v>33</v>
      </c>
      <c r="L489" s="375"/>
      <c r="M489" s="376" t="s">
        <v>219</v>
      </c>
      <c r="N489" s="388" t="s">
        <v>68</v>
      </c>
      <c r="O489" s="388"/>
    </row>
    <row r="490" spans="1:15" ht="15.75" hidden="1">
      <c r="A490" s="334">
        <v>448</v>
      </c>
      <c r="B490" s="368">
        <v>43913</v>
      </c>
      <c r="C490" s="369" t="s">
        <v>31</v>
      </c>
      <c r="D490" s="369" t="s">
        <v>3</v>
      </c>
      <c r="E490" s="370" t="s">
        <v>678</v>
      </c>
      <c r="F490" s="371">
        <v>1.5</v>
      </c>
      <c r="G490" s="371">
        <v>1</v>
      </c>
      <c r="H490" s="372">
        <v>0.02</v>
      </c>
      <c r="I490" s="373">
        <v>26</v>
      </c>
      <c r="J490" s="374">
        <f t="shared" si="33"/>
        <v>39</v>
      </c>
      <c r="K490" s="319" t="s">
        <v>33</v>
      </c>
      <c r="L490" s="375" t="s">
        <v>32</v>
      </c>
      <c r="M490" s="376" t="s">
        <v>308</v>
      </c>
      <c r="N490" s="388" t="s">
        <v>68</v>
      </c>
      <c r="O490" s="388"/>
    </row>
    <row r="491" spans="1:15" ht="15.75" hidden="1">
      <c r="A491" s="517">
        <v>449</v>
      </c>
      <c r="B491" s="368">
        <v>43913</v>
      </c>
      <c r="C491" s="369" t="s">
        <v>31</v>
      </c>
      <c r="D491" s="369" t="s">
        <v>4</v>
      </c>
      <c r="E491" s="990" t="s">
        <v>680</v>
      </c>
      <c r="F491" s="371">
        <v>1.2</v>
      </c>
      <c r="G491" s="371">
        <v>0.6</v>
      </c>
      <c r="H491" s="372">
        <v>2.5000000000000001E-2</v>
      </c>
      <c r="I491" s="373">
        <v>32</v>
      </c>
      <c r="J491" s="374">
        <f t="shared" ref="J491:J620" si="34">F491*G491*I491</f>
        <v>23.04</v>
      </c>
      <c r="K491" s="319" t="s">
        <v>33</v>
      </c>
      <c r="L491" s="375"/>
      <c r="M491" s="376" t="s">
        <v>571</v>
      </c>
      <c r="N491" s="388" t="s">
        <v>222</v>
      </c>
      <c r="O491" s="388"/>
    </row>
    <row r="492" spans="1:15" ht="15.75" hidden="1">
      <c r="A492" s="334">
        <v>450</v>
      </c>
      <c r="B492" s="368">
        <v>43913</v>
      </c>
      <c r="C492" s="369" t="s">
        <v>31</v>
      </c>
      <c r="D492" s="369" t="s">
        <v>4</v>
      </c>
      <c r="E492" s="370" t="s">
        <v>365</v>
      </c>
      <c r="F492" s="371">
        <v>1.2</v>
      </c>
      <c r="G492" s="371">
        <v>0.6</v>
      </c>
      <c r="H492" s="372">
        <v>0.02</v>
      </c>
      <c r="I492" s="373">
        <v>23</v>
      </c>
      <c r="J492" s="374">
        <f t="shared" ref="J492" si="35">F492*G492*I492</f>
        <v>16.559999999999999</v>
      </c>
      <c r="K492" s="319" t="s">
        <v>33</v>
      </c>
      <c r="L492" s="375"/>
      <c r="M492" s="376" t="s">
        <v>217</v>
      </c>
      <c r="N492" s="388" t="s">
        <v>222</v>
      </c>
      <c r="O492" s="388"/>
    </row>
    <row r="493" spans="1:15" ht="15.75" hidden="1">
      <c r="A493" s="517">
        <v>451</v>
      </c>
      <c r="B493" s="368">
        <v>43913</v>
      </c>
      <c r="C493" s="369" t="s">
        <v>31</v>
      </c>
      <c r="D493" s="369" t="s">
        <v>4</v>
      </c>
      <c r="E493" s="370" t="s">
        <v>160</v>
      </c>
      <c r="F493" s="371">
        <v>1.7</v>
      </c>
      <c r="G493" s="371">
        <v>0.6</v>
      </c>
      <c r="H493" s="372">
        <v>0.02</v>
      </c>
      <c r="I493" s="373">
        <v>40</v>
      </c>
      <c r="J493" s="374">
        <f t="shared" si="34"/>
        <v>40.799999999999997</v>
      </c>
      <c r="K493" s="319" t="s">
        <v>33</v>
      </c>
      <c r="L493" s="375" t="s">
        <v>32</v>
      </c>
      <c r="M493" s="376" t="s">
        <v>216</v>
      </c>
      <c r="N493" s="388" t="s">
        <v>68</v>
      </c>
      <c r="O493" s="388"/>
    </row>
    <row r="494" spans="1:15" ht="15.75" hidden="1">
      <c r="A494" s="517">
        <v>452</v>
      </c>
      <c r="B494" s="368">
        <v>43913</v>
      </c>
      <c r="C494" s="369" t="s">
        <v>31</v>
      </c>
      <c r="D494" s="369" t="s">
        <v>3</v>
      </c>
      <c r="E494" s="370" t="s">
        <v>382</v>
      </c>
      <c r="F494" s="371">
        <v>1.3</v>
      </c>
      <c r="G494" s="371">
        <v>0.6</v>
      </c>
      <c r="H494" s="372">
        <v>0.02</v>
      </c>
      <c r="I494" s="373">
        <v>34</v>
      </c>
      <c r="J494" s="374">
        <f t="shared" ref="J494:J545" si="36">F494*G494*I494</f>
        <v>26.52</v>
      </c>
      <c r="K494" s="319" t="s">
        <v>33</v>
      </c>
      <c r="L494" s="375"/>
      <c r="M494" s="376" t="s">
        <v>219</v>
      </c>
      <c r="N494" s="388" t="s">
        <v>68</v>
      </c>
      <c r="O494" s="388"/>
    </row>
    <row r="495" spans="1:15" ht="15.75" hidden="1">
      <c r="A495" s="334">
        <v>453</v>
      </c>
      <c r="B495" s="368">
        <v>43913</v>
      </c>
      <c r="C495" s="369" t="s">
        <v>31</v>
      </c>
      <c r="D495" s="369" t="s">
        <v>3</v>
      </c>
      <c r="E495" s="370" t="s">
        <v>380</v>
      </c>
      <c r="F495" s="371">
        <v>1.1000000000000001</v>
      </c>
      <c r="G495" s="371">
        <v>0.6</v>
      </c>
      <c r="H495" s="372">
        <v>0.02</v>
      </c>
      <c r="I495" s="373">
        <v>35</v>
      </c>
      <c r="J495" s="374">
        <f t="shared" si="36"/>
        <v>23.1</v>
      </c>
      <c r="K495" s="319" t="s">
        <v>33</v>
      </c>
      <c r="L495" s="375"/>
      <c r="M495" s="376" t="s">
        <v>216</v>
      </c>
      <c r="N495" s="388" t="s">
        <v>68</v>
      </c>
      <c r="O495" s="388"/>
    </row>
    <row r="496" spans="1:15" ht="15.75" hidden="1">
      <c r="A496" s="517">
        <v>454</v>
      </c>
      <c r="B496" s="368">
        <v>43913</v>
      </c>
      <c r="C496" s="369" t="s">
        <v>31</v>
      </c>
      <c r="D496" s="369" t="s">
        <v>4</v>
      </c>
      <c r="E496" s="370" t="s">
        <v>378</v>
      </c>
      <c r="F496" s="371">
        <v>1.1000000000000001</v>
      </c>
      <c r="G496" s="371">
        <v>0.6</v>
      </c>
      <c r="H496" s="372">
        <v>0.02</v>
      </c>
      <c r="I496" s="373">
        <v>30</v>
      </c>
      <c r="J496" s="374">
        <f t="shared" si="36"/>
        <v>19.8</v>
      </c>
      <c r="K496" s="319" t="s">
        <v>33</v>
      </c>
      <c r="L496" s="375"/>
      <c r="M496" s="376" t="s">
        <v>219</v>
      </c>
      <c r="N496" s="388" t="s">
        <v>222</v>
      </c>
      <c r="O496" s="388"/>
    </row>
    <row r="497" spans="1:15" ht="15.75" hidden="1">
      <c r="A497" s="334">
        <v>455</v>
      </c>
      <c r="B497" s="368">
        <v>43913</v>
      </c>
      <c r="C497" s="369" t="s">
        <v>31</v>
      </c>
      <c r="D497" s="369" t="s">
        <v>3</v>
      </c>
      <c r="E497" s="370" t="s">
        <v>693</v>
      </c>
      <c r="F497" s="371">
        <v>1.2</v>
      </c>
      <c r="G497" s="371">
        <v>0.6</v>
      </c>
      <c r="H497" s="372">
        <v>0.02</v>
      </c>
      <c r="I497" s="373">
        <v>49</v>
      </c>
      <c r="J497" s="374">
        <f t="shared" si="36"/>
        <v>35.28</v>
      </c>
      <c r="K497" s="319" t="s">
        <v>33</v>
      </c>
      <c r="L497" s="375"/>
      <c r="M497" s="376" t="s">
        <v>216</v>
      </c>
      <c r="N497" s="388" t="s">
        <v>68</v>
      </c>
      <c r="O497" s="388"/>
    </row>
    <row r="498" spans="1:15" ht="15.75" hidden="1">
      <c r="A498" s="517">
        <v>456</v>
      </c>
      <c r="B498" s="368">
        <v>43913</v>
      </c>
      <c r="C498" s="369" t="s">
        <v>31</v>
      </c>
      <c r="D498" s="369" t="s">
        <v>4</v>
      </c>
      <c r="E498" s="370" t="s">
        <v>328</v>
      </c>
      <c r="F498" s="371">
        <v>1.3</v>
      </c>
      <c r="G498" s="371">
        <v>0.6</v>
      </c>
      <c r="H498" s="372">
        <v>2.5000000000000001E-2</v>
      </c>
      <c r="I498" s="373">
        <v>26</v>
      </c>
      <c r="J498" s="374">
        <f t="shared" si="36"/>
        <v>20.28</v>
      </c>
      <c r="K498" s="319" t="s">
        <v>33</v>
      </c>
      <c r="L498" s="375"/>
      <c r="M498" s="376" t="s">
        <v>218</v>
      </c>
      <c r="N498" s="388" t="s">
        <v>222</v>
      </c>
      <c r="O498" s="388"/>
    </row>
    <row r="499" spans="1:15" ht="15.75" hidden="1">
      <c r="A499" s="334">
        <v>457</v>
      </c>
      <c r="B499" s="368">
        <v>43913</v>
      </c>
      <c r="C499" s="369" t="s">
        <v>31</v>
      </c>
      <c r="D499" s="369" t="s">
        <v>3</v>
      </c>
      <c r="E499" s="370" t="s">
        <v>691</v>
      </c>
      <c r="F499" s="371">
        <v>1.3</v>
      </c>
      <c r="G499" s="371">
        <v>0.6</v>
      </c>
      <c r="H499" s="372">
        <v>0.02</v>
      </c>
      <c r="I499" s="373">
        <v>26</v>
      </c>
      <c r="J499" s="374">
        <f t="shared" ref="J499:J529" si="37">F499*G499*I499</f>
        <v>20.28</v>
      </c>
      <c r="K499" s="319" t="s">
        <v>33</v>
      </c>
      <c r="L499" s="375"/>
      <c r="M499" s="376" t="s">
        <v>219</v>
      </c>
      <c r="N499" s="388" t="s">
        <v>68</v>
      </c>
      <c r="O499" s="388"/>
    </row>
    <row r="500" spans="1:15" ht="15.75" hidden="1">
      <c r="A500" s="517">
        <v>458</v>
      </c>
      <c r="B500" s="368">
        <v>43913</v>
      </c>
      <c r="C500" s="369" t="s">
        <v>31</v>
      </c>
      <c r="D500" s="369" t="s">
        <v>4</v>
      </c>
      <c r="E500" s="370" t="s">
        <v>369</v>
      </c>
      <c r="F500" s="371">
        <v>1.2</v>
      </c>
      <c r="G500" s="371">
        <v>0.6</v>
      </c>
      <c r="H500" s="372">
        <v>2.5000000000000001E-2</v>
      </c>
      <c r="I500" s="373">
        <v>33</v>
      </c>
      <c r="J500" s="374">
        <f t="shared" si="37"/>
        <v>23.759999999999998</v>
      </c>
      <c r="K500" s="319" t="s">
        <v>33</v>
      </c>
      <c r="L500" s="375"/>
      <c r="M500" s="376" t="s">
        <v>571</v>
      </c>
      <c r="N500" s="388" t="s">
        <v>222</v>
      </c>
      <c r="O500" s="388"/>
    </row>
    <row r="501" spans="1:15" ht="15.75" hidden="1">
      <c r="A501" s="334">
        <v>459</v>
      </c>
      <c r="B501" s="368">
        <v>43913</v>
      </c>
      <c r="C501" s="369" t="s">
        <v>31</v>
      </c>
      <c r="D501" s="369" t="s">
        <v>4</v>
      </c>
      <c r="E501" s="370" t="s">
        <v>408</v>
      </c>
      <c r="F501" s="371">
        <v>1.1000000000000001</v>
      </c>
      <c r="G501" s="371">
        <v>0.6</v>
      </c>
      <c r="H501" s="372">
        <v>0.02</v>
      </c>
      <c r="I501" s="373">
        <v>28</v>
      </c>
      <c r="J501" s="374">
        <f t="shared" si="37"/>
        <v>18.48</v>
      </c>
      <c r="K501" s="319" t="s">
        <v>33</v>
      </c>
      <c r="L501" s="375"/>
      <c r="M501" s="376" t="s">
        <v>219</v>
      </c>
      <c r="N501" s="388" t="s">
        <v>68</v>
      </c>
      <c r="O501" s="388"/>
    </row>
    <row r="502" spans="1:15" ht="15.75" hidden="1">
      <c r="A502" s="517">
        <v>460</v>
      </c>
      <c r="B502" s="368">
        <v>43913</v>
      </c>
      <c r="C502" s="369" t="s">
        <v>31</v>
      </c>
      <c r="D502" s="369" t="s">
        <v>3</v>
      </c>
      <c r="E502" s="370" t="s">
        <v>410</v>
      </c>
      <c r="F502" s="371">
        <v>1.3</v>
      </c>
      <c r="G502" s="371">
        <v>0.6</v>
      </c>
      <c r="H502" s="372">
        <v>0.02</v>
      </c>
      <c r="I502" s="373">
        <v>30</v>
      </c>
      <c r="J502" s="374">
        <f t="shared" si="37"/>
        <v>23.400000000000002</v>
      </c>
      <c r="K502" s="319" t="s">
        <v>33</v>
      </c>
      <c r="L502" s="375"/>
      <c r="M502" s="376" t="s">
        <v>216</v>
      </c>
      <c r="N502" s="388" t="s">
        <v>68</v>
      </c>
      <c r="O502" s="388"/>
    </row>
    <row r="503" spans="1:15" ht="15.75" hidden="1">
      <c r="A503" s="334">
        <v>461</v>
      </c>
      <c r="B503" s="368">
        <v>43913</v>
      </c>
      <c r="C503" s="369" t="s">
        <v>31</v>
      </c>
      <c r="D503" s="369" t="s">
        <v>3</v>
      </c>
      <c r="E503" s="370" t="s">
        <v>409</v>
      </c>
      <c r="F503" s="371">
        <v>1.3</v>
      </c>
      <c r="G503" s="371">
        <v>0.6</v>
      </c>
      <c r="H503" s="372">
        <v>0.02</v>
      </c>
      <c r="I503" s="373">
        <v>30</v>
      </c>
      <c r="J503" s="374">
        <f t="shared" si="37"/>
        <v>23.400000000000002</v>
      </c>
      <c r="K503" s="319" t="s">
        <v>33</v>
      </c>
      <c r="L503" s="375"/>
      <c r="M503" s="376" t="s">
        <v>219</v>
      </c>
      <c r="N503" s="388" t="s">
        <v>68</v>
      </c>
      <c r="O503" s="388"/>
    </row>
    <row r="504" spans="1:15" ht="15.75" hidden="1">
      <c r="A504" s="517">
        <v>462</v>
      </c>
      <c r="B504" s="368">
        <v>43913</v>
      </c>
      <c r="C504" s="369" t="s">
        <v>31</v>
      </c>
      <c r="D504" s="369" t="s">
        <v>3</v>
      </c>
      <c r="E504" s="370" t="s">
        <v>688</v>
      </c>
      <c r="F504" s="371">
        <v>1.4</v>
      </c>
      <c r="G504" s="371">
        <v>1</v>
      </c>
      <c r="H504" s="372">
        <v>0.02</v>
      </c>
      <c r="I504" s="373">
        <v>26</v>
      </c>
      <c r="J504" s="374">
        <f t="shared" si="37"/>
        <v>36.4</v>
      </c>
      <c r="K504" s="319" t="s">
        <v>33</v>
      </c>
      <c r="L504" s="375" t="s">
        <v>32</v>
      </c>
      <c r="M504" s="376" t="s">
        <v>308</v>
      </c>
      <c r="N504" s="388" t="s">
        <v>68</v>
      </c>
      <c r="O504" s="388"/>
    </row>
    <row r="505" spans="1:15" ht="15.75" hidden="1">
      <c r="A505" s="334">
        <v>463</v>
      </c>
      <c r="B505" s="368">
        <v>43913</v>
      </c>
      <c r="C505" s="369" t="s">
        <v>31</v>
      </c>
      <c r="D505" s="369" t="s">
        <v>3</v>
      </c>
      <c r="E505" s="370" t="s">
        <v>690</v>
      </c>
      <c r="F505" s="371">
        <v>1.1000000000000001</v>
      </c>
      <c r="G505" s="371">
        <v>0.6</v>
      </c>
      <c r="H505" s="372">
        <v>0.02</v>
      </c>
      <c r="I505" s="373">
        <v>30</v>
      </c>
      <c r="J505" s="374">
        <f t="shared" si="37"/>
        <v>19.8</v>
      </c>
      <c r="K505" s="319" t="s">
        <v>33</v>
      </c>
      <c r="L505" s="375"/>
      <c r="M505" s="376" t="s">
        <v>216</v>
      </c>
      <c r="N505" s="388" t="s">
        <v>68</v>
      </c>
      <c r="O505" s="388"/>
    </row>
    <row r="506" spans="1:15" ht="15.75" hidden="1">
      <c r="A506" s="517">
        <v>464</v>
      </c>
      <c r="B506" s="368">
        <v>43913</v>
      </c>
      <c r="C506" s="369" t="s">
        <v>31</v>
      </c>
      <c r="D506" s="369" t="s">
        <v>3</v>
      </c>
      <c r="E506" s="370" t="s">
        <v>694</v>
      </c>
      <c r="F506" s="371">
        <v>1.1000000000000001</v>
      </c>
      <c r="G506" s="371">
        <v>0.6</v>
      </c>
      <c r="H506" s="372">
        <v>0.02</v>
      </c>
      <c r="I506" s="373">
        <v>40</v>
      </c>
      <c r="J506" s="374">
        <f t="shared" si="37"/>
        <v>26.400000000000002</v>
      </c>
      <c r="K506" s="319" t="s">
        <v>33</v>
      </c>
      <c r="L506" s="375" t="s">
        <v>32</v>
      </c>
      <c r="M506" s="376" t="s">
        <v>219</v>
      </c>
      <c r="N506" s="388" t="s">
        <v>68</v>
      </c>
      <c r="O506" s="388"/>
    </row>
    <row r="507" spans="1:15" ht="15.75" hidden="1">
      <c r="A507" s="334">
        <v>465</v>
      </c>
      <c r="B507" s="368">
        <v>43913</v>
      </c>
      <c r="C507" s="369" t="s">
        <v>31</v>
      </c>
      <c r="D507" s="369" t="s">
        <v>4</v>
      </c>
      <c r="E507" s="370" t="s">
        <v>430</v>
      </c>
      <c r="F507" s="371">
        <v>1.2</v>
      </c>
      <c r="G507" s="371">
        <v>0.6</v>
      </c>
      <c r="H507" s="372">
        <v>0.02</v>
      </c>
      <c r="I507" s="373">
        <v>25</v>
      </c>
      <c r="J507" s="374">
        <f t="shared" si="37"/>
        <v>18</v>
      </c>
      <c r="K507" s="319" t="s">
        <v>33</v>
      </c>
      <c r="L507" s="375" t="s">
        <v>32</v>
      </c>
      <c r="M507" s="376" t="s">
        <v>216</v>
      </c>
      <c r="N507" s="388" t="s">
        <v>222</v>
      </c>
      <c r="O507" s="388"/>
    </row>
    <row r="508" spans="1:15" ht="15.75" hidden="1">
      <c r="A508" s="517">
        <v>466</v>
      </c>
      <c r="B508" s="368">
        <v>43913</v>
      </c>
      <c r="C508" s="369" t="s">
        <v>31</v>
      </c>
      <c r="D508" s="369" t="s">
        <v>4</v>
      </c>
      <c r="E508" s="990" t="s">
        <v>379</v>
      </c>
      <c r="F508" s="371">
        <v>1.2</v>
      </c>
      <c r="G508" s="371">
        <v>0.6</v>
      </c>
      <c r="H508" s="372">
        <v>2.5000000000000001E-2</v>
      </c>
      <c r="I508" s="373">
        <v>19</v>
      </c>
      <c r="J508" s="374">
        <f t="shared" si="37"/>
        <v>13.68</v>
      </c>
      <c r="K508" s="319" t="s">
        <v>33</v>
      </c>
      <c r="L508" s="375"/>
      <c r="M508" s="376" t="s">
        <v>218</v>
      </c>
      <c r="N508" s="388" t="s">
        <v>222</v>
      </c>
      <c r="O508" s="388"/>
    </row>
    <row r="509" spans="1:15" ht="15.75" hidden="1">
      <c r="A509" s="334">
        <v>467</v>
      </c>
      <c r="B509" s="710">
        <v>43913</v>
      </c>
      <c r="C509" s="711" t="s">
        <v>31</v>
      </c>
      <c r="D509" s="711" t="s">
        <v>4</v>
      </c>
      <c r="E509" s="990" t="s">
        <v>379</v>
      </c>
      <c r="F509" s="712">
        <v>2.2999999999999998</v>
      </c>
      <c r="G509" s="712">
        <v>0.6</v>
      </c>
      <c r="H509" s="713">
        <v>2.5000000000000001E-2</v>
      </c>
      <c r="I509" s="714">
        <v>20</v>
      </c>
      <c r="J509" s="715">
        <f t="shared" si="37"/>
        <v>27.599999999999998</v>
      </c>
      <c r="K509" s="716" t="s">
        <v>33</v>
      </c>
      <c r="L509" s="717"/>
      <c r="M509" s="718" t="s">
        <v>218</v>
      </c>
      <c r="N509" s="719" t="s">
        <v>222</v>
      </c>
      <c r="O509" s="388"/>
    </row>
    <row r="510" spans="1:15" ht="15.75" hidden="1">
      <c r="A510" s="517">
        <v>468</v>
      </c>
      <c r="B510" s="368">
        <v>43914</v>
      </c>
      <c r="C510" s="369" t="s">
        <v>31</v>
      </c>
      <c r="D510" s="369" t="s">
        <v>3</v>
      </c>
      <c r="E510" s="370" t="s">
        <v>713</v>
      </c>
      <c r="F510" s="371">
        <v>1.3</v>
      </c>
      <c r="G510" s="371">
        <v>0.6</v>
      </c>
      <c r="H510" s="372">
        <v>0.02</v>
      </c>
      <c r="I510" s="373">
        <v>20</v>
      </c>
      <c r="J510" s="374">
        <f t="shared" si="37"/>
        <v>15.600000000000001</v>
      </c>
      <c r="K510" s="319" t="s">
        <v>33</v>
      </c>
      <c r="L510" s="375"/>
      <c r="M510" s="376" t="s">
        <v>219</v>
      </c>
      <c r="N510" s="388" t="s">
        <v>68</v>
      </c>
      <c r="O510" s="388"/>
    </row>
    <row r="511" spans="1:15" ht="15.75" hidden="1">
      <c r="A511" s="334">
        <v>469</v>
      </c>
      <c r="B511" s="368">
        <v>43914</v>
      </c>
      <c r="C511" s="369" t="s">
        <v>31</v>
      </c>
      <c r="D511" s="369" t="s">
        <v>4</v>
      </c>
      <c r="E511" s="370" t="s">
        <v>412</v>
      </c>
      <c r="F511" s="371">
        <v>1.2</v>
      </c>
      <c r="G511" s="371">
        <v>0.6</v>
      </c>
      <c r="H511" s="372">
        <v>0.02</v>
      </c>
      <c r="I511" s="373">
        <v>32</v>
      </c>
      <c r="J511" s="374">
        <f t="shared" si="37"/>
        <v>23.04</v>
      </c>
      <c r="K511" s="319" t="s">
        <v>33</v>
      </c>
      <c r="L511" s="375" t="s">
        <v>32</v>
      </c>
      <c r="M511" s="376" t="s">
        <v>216</v>
      </c>
      <c r="N511" s="388" t="s">
        <v>68</v>
      </c>
      <c r="O511" s="388"/>
    </row>
    <row r="512" spans="1:15" ht="15.75" hidden="1">
      <c r="A512" s="517">
        <v>470</v>
      </c>
      <c r="B512" s="368">
        <v>43914</v>
      </c>
      <c r="C512" s="369" t="s">
        <v>31</v>
      </c>
      <c r="D512" s="369" t="s">
        <v>4</v>
      </c>
      <c r="E512" s="370" t="s">
        <v>367</v>
      </c>
      <c r="F512" s="371">
        <v>1.2</v>
      </c>
      <c r="G512" s="371">
        <v>0.6</v>
      </c>
      <c r="H512" s="372">
        <v>0.02</v>
      </c>
      <c r="I512" s="373">
        <v>10</v>
      </c>
      <c r="J512" s="374">
        <f t="shared" si="37"/>
        <v>7.1999999999999993</v>
      </c>
      <c r="K512" s="319" t="s">
        <v>33</v>
      </c>
      <c r="L512" s="375" t="s">
        <v>32</v>
      </c>
      <c r="M512" s="376" t="s">
        <v>219</v>
      </c>
      <c r="N512" s="388" t="s">
        <v>68</v>
      </c>
      <c r="O512" s="388"/>
    </row>
    <row r="513" spans="1:15" ht="15.75" hidden="1">
      <c r="A513" s="334">
        <v>471</v>
      </c>
      <c r="B513" s="368">
        <v>43914</v>
      </c>
      <c r="C513" s="369" t="s">
        <v>31</v>
      </c>
      <c r="D513" s="369" t="s">
        <v>4</v>
      </c>
      <c r="E513" s="370" t="s">
        <v>367</v>
      </c>
      <c r="F513" s="371">
        <v>2.2000000000000002</v>
      </c>
      <c r="G513" s="371">
        <v>0.6</v>
      </c>
      <c r="H513" s="372">
        <v>0.02</v>
      </c>
      <c r="I513" s="373">
        <v>20</v>
      </c>
      <c r="J513" s="374">
        <f t="shared" si="37"/>
        <v>26.400000000000002</v>
      </c>
      <c r="K513" s="319" t="s">
        <v>33</v>
      </c>
      <c r="L513" s="375" t="s">
        <v>32</v>
      </c>
      <c r="M513" s="376" t="s">
        <v>219</v>
      </c>
      <c r="N513" s="388" t="s">
        <v>68</v>
      </c>
      <c r="O513" s="388"/>
    </row>
    <row r="514" spans="1:15" ht="15.75" hidden="1">
      <c r="A514" s="517">
        <v>472</v>
      </c>
      <c r="B514" s="368">
        <v>43914</v>
      </c>
      <c r="C514" s="369" t="s">
        <v>31</v>
      </c>
      <c r="D514" s="369" t="s">
        <v>3</v>
      </c>
      <c r="E514" s="370" t="s">
        <v>674</v>
      </c>
      <c r="F514" s="371">
        <v>1.6</v>
      </c>
      <c r="G514" s="371">
        <v>0.6</v>
      </c>
      <c r="H514" s="372">
        <v>0.02</v>
      </c>
      <c r="I514" s="373">
        <v>42</v>
      </c>
      <c r="J514" s="374">
        <f t="shared" si="37"/>
        <v>40.32</v>
      </c>
      <c r="K514" s="319" t="s">
        <v>33</v>
      </c>
      <c r="L514" s="375" t="s">
        <v>32</v>
      </c>
      <c r="M514" s="376" t="s">
        <v>216</v>
      </c>
      <c r="N514" s="388" t="s">
        <v>68</v>
      </c>
      <c r="O514" s="388"/>
    </row>
    <row r="515" spans="1:15" ht="15.75" hidden="1">
      <c r="A515" s="334">
        <v>473</v>
      </c>
      <c r="B515" s="368">
        <v>43914</v>
      </c>
      <c r="C515" s="369" t="s">
        <v>31</v>
      </c>
      <c r="D515" s="369" t="s">
        <v>4</v>
      </c>
      <c r="E515" s="370" t="s">
        <v>385</v>
      </c>
      <c r="F515" s="371">
        <v>1.2</v>
      </c>
      <c r="G515" s="371">
        <v>0.6</v>
      </c>
      <c r="H515" s="372">
        <v>0.02</v>
      </c>
      <c r="I515" s="373">
        <v>40</v>
      </c>
      <c r="J515" s="374">
        <f t="shared" si="37"/>
        <v>28.799999999999997</v>
      </c>
      <c r="K515" s="319" t="s">
        <v>33</v>
      </c>
      <c r="L515" s="375"/>
      <c r="M515" s="376" t="s">
        <v>219</v>
      </c>
      <c r="N515" s="388" t="s">
        <v>222</v>
      </c>
      <c r="O515" s="388"/>
    </row>
    <row r="516" spans="1:15" ht="15.75" hidden="1">
      <c r="A516" s="517">
        <v>474</v>
      </c>
      <c r="B516" s="368">
        <v>43914</v>
      </c>
      <c r="C516" s="369" t="s">
        <v>31</v>
      </c>
      <c r="D516" s="369" t="s">
        <v>4</v>
      </c>
      <c r="E516" s="990" t="s">
        <v>251</v>
      </c>
      <c r="F516" s="371">
        <v>1.1000000000000001</v>
      </c>
      <c r="G516" s="371">
        <v>0.6</v>
      </c>
      <c r="H516" s="372">
        <v>2.5000000000000001E-2</v>
      </c>
      <c r="I516" s="373">
        <v>11</v>
      </c>
      <c r="J516" s="374">
        <f t="shared" si="37"/>
        <v>7.2600000000000007</v>
      </c>
      <c r="K516" s="319" t="s">
        <v>33</v>
      </c>
      <c r="L516" s="375"/>
      <c r="M516" s="376" t="s">
        <v>218</v>
      </c>
      <c r="N516" s="388" t="s">
        <v>222</v>
      </c>
      <c r="O516" s="388"/>
    </row>
    <row r="517" spans="1:15" ht="15.75" hidden="1">
      <c r="A517" s="334">
        <v>475</v>
      </c>
      <c r="B517" s="368">
        <v>43914</v>
      </c>
      <c r="C517" s="369" t="s">
        <v>31</v>
      </c>
      <c r="D517" s="369" t="s">
        <v>4</v>
      </c>
      <c r="E517" s="990" t="s">
        <v>251</v>
      </c>
      <c r="F517" s="371">
        <v>2.1</v>
      </c>
      <c r="G517" s="371">
        <v>0.6</v>
      </c>
      <c r="H517" s="372">
        <v>2.5000000000000001E-2</v>
      </c>
      <c r="I517" s="373">
        <v>11</v>
      </c>
      <c r="J517" s="374">
        <f t="shared" si="37"/>
        <v>13.86</v>
      </c>
      <c r="K517" s="319" t="s">
        <v>33</v>
      </c>
      <c r="L517" s="375"/>
      <c r="M517" s="376" t="s">
        <v>218</v>
      </c>
      <c r="N517" s="388" t="s">
        <v>222</v>
      </c>
      <c r="O517" s="388"/>
    </row>
    <row r="518" spans="1:15" ht="15.75" hidden="1">
      <c r="A518" s="517">
        <v>476</v>
      </c>
      <c r="B518" s="368">
        <v>43914</v>
      </c>
      <c r="C518" s="369" t="s">
        <v>31</v>
      </c>
      <c r="D518" s="369" t="s">
        <v>3</v>
      </c>
      <c r="E518" s="370" t="s">
        <v>679</v>
      </c>
      <c r="F518" s="371">
        <v>0.9</v>
      </c>
      <c r="G518" s="371">
        <v>0.6</v>
      </c>
      <c r="H518" s="372">
        <v>0.02</v>
      </c>
      <c r="I518" s="373">
        <v>19</v>
      </c>
      <c r="J518" s="374">
        <f>F518*G518*I518</f>
        <v>10.260000000000002</v>
      </c>
      <c r="K518" s="319" t="s">
        <v>33</v>
      </c>
      <c r="L518" s="375"/>
      <c r="M518" s="376" t="s">
        <v>217</v>
      </c>
      <c r="N518" s="388" t="s">
        <v>68</v>
      </c>
      <c r="O518" s="388"/>
    </row>
    <row r="519" spans="1:15" ht="15.75" hidden="1">
      <c r="A519" s="334">
        <v>477</v>
      </c>
      <c r="B519" s="368">
        <v>43914</v>
      </c>
      <c r="C519" s="369" t="s">
        <v>31</v>
      </c>
      <c r="D519" s="369" t="s">
        <v>3</v>
      </c>
      <c r="E519" s="370" t="s">
        <v>679</v>
      </c>
      <c r="F519" s="371">
        <v>1.6</v>
      </c>
      <c r="G519" s="371">
        <v>0.6</v>
      </c>
      <c r="H519" s="372">
        <v>0.02</v>
      </c>
      <c r="I519" s="373">
        <v>20</v>
      </c>
      <c r="J519" s="374">
        <f t="shared" si="37"/>
        <v>19.2</v>
      </c>
      <c r="K519" s="319" t="s">
        <v>33</v>
      </c>
      <c r="L519" s="375"/>
      <c r="M519" s="376" t="s">
        <v>217</v>
      </c>
      <c r="N519" s="388" t="s">
        <v>68</v>
      </c>
      <c r="O519" s="388"/>
    </row>
    <row r="520" spans="1:15" ht="15.75" hidden="1">
      <c r="A520" s="517">
        <v>478</v>
      </c>
      <c r="B520" s="368">
        <v>43914</v>
      </c>
      <c r="C520" s="369" t="s">
        <v>31</v>
      </c>
      <c r="D520" s="369" t="s">
        <v>4</v>
      </c>
      <c r="E520" s="370" t="s">
        <v>695</v>
      </c>
      <c r="F520" s="371">
        <v>1.2</v>
      </c>
      <c r="G520" s="371">
        <v>0.6</v>
      </c>
      <c r="H520" s="372">
        <v>2.5000000000000001E-2</v>
      </c>
      <c r="I520" s="373">
        <v>23</v>
      </c>
      <c r="J520" s="374">
        <f t="shared" si="37"/>
        <v>16.559999999999999</v>
      </c>
      <c r="K520" s="319" t="s">
        <v>33</v>
      </c>
      <c r="L520" s="375"/>
      <c r="M520" s="376" t="s">
        <v>571</v>
      </c>
      <c r="N520" s="388" t="s">
        <v>222</v>
      </c>
      <c r="O520" s="388"/>
    </row>
    <row r="521" spans="1:15" ht="15.75" hidden="1">
      <c r="A521" s="334">
        <v>479</v>
      </c>
      <c r="B521" s="368">
        <v>43914</v>
      </c>
      <c r="C521" s="369" t="s">
        <v>31</v>
      </c>
      <c r="D521" s="369" t="s">
        <v>3</v>
      </c>
      <c r="E521" s="370" t="s">
        <v>714</v>
      </c>
      <c r="F521" s="371">
        <v>1.3</v>
      </c>
      <c r="G521" s="371">
        <v>0.6</v>
      </c>
      <c r="H521" s="372">
        <v>0.02</v>
      </c>
      <c r="I521" s="373">
        <v>35</v>
      </c>
      <c r="J521" s="374">
        <f t="shared" si="37"/>
        <v>27.3</v>
      </c>
      <c r="K521" s="319" t="s">
        <v>33</v>
      </c>
      <c r="L521" s="375" t="s">
        <v>32</v>
      </c>
      <c r="M521" s="376" t="s">
        <v>219</v>
      </c>
      <c r="N521" s="388" t="s">
        <v>68</v>
      </c>
      <c r="O521" s="388"/>
    </row>
    <row r="522" spans="1:15" ht="15.75" hidden="1">
      <c r="A522" s="517">
        <v>480</v>
      </c>
      <c r="B522" s="368">
        <v>43914</v>
      </c>
      <c r="C522" s="369" t="s">
        <v>31</v>
      </c>
      <c r="D522" s="369" t="s">
        <v>3</v>
      </c>
      <c r="E522" s="370" t="s">
        <v>181</v>
      </c>
      <c r="F522" s="371">
        <v>1.2</v>
      </c>
      <c r="G522" s="371">
        <v>0.6</v>
      </c>
      <c r="H522" s="372">
        <v>0.02</v>
      </c>
      <c r="I522" s="373">
        <v>31</v>
      </c>
      <c r="J522" s="374">
        <f t="shared" si="37"/>
        <v>22.32</v>
      </c>
      <c r="K522" s="319" t="s">
        <v>33</v>
      </c>
      <c r="L522" s="375" t="s">
        <v>32</v>
      </c>
      <c r="M522" s="376" t="s">
        <v>216</v>
      </c>
      <c r="N522" s="388" t="s">
        <v>68</v>
      </c>
      <c r="O522" s="388"/>
    </row>
    <row r="523" spans="1:15" ht="15.75" hidden="1">
      <c r="A523" s="334">
        <v>481</v>
      </c>
      <c r="B523" s="368">
        <v>43914</v>
      </c>
      <c r="C523" s="369" t="s">
        <v>31</v>
      </c>
      <c r="D523" s="369" t="s">
        <v>4</v>
      </c>
      <c r="E523" s="370" t="s">
        <v>372</v>
      </c>
      <c r="F523" s="371">
        <v>1.2</v>
      </c>
      <c r="G523" s="371">
        <v>0.6</v>
      </c>
      <c r="H523" s="372">
        <v>0.02</v>
      </c>
      <c r="I523" s="373">
        <v>38</v>
      </c>
      <c r="J523" s="374">
        <f t="shared" si="37"/>
        <v>27.36</v>
      </c>
      <c r="K523" s="319" t="s">
        <v>33</v>
      </c>
      <c r="L523" s="375"/>
      <c r="M523" s="376" t="s">
        <v>219</v>
      </c>
      <c r="N523" s="388" t="s">
        <v>222</v>
      </c>
      <c r="O523" s="388"/>
    </row>
    <row r="524" spans="1:15" ht="15.75" hidden="1">
      <c r="A524" s="517">
        <v>482</v>
      </c>
      <c r="B524" s="368">
        <v>43914</v>
      </c>
      <c r="C524" s="369" t="s">
        <v>31</v>
      </c>
      <c r="D524" s="369" t="s">
        <v>3</v>
      </c>
      <c r="E524" s="370" t="s">
        <v>371</v>
      </c>
      <c r="F524" s="371">
        <v>1.3</v>
      </c>
      <c r="G524" s="371">
        <v>0.6</v>
      </c>
      <c r="H524" s="372">
        <v>0.02</v>
      </c>
      <c r="I524" s="373">
        <v>28</v>
      </c>
      <c r="J524" s="374">
        <f t="shared" si="37"/>
        <v>21.84</v>
      </c>
      <c r="K524" s="319" t="s">
        <v>33</v>
      </c>
      <c r="L524" s="375" t="s">
        <v>32</v>
      </c>
      <c r="M524" s="376" t="s">
        <v>216</v>
      </c>
      <c r="N524" s="388" t="s">
        <v>68</v>
      </c>
      <c r="O524" s="388"/>
    </row>
    <row r="525" spans="1:15" ht="15.75" hidden="1">
      <c r="A525" s="334">
        <v>483</v>
      </c>
      <c r="B525" s="368">
        <v>43914</v>
      </c>
      <c r="C525" s="369" t="s">
        <v>31</v>
      </c>
      <c r="D525" s="369" t="s">
        <v>4</v>
      </c>
      <c r="E525" s="370" t="s">
        <v>377</v>
      </c>
      <c r="F525" s="371">
        <v>1.8</v>
      </c>
      <c r="G525" s="371">
        <v>0.6</v>
      </c>
      <c r="H525" s="372">
        <v>0.02</v>
      </c>
      <c r="I525" s="373">
        <v>14</v>
      </c>
      <c r="J525" s="374">
        <f t="shared" si="37"/>
        <v>15.120000000000001</v>
      </c>
      <c r="K525" s="319" t="s">
        <v>33</v>
      </c>
      <c r="L525" s="375" t="s">
        <v>32</v>
      </c>
      <c r="M525" s="376" t="s">
        <v>219</v>
      </c>
      <c r="N525" s="388" t="s">
        <v>68</v>
      </c>
      <c r="O525" s="388"/>
    </row>
    <row r="526" spans="1:15" ht="15.75" hidden="1">
      <c r="A526" s="517">
        <v>484</v>
      </c>
      <c r="B526" s="368">
        <v>43914</v>
      </c>
      <c r="C526" s="369" t="s">
        <v>31</v>
      </c>
      <c r="D526" s="369" t="s">
        <v>4</v>
      </c>
      <c r="E526" s="370" t="s">
        <v>377</v>
      </c>
      <c r="F526" s="371">
        <v>2.5</v>
      </c>
      <c r="G526" s="371">
        <v>0.6</v>
      </c>
      <c r="H526" s="372">
        <v>0.02</v>
      </c>
      <c r="I526" s="373">
        <v>30</v>
      </c>
      <c r="J526" s="374">
        <f t="shared" si="37"/>
        <v>45</v>
      </c>
      <c r="K526" s="319" t="s">
        <v>33</v>
      </c>
      <c r="L526" s="375" t="s">
        <v>32</v>
      </c>
      <c r="M526" s="376" t="s">
        <v>219</v>
      </c>
      <c r="N526" s="388" t="s">
        <v>68</v>
      </c>
      <c r="O526" s="388"/>
    </row>
    <row r="527" spans="1:15" ht="15.75" hidden="1">
      <c r="A527" s="334">
        <v>485</v>
      </c>
      <c r="B527" s="368">
        <v>43914</v>
      </c>
      <c r="C527" s="369" t="s">
        <v>31</v>
      </c>
      <c r="D527" s="369" t="s">
        <v>4</v>
      </c>
      <c r="E527" s="370" t="s">
        <v>411</v>
      </c>
      <c r="F527" s="371">
        <v>1.2</v>
      </c>
      <c r="G527" s="371">
        <v>0.6</v>
      </c>
      <c r="H527" s="372">
        <v>2.5000000000000001E-2</v>
      </c>
      <c r="I527" s="373">
        <v>42</v>
      </c>
      <c r="J527" s="374">
        <f t="shared" si="37"/>
        <v>30.24</v>
      </c>
      <c r="K527" s="319" t="s">
        <v>33</v>
      </c>
      <c r="L527" s="375"/>
      <c r="M527" s="376" t="s">
        <v>571</v>
      </c>
      <c r="N527" s="388" t="s">
        <v>222</v>
      </c>
      <c r="O527" s="388"/>
    </row>
    <row r="528" spans="1:15" ht="15.75" hidden="1">
      <c r="A528" s="517">
        <v>486</v>
      </c>
      <c r="B528" s="368">
        <v>43914</v>
      </c>
      <c r="C528" s="369" t="s">
        <v>31</v>
      </c>
      <c r="D528" s="369" t="s">
        <v>3</v>
      </c>
      <c r="E528" s="370" t="s">
        <v>715</v>
      </c>
      <c r="F528" s="371">
        <v>1.1000000000000001</v>
      </c>
      <c r="G528" s="371">
        <v>0.6</v>
      </c>
      <c r="H528" s="372">
        <v>0.02</v>
      </c>
      <c r="I528" s="373">
        <v>40</v>
      </c>
      <c r="J528" s="374">
        <f t="shared" si="37"/>
        <v>26.400000000000002</v>
      </c>
      <c r="K528" s="319" t="s">
        <v>33</v>
      </c>
      <c r="L528" s="375" t="s">
        <v>32</v>
      </c>
      <c r="M528" s="376" t="s">
        <v>216</v>
      </c>
      <c r="N528" s="388" t="s">
        <v>68</v>
      </c>
      <c r="O528" s="388"/>
    </row>
    <row r="529" spans="1:15" ht="15.75" hidden="1">
      <c r="A529" s="334">
        <v>487</v>
      </c>
      <c r="B529" s="710">
        <v>43914</v>
      </c>
      <c r="C529" s="711" t="s">
        <v>31</v>
      </c>
      <c r="D529" s="711" t="s">
        <v>4</v>
      </c>
      <c r="E529" s="709" t="s">
        <v>721</v>
      </c>
      <c r="F529" s="712">
        <v>2</v>
      </c>
      <c r="G529" s="712">
        <v>0.6</v>
      </c>
      <c r="H529" s="713">
        <v>0.02</v>
      </c>
      <c r="I529" s="714">
        <v>42</v>
      </c>
      <c r="J529" s="715">
        <f t="shared" si="37"/>
        <v>50.4</v>
      </c>
      <c r="K529" s="716" t="s">
        <v>33</v>
      </c>
      <c r="L529" s="717"/>
      <c r="M529" s="718" t="s">
        <v>219</v>
      </c>
      <c r="N529" s="719" t="s">
        <v>68</v>
      </c>
      <c r="O529" s="388"/>
    </row>
    <row r="530" spans="1:15" ht="15.75" hidden="1">
      <c r="A530" s="517">
        <v>488</v>
      </c>
      <c r="B530" s="368">
        <v>43915</v>
      </c>
      <c r="C530" s="369" t="s">
        <v>31</v>
      </c>
      <c r="D530" s="369" t="s">
        <v>4</v>
      </c>
      <c r="E530" s="370" t="s">
        <v>295</v>
      </c>
      <c r="F530" s="371">
        <v>0.8</v>
      </c>
      <c r="G530" s="371">
        <v>0.6</v>
      </c>
      <c r="H530" s="372">
        <v>0.02</v>
      </c>
      <c r="I530" s="373">
        <v>35</v>
      </c>
      <c r="J530" s="374">
        <f t="shared" si="36"/>
        <v>16.8</v>
      </c>
      <c r="K530" s="319" t="s">
        <v>33</v>
      </c>
      <c r="L530" s="375"/>
      <c r="M530" s="376" t="s">
        <v>216</v>
      </c>
      <c r="N530" s="388" t="s">
        <v>222</v>
      </c>
      <c r="O530" s="388"/>
    </row>
    <row r="531" spans="1:15" ht="15.75" hidden="1">
      <c r="A531" s="334">
        <v>489</v>
      </c>
      <c r="B531" s="368">
        <v>43915</v>
      </c>
      <c r="C531" s="369" t="s">
        <v>31</v>
      </c>
      <c r="D531" s="369" t="s">
        <v>4</v>
      </c>
      <c r="E531" s="370" t="s">
        <v>248</v>
      </c>
      <c r="F531" s="371">
        <v>1.2</v>
      </c>
      <c r="G531" s="371">
        <v>0.6</v>
      </c>
      <c r="H531" s="372">
        <v>0.02</v>
      </c>
      <c r="I531" s="373">
        <v>29</v>
      </c>
      <c r="J531" s="374">
        <f t="shared" si="36"/>
        <v>20.88</v>
      </c>
      <c r="K531" s="319" t="s">
        <v>33</v>
      </c>
      <c r="L531" s="375"/>
      <c r="M531" s="376" t="s">
        <v>219</v>
      </c>
      <c r="N531" s="388" t="s">
        <v>222</v>
      </c>
      <c r="O531" s="388"/>
    </row>
    <row r="532" spans="1:15" ht="15.75" hidden="1">
      <c r="A532" s="517">
        <v>490</v>
      </c>
      <c r="B532" s="368">
        <v>43915</v>
      </c>
      <c r="C532" s="369" t="s">
        <v>31</v>
      </c>
      <c r="D532" s="369" t="s">
        <v>4</v>
      </c>
      <c r="E532" s="370" t="s">
        <v>307</v>
      </c>
      <c r="F532" s="371">
        <v>1.2</v>
      </c>
      <c r="G532" s="371">
        <v>0.6</v>
      </c>
      <c r="H532" s="372">
        <v>0.02</v>
      </c>
      <c r="I532" s="373">
        <v>33</v>
      </c>
      <c r="J532" s="374">
        <f t="shared" si="36"/>
        <v>23.759999999999998</v>
      </c>
      <c r="K532" s="319" t="s">
        <v>33</v>
      </c>
      <c r="L532" s="375" t="s">
        <v>32</v>
      </c>
      <c r="M532" s="376" t="s">
        <v>217</v>
      </c>
      <c r="N532" s="388" t="s">
        <v>68</v>
      </c>
      <c r="O532" s="388"/>
    </row>
    <row r="533" spans="1:15" ht="15.75" hidden="1">
      <c r="A533" s="334">
        <v>491</v>
      </c>
      <c r="B533" s="368">
        <v>43915</v>
      </c>
      <c r="C533" s="369" t="s">
        <v>31</v>
      </c>
      <c r="D533" s="369" t="s">
        <v>3</v>
      </c>
      <c r="E533" s="370" t="s">
        <v>255</v>
      </c>
      <c r="F533" s="371">
        <v>1.2</v>
      </c>
      <c r="G533" s="371">
        <v>0.6</v>
      </c>
      <c r="H533" s="372">
        <v>0.02</v>
      </c>
      <c r="I533" s="373">
        <v>51</v>
      </c>
      <c r="J533" s="374">
        <f t="shared" si="36"/>
        <v>36.72</v>
      </c>
      <c r="K533" s="319" t="s">
        <v>33</v>
      </c>
      <c r="L533" s="375" t="s">
        <v>32</v>
      </c>
      <c r="M533" s="376" t="s">
        <v>216</v>
      </c>
      <c r="N533" s="388" t="s">
        <v>68</v>
      </c>
      <c r="O533" s="388"/>
    </row>
    <row r="534" spans="1:15" ht="15.75" hidden="1">
      <c r="A534" s="517">
        <v>492</v>
      </c>
      <c r="B534" s="368">
        <v>43915</v>
      </c>
      <c r="C534" s="369" t="s">
        <v>31</v>
      </c>
      <c r="D534" s="369" t="s">
        <v>3</v>
      </c>
      <c r="E534" s="370" t="s">
        <v>608</v>
      </c>
      <c r="F534" s="371">
        <v>1.4</v>
      </c>
      <c r="G534" s="371">
        <v>0.6</v>
      </c>
      <c r="H534" s="372">
        <v>0.02</v>
      </c>
      <c r="I534" s="373">
        <v>17</v>
      </c>
      <c r="J534" s="374">
        <f t="shared" si="36"/>
        <v>14.28</v>
      </c>
      <c r="K534" s="319" t="s">
        <v>33</v>
      </c>
      <c r="L534" s="375" t="s">
        <v>32</v>
      </c>
      <c r="M534" s="376" t="s">
        <v>217</v>
      </c>
      <c r="N534" s="388" t="s">
        <v>68</v>
      </c>
      <c r="O534" s="388"/>
    </row>
    <row r="535" spans="1:15" ht="15.75" hidden="1">
      <c r="A535" s="517">
        <v>493</v>
      </c>
      <c r="B535" s="368">
        <v>43915</v>
      </c>
      <c r="C535" s="369" t="s">
        <v>31</v>
      </c>
      <c r="D535" s="369" t="s">
        <v>3</v>
      </c>
      <c r="E535" s="370" t="s">
        <v>258</v>
      </c>
      <c r="F535" s="371">
        <v>2.2999999999999998</v>
      </c>
      <c r="G535" s="371">
        <v>0.6</v>
      </c>
      <c r="H535" s="372">
        <v>0.02</v>
      </c>
      <c r="I535" s="373">
        <v>11</v>
      </c>
      <c r="J535" s="374">
        <f t="shared" si="36"/>
        <v>15.18</v>
      </c>
      <c r="K535" s="319" t="s">
        <v>33</v>
      </c>
      <c r="L535" s="375" t="s">
        <v>32</v>
      </c>
      <c r="M535" s="376" t="s">
        <v>216</v>
      </c>
      <c r="N535" s="388" t="s">
        <v>68</v>
      </c>
      <c r="O535" s="388"/>
    </row>
    <row r="536" spans="1:15" ht="15.75" hidden="1">
      <c r="A536" s="334">
        <v>494</v>
      </c>
      <c r="B536" s="368">
        <v>43915</v>
      </c>
      <c r="C536" s="369" t="s">
        <v>31</v>
      </c>
      <c r="D536" s="369" t="s">
        <v>3</v>
      </c>
      <c r="E536" s="370" t="s">
        <v>258</v>
      </c>
      <c r="F536" s="371">
        <v>3.4</v>
      </c>
      <c r="G536" s="371">
        <v>0.6</v>
      </c>
      <c r="H536" s="372">
        <v>0.02</v>
      </c>
      <c r="I536" s="373">
        <v>20</v>
      </c>
      <c r="J536" s="374">
        <f t="shared" si="36"/>
        <v>40.799999999999997</v>
      </c>
      <c r="K536" s="319" t="s">
        <v>33</v>
      </c>
      <c r="L536" s="375" t="s">
        <v>32</v>
      </c>
      <c r="M536" s="376" t="s">
        <v>216</v>
      </c>
      <c r="N536" s="388" t="s">
        <v>68</v>
      </c>
      <c r="O536" s="388"/>
    </row>
    <row r="537" spans="1:15" ht="15.75" hidden="1">
      <c r="A537" s="517">
        <v>495</v>
      </c>
      <c r="B537" s="368">
        <v>43915</v>
      </c>
      <c r="C537" s="369" t="s">
        <v>31</v>
      </c>
      <c r="D537" s="369" t="s">
        <v>3</v>
      </c>
      <c r="E537" s="370" t="s">
        <v>297</v>
      </c>
      <c r="F537" s="371">
        <v>1.2</v>
      </c>
      <c r="G537" s="371">
        <v>0.6</v>
      </c>
      <c r="H537" s="372">
        <v>0.02</v>
      </c>
      <c r="I537" s="373">
        <v>33</v>
      </c>
      <c r="J537" s="374">
        <f t="shared" si="36"/>
        <v>23.759999999999998</v>
      </c>
      <c r="K537" s="319" t="s">
        <v>33</v>
      </c>
      <c r="L537" s="375" t="s">
        <v>32</v>
      </c>
      <c r="M537" s="376" t="s">
        <v>219</v>
      </c>
      <c r="N537" s="388" t="s">
        <v>68</v>
      </c>
      <c r="O537" s="388"/>
    </row>
    <row r="538" spans="1:15" ht="15.75" hidden="1">
      <c r="A538" s="334">
        <v>496</v>
      </c>
      <c r="B538" s="368">
        <v>43915</v>
      </c>
      <c r="C538" s="369" t="s">
        <v>31</v>
      </c>
      <c r="D538" s="369" t="s">
        <v>3</v>
      </c>
      <c r="E538" s="370" t="s">
        <v>246</v>
      </c>
      <c r="F538" s="371">
        <v>1.8</v>
      </c>
      <c r="G538" s="371">
        <v>0.6</v>
      </c>
      <c r="H538" s="372">
        <v>0.02</v>
      </c>
      <c r="I538" s="373">
        <v>15</v>
      </c>
      <c r="J538" s="374">
        <f t="shared" si="36"/>
        <v>16.200000000000003</v>
      </c>
      <c r="K538" s="319" t="s">
        <v>33</v>
      </c>
      <c r="L538" s="375" t="s">
        <v>32</v>
      </c>
      <c r="M538" s="376" t="s">
        <v>216</v>
      </c>
      <c r="N538" s="388" t="s">
        <v>68</v>
      </c>
      <c r="O538" s="388"/>
    </row>
    <row r="539" spans="1:15" ht="15.75" hidden="1">
      <c r="A539" s="517">
        <v>497</v>
      </c>
      <c r="B539" s="368">
        <v>43915</v>
      </c>
      <c r="C539" s="369" t="s">
        <v>31</v>
      </c>
      <c r="D539" s="369" t="s">
        <v>3</v>
      </c>
      <c r="E539" s="370" t="s">
        <v>246</v>
      </c>
      <c r="F539" s="371">
        <v>3</v>
      </c>
      <c r="G539" s="371">
        <v>0.6</v>
      </c>
      <c r="H539" s="372">
        <v>0.02</v>
      </c>
      <c r="I539" s="373">
        <v>25</v>
      </c>
      <c r="J539" s="374">
        <f t="shared" si="36"/>
        <v>44.999999999999993</v>
      </c>
      <c r="K539" s="319" t="s">
        <v>33</v>
      </c>
      <c r="L539" s="375" t="s">
        <v>32</v>
      </c>
      <c r="M539" s="376" t="s">
        <v>216</v>
      </c>
      <c r="N539" s="388" t="s">
        <v>68</v>
      </c>
      <c r="O539" s="388"/>
    </row>
    <row r="540" spans="1:15" ht="15.75" hidden="1">
      <c r="A540" s="334">
        <v>498</v>
      </c>
      <c r="B540" s="368">
        <v>43915</v>
      </c>
      <c r="C540" s="369" t="s">
        <v>31</v>
      </c>
      <c r="D540" s="369" t="s">
        <v>3</v>
      </c>
      <c r="E540" s="370" t="s">
        <v>689</v>
      </c>
      <c r="F540" s="371">
        <v>1.1000000000000001</v>
      </c>
      <c r="G540" s="371">
        <v>1</v>
      </c>
      <c r="H540" s="372">
        <v>0.02</v>
      </c>
      <c r="I540" s="373">
        <v>23</v>
      </c>
      <c r="J540" s="374">
        <f t="shared" si="36"/>
        <v>25.3</v>
      </c>
      <c r="K540" s="319" t="s">
        <v>33</v>
      </c>
      <c r="L540" s="375"/>
      <c r="M540" s="376" t="s">
        <v>308</v>
      </c>
      <c r="N540" s="388" t="s">
        <v>68</v>
      </c>
      <c r="O540" s="388"/>
    </row>
    <row r="541" spans="1:15" ht="15.75" hidden="1">
      <c r="A541" s="517">
        <v>499</v>
      </c>
      <c r="B541" s="368">
        <v>43915</v>
      </c>
      <c r="C541" s="369" t="s">
        <v>31</v>
      </c>
      <c r="D541" s="369" t="s">
        <v>3</v>
      </c>
      <c r="E541" s="370" t="s">
        <v>337</v>
      </c>
      <c r="F541" s="371">
        <v>1.3</v>
      </c>
      <c r="G541" s="371">
        <v>0.6</v>
      </c>
      <c r="H541" s="372">
        <v>0.02</v>
      </c>
      <c r="I541" s="373">
        <v>10</v>
      </c>
      <c r="J541" s="374">
        <f t="shared" si="36"/>
        <v>7.8000000000000007</v>
      </c>
      <c r="K541" s="319" t="s">
        <v>33</v>
      </c>
      <c r="L541" s="375" t="s">
        <v>32</v>
      </c>
      <c r="M541" s="376" t="s">
        <v>216</v>
      </c>
      <c r="N541" s="388" t="s">
        <v>68</v>
      </c>
      <c r="O541" s="388"/>
    </row>
    <row r="542" spans="1:15" ht="15.75" hidden="1">
      <c r="A542" s="334">
        <v>500</v>
      </c>
      <c r="B542" s="368">
        <v>43915</v>
      </c>
      <c r="C542" s="369" t="s">
        <v>31</v>
      </c>
      <c r="D542" s="369" t="s">
        <v>3</v>
      </c>
      <c r="E542" s="370" t="s">
        <v>337</v>
      </c>
      <c r="F542" s="371">
        <v>2.2999999999999998</v>
      </c>
      <c r="G542" s="371">
        <v>0.6</v>
      </c>
      <c r="H542" s="372">
        <v>0.02</v>
      </c>
      <c r="I542" s="373">
        <v>30</v>
      </c>
      <c r="J542" s="374">
        <f t="shared" si="36"/>
        <v>41.4</v>
      </c>
      <c r="K542" s="319" t="s">
        <v>33</v>
      </c>
      <c r="L542" s="375" t="s">
        <v>32</v>
      </c>
      <c r="M542" s="376" t="s">
        <v>216</v>
      </c>
      <c r="N542" s="388" t="s">
        <v>68</v>
      </c>
      <c r="O542" s="388"/>
    </row>
    <row r="543" spans="1:15" ht="15.75" hidden="1">
      <c r="A543" s="517">
        <v>501</v>
      </c>
      <c r="B543" s="368">
        <v>43915</v>
      </c>
      <c r="C543" s="369" t="s">
        <v>31</v>
      </c>
      <c r="D543" s="369" t="s">
        <v>4</v>
      </c>
      <c r="E543" s="370" t="s">
        <v>301</v>
      </c>
      <c r="F543" s="371">
        <v>1.5</v>
      </c>
      <c r="G543" s="371">
        <v>0.6</v>
      </c>
      <c r="H543" s="372">
        <v>2.5000000000000001E-2</v>
      </c>
      <c r="I543" s="373">
        <v>37</v>
      </c>
      <c r="J543" s="374">
        <f t="shared" si="36"/>
        <v>33.299999999999997</v>
      </c>
      <c r="K543" s="319" t="s">
        <v>33</v>
      </c>
      <c r="L543" s="375"/>
      <c r="M543" s="376" t="s">
        <v>218</v>
      </c>
      <c r="N543" s="388" t="s">
        <v>222</v>
      </c>
      <c r="O543" s="388"/>
    </row>
    <row r="544" spans="1:15" ht="15.75" hidden="1">
      <c r="A544" s="334">
        <v>502</v>
      </c>
      <c r="B544" s="368">
        <v>43915</v>
      </c>
      <c r="C544" s="369" t="s">
        <v>31</v>
      </c>
      <c r="D544" s="369" t="s">
        <v>3</v>
      </c>
      <c r="E544" s="370" t="s">
        <v>302</v>
      </c>
      <c r="F544" s="371">
        <v>1.6</v>
      </c>
      <c r="G544" s="371">
        <v>0.6</v>
      </c>
      <c r="H544" s="372">
        <v>0.02</v>
      </c>
      <c r="I544" s="373">
        <v>42</v>
      </c>
      <c r="J544" s="374">
        <f t="shared" si="36"/>
        <v>40.32</v>
      </c>
      <c r="K544" s="319" t="s">
        <v>33</v>
      </c>
      <c r="L544" s="375" t="s">
        <v>32</v>
      </c>
      <c r="M544" s="376" t="s">
        <v>216</v>
      </c>
      <c r="N544" s="388" t="s">
        <v>68</v>
      </c>
      <c r="O544" s="388"/>
    </row>
    <row r="545" spans="1:15" ht="15.75" hidden="1">
      <c r="A545" s="517">
        <v>503</v>
      </c>
      <c r="B545" s="368">
        <v>43915</v>
      </c>
      <c r="C545" s="369" t="s">
        <v>31</v>
      </c>
      <c r="D545" s="369" t="s">
        <v>4</v>
      </c>
      <c r="E545" s="370" t="s">
        <v>294</v>
      </c>
      <c r="F545" s="371">
        <v>1.6</v>
      </c>
      <c r="G545" s="371">
        <v>0.6</v>
      </c>
      <c r="H545" s="372">
        <v>0.02</v>
      </c>
      <c r="I545" s="373">
        <v>29</v>
      </c>
      <c r="J545" s="374">
        <f t="shared" si="36"/>
        <v>27.84</v>
      </c>
      <c r="K545" s="319" t="s">
        <v>33</v>
      </c>
      <c r="L545" s="375" t="s">
        <v>32</v>
      </c>
      <c r="M545" s="376" t="s">
        <v>219</v>
      </c>
      <c r="N545" s="388" t="s">
        <v>68</v>
      </c>
      <c r="O545" s="388"/>
    </row>
    <row r="546" spans="1:15" ht="15.75" hidden="1">
      <c r="A546" s="334">
        <v>504</v>
      </c>
      <c r="B546" s="368">
        <v>43915</v>
      </c>
      <c r="C546" s="369" t="s">
        <v>31</v>
      </c>
      <c r="D546" s="369" t="s">
        <v>4</v>
      </c>
      <c r="E546" s="370" t="s">
        <v>298</v>
      </c>
      <c r="F546" s="371">
        <v>1.1000000000000001</v>
      </c>
      <c r="G546" s="371">
        <v>0.6</v>
      </c>
      <c r="H546" s="372">
        <v>0.02</v>
      </c>
      <c r="I546" s="373">
        <v>40</v>
      </c>
      <c r="J546" s="374">
        <f t="shared" si="34"/>
        <v>26.400000000000002</v>
      </c>
      <c r="K546" s="319" t="s">
        <v>33</v>
      </c>
      <c r="L546" s="375"/>
      <c r="M546" s="376" t="s">
        <v>219</v>
      </c>
      <c r="N546" s="388" t="s">
        <v>222</v>
      </c>
      <c r="O546" s="388"/>
    </row>
    <row r="547" spans="1:15" ht="15.75" hidden="1">
      <c r="A547" s="517">
        <v>505</v>
      </c>
      <c r="B547" s="368">
        <v>43915</v>
      </c>
      <c r="C547" s="369" t="s">
        <v>31</v>
      </c>
      <c r="D547" s="369" t="s">
        <v>4</v>
      </c>
      <c r="E547" s="370" t="s">
        <v>299</v>
      </c>
      <c r="F547" s="371">
        <v>1.2</v>
      </c>
      <c r="G547" s="371">
        <v>0.6</v>
      </c>
      <c r="H547" s="372">
        <v>2.5000000000000001E-2</v>
      </c>
      <c r="I547" s="373">
        <v>47</v>
      </c>
      <c r="J547" s="374">
        <f t="shared" si="34"/>
        <v>33.839999999999996</v>
      </c>
      <c r="K547" s="319" t="s">
        <v>33</v>
      </c>
      <c r="L547" s="375"/>
      <c r="M547" s="376" t="s">
        <v>218</v>
      </c>
      <c r="N547" s="388" t="s">
        <v>222</v>
      </c>
      <c r="O547" s="388"/>
    </row>
    <row r="548" spans="1:15" ht="15.75" hidden="1">
      <c r="A548" s="334">
        <v>506</v>
      </c>
      <c r="B548" s="368">
        <v>43915</v>
      </c>
      <c r="C548" s="369" t="s">
        <v>31</v>
      </c>
      <c r="D548" s="369" t="s">
        <v>3</v>
      </c>
      <c r="E548" s="370" t="s">
        <v>306</v>
      </c>
      <c r="F548" s="371">
        <v>1.2</v>
      </c>
      <c r="G548" s="371">
        <v>0.6</v>
      </c>
      <c r="H548" s="372">
        <v>0.02</v>
      </c>
      <c r="I548" s="373">
        <v>28</v>
      </c>
      <c r="J548" s="374">
        <f t="shared" si="34"/>
        <v>20.16</v>
      </c>
      <c r="K548" s="319" t="s">
        <v>33</v>
      </c>
      <c r="L548" s="375" t="s">
        <v>32</v>
      </c>
      <c r="M548" s="376" t="s">
        <v>216</v>
      </c>
      <c r="N548" s="388" t="s">
        <v>68</v>
      </c>
      <c r="O548" s="388"/>
    </row>
    <row r="549" spans="1:15" ht="15.75" hidden="1">
      <c r="A549" s="517">
        <v>507</v>
      </c>
      <c r="B549" s="368">
        <v>43915</v>
      </c>
      <c r="C549" s="369" t="s">
        <v>31</v>
      </c>
      <c r="D549" s="369" t="s">
        <v>3</v>
      </c>
      <c r="E549" s="370" t="s">
        <v>648</v>
      </c>
      <c r="F549" s="371">
        <v>1.6</v>
      </c>
      <c r="G549" s="371">
        <v>0.6</v>
      </c>
      <c r="H549" s="372">
        <v>0.02</v>
      </c>
      <c r="I549" s="373">
        <v>25</v>
      </c>
      <c r="J549" s="374">
        <f t="shared" ref="J549:J588" si="38">F549*G549*I549</f>
        <v>24</v>
      </c>
      <c r="K549" s="319" t="s">
        <v>33</v>
      </c>
      <c r="L549" s="375" t="s">
        <v>32</v>
      </c>
      <c r="M549" s="376" t="s">
        <v>217</v>
      </c>
      <c r="N549" s="388" t="s">
        <v>68</v>
      </c>
      <c r="O549" s="388"/>
    </row>
    <row r="550" spans="1:15" ht="15.75" hidden="1">
      <c r="A550" s="334">
        <v>508</v>
      </c>
      <c r="B550" s="368">
        <v>43915</v>
      </c>
      <c r="C550" s="369" t="s">
        <v>31</v>
      </c>
      <c r="D550" s="369" t="s">
        <v>3</v>
      </c>
      <c r="E550" s="370" t="s">
        <v>336</v>
      </c>
      <c r="F550" s="371">
        <v>0.8</v>
      </c>
      <c r="G550" s="371">
        <v>0.6</v>
      </c>
      <c r="H550" s="372">
        <v>0.02</v>
      </c>
      <c r="I550" s="373">
        <v>15</v>
      </c>
      <c r="J550" s="374">
        <f t="shared" si="38"/>
        <v>7.1999999999999993</v>
      </c>
      <c r="K550" s="319" t="s">
        <v>33</v>
      </c>
      <c r="L550" s="375"/>
      <c r="M550" s="376" t="s">
        <v>216</v>
      </c>
      <c r="N550" s="388" t="s">
        <v>68</v>
      </c>
      <c r="O550" s="388"/>
    </row>
    <row r="551" spans="1:15" ht="15.75" hidden="1">
      <c r="A551" s="517">
        <v>509</v>
      </c>
      <c r="B551" s="368">
        <v>43915</v>
      </c>
      <c r="C551" s="369" t="s">
        <v>31</v>
      </c>
      <c r="D551" s="369" t="s">
        <v>3</v>
      </c>
      <c r="E551" s="370" t="s">
        <v>336</v>
      </c>
      <c r="F551" s="371">
        <v>1.2</v>
      </c>
      <c r="G551" s="371">
        <v>0.6</v>
      </c>
      <c r="H551" s="372">
        <v>0.02</v>
      </c>
      <c r="I551" s="373">
        <v>16</v>
      </c>
      <c r="J551" s="374">
        <f t="shared" si="38"/>
        <v>11.52</v>
      </c>
      <c r="K551" s="319" t="s">
        <v>33</v>
      </c>
      <c r="L551" s="375"/>
      <c r="M551" s="376" t="s">
        <v>216</v>
      </c>
      <c r="N551" s="388" t="s">
        <v>68</v>
      </c>
      <c r="O551" s="388"/>
    </row>
    <row r="552" spans="1:15" ht="15.75" hidden="1">
      <c r="A552" s="334">
        <v>510</v>
      </c>
      <c r="B552" s="368">
        <v>43915</v>
      </c>
      <c r="C552" s="369" t="s">
        <v>31</v>
      </c>
      <c r="D552" s="369" t="s">
        <v>3</v>
      </c>
      <c r="E552" s="370" t="s">
        <v>332</v>
      </c>
      <c r="F552" s="371">
        <v>1.2</v>
      </c>
      <c r="G552" s="371">
        <v>0.6</v>
      </c>
      <c r="H552" s="372">
        <v>0.02</v>
      </c>
      <c r="I552" s="373">
        <v>32</v>
      </c>
      <c r="J552" s="374">
        <f t="shared" si="38"/>
        <v>23.04</v>
      </c>
      <c r="K552" s="319" t="s">
        <v>33</v>
      </c>
      <c r="L552" s="375" t="s">
        <v>32</v>
      </c>
      <c r="M552" s="376" t="s">
        <v>216</v>
      </c>
      <c r="N552" s="388" t="s">
        <v>68</v>
      </c>
      <c r="O552" s="388"/>
    </row>
    <row r="553" spans="1:15" ht="15.75" hidden="1">
      <c r="A553" s="517">
        <v>511</v>
      </c>
      <c r="B553" s="368">
        <v>43915</v>
      </c>
      <c r="C553" s="369" t="s">
        <v>31</v>
      </c>
      <c r="D553" s="369" t="s">
        <v>4</v>
      </c>
      <c r="E553" s="370" t="s">
        <v>325</v>
      </c>
      <c r="F553" s="371">
        <v>1.3</v>
      </c>
      <c r="G553" s="371">
        <v>0.6</v>
      </c>
      <c r="H553" s="372">
        <v>2.5000000000000001E-2</v>
      </c>
      <c r="I553" s="373">
        <v>42</v>
      </c>
      <c r="J553" s="374">
        <f t="shared" si="38"/>
        <v>32.76</v>
      </c>
      <c r="K553" s="319" t="s">
        <v>33</v>
      </c>
      <c r="L553" s="375"/>
      <c r="M553" s="376" t="s">
        <v>571</v>
      </c>
      <c r="N553" s="388" t="s">
        <v>222</v>
      </c>
      <c r="O553" s="388"/>
    </row>
    <row r="554" spans="1:15" ht="15.75" hidden="1">
      <c r="A554" s="334">
        <v>512</v>
      </c>
      <c r="B554" s="368">
        <v>43915</v>
      </c>
      <c r="C554" s="369" t="s">
        <v>31</v>
      </c>
      <c r="D554" s="369" t="s">
        <v>3</v>
      </c>
      <c r="E554" s="370" t="s">
        <v>247</v>
      </c>
      <c r="F554" s="371">
        <v>1.3</v>
      </c>
      <c r="G554" s="371">
        <v>0.6</v>
      </c>
      <c r="H554" s="372">
        <v>0.02</v>
      </c>
      <c r="I554" s="373">
        <v>38</v>
      </c>
      <c r="J554" s="374">
        <f t="shared" si="38"/>
        <v>29.64</v>
      </c>
      <c r="K554" s="319" t="s">
        <v>33</v>
      </c>
      <c r="L554" s="375" t="s">
        <v>32</v>
      </c>
      <c r="M554" s="376" t="s">
        <v>219</v>
      </c>
      <c r="N554" s="388" t="s">
        <v>68</v>
      </c>
      <c r="O554" s="388"/>
    </row>
    <row r="555" spans="1:15" ht="15.75" hidden="1">
      <c r="A555" s="517">
        <v>513</v>
      </c>
      <c r="B555" s="368">
        <v>43915</v>
      </c>
      <c r="C555" s="369" t="s">
        <v>31</v>
      </c>
      <c r="D555" s="369" t="s">
        <v>3</v>
      </c>
      <c r="E555" s="370" t="s">
        <v>253</v>
      </c>
      <c r="F555" s="371">
        <v>1.3</v>
      </c>
      <c r="G555" s="371">
        <v>0.6</v>
      </c>
      <c r="H555" s="372">
        <v>0.02</v>
      </c>
      <c r="I555" s="373">
        <v>28</v>
      </c>
      <c r="J555" s="374">
        <f t="shared" si="38"/>
        <v>21.84</v>
      </c>
      <c r="K555" s="319" t="s">
        <v>33</v>
      </c>
      <c r="L555" s="375" t="s">
        <v>32</v>
      </c>
      <c r="M555" s="376" t="s">
        <v>219</v>
      </c>
      <c r="N555" s="388" t="s">
        <v>68</v>
      </c>
      <c r="O555" s="388"/>
    </row>
    <row r="556" spans="1:15" ht="15.75" hidden="1">
      <c r="A556" s="334">
        <v>514</v>
      </c>
      <c r="B556" s="368">
        <v>43915</v>
      </c>
      <c r="C556" s="369" t="s">
        <v>31</v>
      </c>
      <c r="D556" s="369" t="s">
        <v>3</v>
      </c>
      <c r="E556" s="370" t="s">
        <v>716</v>
      </c>
      <c r="F556" s="371">
        <v>1.1000000000000001</v>
      </c>
      <c r="G556" s="371">
        <v>0.6</v>
      </c>
      <c r="H556" s="372">
        <v>0.02</v>
      </c>
      <c r="I556" s="373">
        <v>26</v>
      </c>
      <c r="J556" s="374">
        <f t="shared" si="38"/>
        <v>17.16</v>
      </c>
      <c r="K556" s="319" t="s">
        <v>33</v>
      </c>
      <c r="L556" s="375" t="s">
        <v>32</v>
      </c>
      <c r="M556" s="376" t="s">
        <v>217</v>
      </c>
      <c r="N556" s="388" t="s">
        <v>68</v>
      </c>
      <c r="O556" s="388"/>
    </row>
    <row r="557" spans="1:15" ht="15.75" hidden="1">
      <c r="A557" s="517">
        <v>515</v>
      </c>
      <c r="B557" s="368">
        <v>43915</v>
      </c>
      <c r="C557" s="369" t="s">
        <v>31</v>
      </c>
      <c r="D557" s="369" t="s">
        <v>3</v>
      </c>
      <c r="E557" s="370" t="s">
        <v>254</v>
      </c>
      <c r="F557" s="371">
        <v>1.2</v>
      </c>
      <c r="G557" s="371">
        <v>0.6</v>
      </c>
      <c r="H557" s="372">
        <v>0.02</v>
      </c>
      <c r="I557" s="373">
        <v>31</v>
      </c>
      <c r="J557" s="374">
        <f t="shared" si="38"/>
        <v>22.32</v>
      </c>
      <c r="K557" s="319" t="s">
        <v>33</v>
      </c>
      <c r="L557" s="375" t="s">
        <v>32</v>
      </c>
      <c r="M557" s="376" t="s">
        <v>219</v>
      </c>
      <c r="N557" s="388" t="s">
        <v>68</v>
      </c>
      <c r="O557" s="388"/>
    </row>
    <row r="558" spans="1:15" ht="15.75" hidden="1">
      <c r="A558" s="334">
        <v>516</v>
      </c>
      <c r="B558" s="368">
        <v>43915</v>
      </c>
      <c r="C558" s="369" t="s">
        <v>31</v>
      </c>
      <c r="D558" s="369" t="s">
        <v>4</v>
      </c>
      <c r="E558" s="370" t="s">
        <v>718</v>
      </c>
      <c r="F558" s="371">
        <v>1.2</v>
      </c>
      <c r="G558" s="371">
        <v>0.6</v>
      </c>
      <c r="H558" s="372">
        <v>2.5000000000000001E-2</v>
      </c>
      <c r="I558" s="373">
        <v>25</v>
      </c>
      <c r="J558" s="374">
        <f t="shared" si="38"/>
        <v>18</v>
      </c>
      <c r="K558" s="319" t="s">
        <v>33</v>
      </c>
      <c r="L558" s="375"/>
      <c r="M558" s="376" t="s">
        <v>218</v>
      </c>
      <c r="N558" s="388" t="s">
        <v>222</v>
      </c>
      <c r="O558" s="388"/>
    </row>
    <row r="559" spans="1:15" ht="15.75" hidden="1">
      <c r="A559" s="517">
        <v>517</v>
      </c>
      <c r="B559" s="710">
        <v>43915</v>
      </c>
      <c r="C559" s="711" t="s">
        <v>31</v>
      </c>
      <c r="D559" s="711" t="s">
        <v>3</v>
      </c>
      <c r="E559" s="709" t="s">
        <v>381</v>
      </c>
      <c r="F559" s="712">
        <v>2.7</v>
      </c>
      <c r="G559" s="712">
        <v>0.6</v>
      </c>
      <c r="H559" s="713">
        <v>0.02</v>
      </c>
      <c r="I559" s="714">
        <v>41</v>
      </c>
      <c r="J559" s="715">
        <f t="shared" si="38"/>
        <v>66.42</v>
      </c>
      <c r="K559" s="716" t="s">
        <v>33</v>
      </c>
      <c r="L559" s="717" t="s">
        <v>32</v>
      </c>
      <c r="M559" s="718" t="s">
        <v>216</v>
      </c>
      <c r="N559" s="719" t="s">
        <v>68</v>
      </c>
      <c r="O559" s="388"/>
    </row>
    <row r="560" spans="1:15" ht="15.75" hidden="1">
      <c r="A560" s="334">
        <v>518</v>
      </c>
      <c r="B560" s="368">
        <v>43916</v>
      </c>
      <c r="C560" s="369" t="s">
        <v>31</v>
      </c>
      <c r="D560" s="369" t="s">
        <v>4</v>
      </c>
      <c r="E560" s="370" t="s">
        <v>252</v>
      </c>
      <c r="F560" s="371">
        <v>1.7</v>
      </c>
      <c r="G560" s="371">
        <v>0.6</v>
      </c>
      <c r="H560" s="372">
        <v>0.02</v>
      </c>
      <c r="I560" s="373">
        <v>11</v>
      </c>
      <c r="J560" s="374">
        <f t="shared" si="38"/>
        <v>11.22</v>
      </c>
      <c r="K560" s="319" t="s">
        <v>33</v>
      </c>
      <c r="L560" s="375"/>
      <c r="M560" s="376" t="s">
        <v>216</v>
      </c>
      <c r="N560" s="388" t="s">
        <v>222</v>
      </c>
      <c r="O560" s="388"/>
    </row>
    <row r="561" spans="1:15" ht="15.75" hidden="1">
      <c r="A561" s="517">
        <v>519</v>
      </c>
      <c r="B561" s="368">
        <v>43916</v>
      </c>
      <c r="C561" s="369" t="s">
        <v>31</v>
      </c>
      <c r="D561" s="369" t="s">
        <v>4</v>
      </c>
      <c r="E561" s="370" t="s">
        <v>252</v>
      </c>
      <c r="F561" s="371">
        <v>3</v>
      </c>
      <c r="G561" s="371">
        <v>0.6</v>
      </c>
      <c r="H561" s="372">
        <v>0.02</v>
      </c>
      <c r="I561" s="373">
        <v>20</v>
      </c>
      <c r="J561" s="374">
        <f t="shared" si="38"/>
        <v>36</v>
      </c>
      <c r="K561" s="319" t="s">
        <v>33</v>
      </c>
      <c r="L561" s="375"/>
      <c r="M561" s="376" t="s">
        <v>216</v>
      </c>
      <c r="N561" s="388" t="s">
        <v>222</v>
      </c>
      <c r="O561" s="388"/>
    </row>
    <row r="562" spans="1:15" ht="15.75" hidden="1">
      <c r="A562" s="334">
        <v>520</v>
      </c>
      <c r="B562" s="368">
        <v>43916</v>
      </c>
      <c r="C562" s="369" t="s">
        <v>31</v>
      </c>
      <c r="D562" s="369" t="s">
        <v>4</v>
      </c>
      <c r="E562" s="370" t="s">
        <v>329</v>
      </c>
      <c r="F562" s="371">
        <v>1.3</v>
      </c>
      <c r="G562" s="371">
        <v>0.6</v>
      </c>
      <c r="H562" s="372">
        <v>0.02</v>
      </c>
      <c r="I562" s="373">
        <v>36</v>
      </c>
      <c r="J562" s="374">
        <f t="shared" si="38"/>
        <v>28.080000000000002</v>
      </c>
      <c r="K562" s="319" t="s">
        <v>33</v>
      </c>
      <c r="L562" s="375"/>
      <c r="M562" s="376" t="s">
        <v>216</v>
      </c>
      <c r="N562" s="388" t="s">
        <v>222</v>
      </c>
      <c r="O562" s="388"/>
    </row>
    <row r="563" spans="1:15" ht="15.75">
      <c r="A563" s="517">
        <v>521</v>
      </c>
      <c r="B563" s="368">
        <v>43916</v>
      </c>
      <c r="C563" s="369" t="s">
        <v>31</v>
      </c>
      <c r="D563" s="369" t="s">
        <v>4</v>
      </c>
      <c r="E563" s="370" t="s">
        <v>384</v>
      </c>
      <c r="F563" s="371">
        <v>1.2</v>
      </c>
      <c r="G563" s="371">
        <v>0.6</v>
      </c>
      <c r="H563" s="372">
        <v>0.03</v>
      </c>
      <c r="I563" s="373">
        <v>32</v>
      </c>
      <c r="J563" s="374">
        <f t="shared" si="38"/>
        <v>23.04</v>
      </c>
      <c r="K563" s="319" t="s">
        <v>33</v>
      </c>
      <c r="L563" s="375" t="s">
        <v>32</v>
      </c>
      <c r="M563" s="376" t="s">
        <v>218</v>
      </c>
      <c r="N563" s="388" t="s">
        <v>222</v>
      </c>
      <c r="O563" s="388"/>
    </row>
    <row r="564" spans="1:15" ht="15.75">
      <c r="A564" s="334">
        <v>522</v>
      </c>
      <c r="B564" s="368">
        <v>43916</v>
      </c>
      <c r="C564" s="369" t="s">
        <v>31</v>
      </c>
      <c r="D564" s="369" t="s">
        <v>4</v>
      </c>
      <c r="E564" s="370" t="s">
        <v>249</v>
      </c>
      <c r="F564" s="371">
        <v>1.2</v>
      </c>
      <c r="G564" s="371">
        <v>0.6</v>
      </c>
      <c r="H564" s="372">
        <v>0.03</v>
      </c>
      <c r="I564" s="373">
        <v>30</v>
      </c>
      <c r="J564" s="374">
        <f t="shared" si="38"/>
        <v>21.599999999999998</v>
      </c>
      <c r="K564" s="319" t="s">
        <v>33</v>
      </c>
      <c r="L564" s="375" t="s">
        <v>32</v>
      </c>
      <c r="M564" s="376" t="s">
        <v>218</v>
      </c>
      <c r="N564" s="388" t="s">
        <v>222</v>
      </c>
      <c r="O564" s="388"/>
    </row>
    <row r="565" spans="1:15" ht="15.75" hidden="1">
      <c r="A565" s="517">
        <v>523</v>
      </c>
      <c r="B565" s="368">
        <v>43916</v>
      </c>
      <c r="C565" s="369" t="s">
        <v>31</v>
      </c>
      <c r="D565" s="369" t="s">
        <v>4</v>
      </c>
      <c r="E565" s="370" t="s">
        <v>326</v>
      </c>
      <c r="F565" s="371">
        <v>1.2</v>
      </c>
      <c r="G565" s="371">
        <v>0.6</v>
      </c>
      <c r="H565" s="372">
        <v>0.02</v>
      </c>
      <c r="I565" s="373">
        <v>20</v>
      </c>
      <c r="J565" s="374">
        <f t="shared" si="38"/>
        <v>14.399999999999999</v>
      </c>
      <c r="K565" s="319" t="s">
        <v>33</v>
      </c>
      <c r="L565" s="375"/>
      <c r="M565" s="376" t="s">
        <v>216</v>
      </c>
      <c r="N565" s="388" t="s">
        <v>222</v>
      </c>
      <c r="O565" s="388"/>
    </row>
    <row r="566" spans="1:15" ht="15.75" hidden="1">
      <c r="A566" s="334">
        <v>524</v>
      </c>
      <c r="B566" s="368">
        <v>43916</v>
      </c>
      <c r="C566" s="369" t="s">
        <v>31</v>
      </c>
      <c r="D566" s="369" t="s">
        <v>4</v>
      </c>
      <c r="E566" s="370" t="s">
        <v>326</v>
      </c>
      <c r="F566" s="371">
        <v>2.5</v>
      </c>
      <c r="G566" s="371">
        <v>0.6</v>
      </c>
      <c r="H566" s="372">
        <v>0.02</v>
      </c>
      <c r="I566" s="373">
        <v>15</v>
      </c>
      <c r="J566" s="374">
        <f t="shared" si="38"/>
        <v>22.5</v>
      </c>
      <c r="K566" s="319" t="s">
        <v>33</v>
      </c>
      <c r="L566" s="375"/>
      <c r="M566" s="376" t="s">
        <v>216</v>
      </c>
      <c r="N566" s="388" t="s">
        <v>222</v>
      </c>
      <c r="O566" s="388"/>
    </row>
    <row r="567" spans="1:15" ht="15.75" hidden="1">
      <c r="A567" s="517">
        <v>525</v>
      </c>
      <c r="B567" s="368">
        <v>43916</v>
      </c>
      <c r="C567" s="369" t="s">
        <v>31</v>
      </c>
      <c r="D567" s="369" t="s">
        <v>4</v>
      </c>
      <c r="E567" s="990" t="s">
        <v>413</v>
      </c>
      <c r="F567" s="371">
        <v>1.1000000000000001</v>
      </c>
      <c r="G567" s="371">
        <v>0.6</v>
      </c>
      <c r="H567" s="372">
        <v>2.5000000000000001E-2</v>
      </c>
      <c r="I567" s="373">
        <v>20</v>
      </c>
      <c r="J567" s="374">
        <f t="shared" si="38"/>
        <v>13.200000000000001</v>
      </c>
      <c r="K567" s="319" t="s">
        <v>33</v>
      </c>
      <c r="L567" s="375"/>
      <c r="M567" s="376" t="s">
        <v>571</v>
      </c>
      <c r="N567" s="388" t="s">
        <v>222</v>
      </c>
      <c r="O567" s="388"/>
    </row>
    <row r="568" spans="1:15" ht="15.75" hidden="1">
      <c r="A568" s="334">
        <v>526</v>
      </c>
      <c r="B568" s="368">
        <v>43916</v>
      </c>
      <c r="C568" s="369" t="s">
        <v>31</v>
      </c>
      <c r="D568" s="369" t="s">
        <v>4</v>
      </c>
      <c r="E568" s="370" t="s">
        <v>335</v>
      </c>
      <c r="F568" s="371">
        <v>1.2</v>
      </c>
      <c r="G568" s="371">
        <v>0.6</v>
      </c>
      <c r="H568" s="372">
        <v>0.02</v>
      </c>
      <c r="I568" s="373">
        <v>27</v>
      </c>
      <c r="J568" s="374">
        <f t="shared" si="38"/>
        <v>19.439999999999998</v>
      </c>
      <c r="K568" s="319" t="s">
        <v>33</v>
      </c>
      <c r="L568" s="375" t="s">
        <v>32</v>
      </c>
      <c r="M568" s="376" t="s">
        <v>216</v>
      </c>
      <c r="N568" s="388" t="s">
        <v>68</v>
      </c>
      <c r="O568" s="388"/>
    </row>
    <row r="569" spans="1:15" ht="15.75" hidden="1">
      <c r="A569" s="517">
        <v>527</v>
      </c>
      <c r="B569" s="368">
        <v>43916</v>
      </c>
      <c r="C569" s="369" t="s">
        <v>31</v>
      </c>
      <c r="D569" s="369" t="s">
        <v>3</v>
      </c>
      <c r="E569" s="370" t="s">
        <v>362</v>
      </c>
      <c r="F569" s="371">
        <v>1.2</v>
      </c>
      <c r="G569" s="371">
        <v>0.6</v>
      </c>
      <c r="H569" s="372">
        <v>0.02</v>
      </c>
      <c r="I569" s="373">
        <v>20</v>
      </c>
      <c r="J569" s="374">
        <f t="shared" si="38"/>
        <v>14.399999999999999</v>
      </c>
      <c r="K569" s="319" t="s">
        <v>33</v>
      </c>
      <c r="L569" s="375" t="s">
        <v>32</v>
      </c>
      <c r="M569" s="376" t="s">
        <v>217</v>
      </c>
      <c r="N569" s="388" t="s">
        <v>68</v>
      </c>
      <c r="O569" s="388"/>
    </row>
    <row r="570" spans="1:15" ht="15.75" hidden="1">
      <c r="A570" s="334">
        <v>528</v>
      </c>
      <c r="B570" s="368">
        <v>43916</v>
      </c>
      <c r="C570" s="369" t="s">
        <v>31</v>
      </c>
      <c r="D570" s="369" t="s">
        <v>3</v>
      </c>
      <c r="E570" s="370" t="s">
        <v>324</v>
      </c>
      <c r="F570" s="371">
        <v>1.2</v>
      </c>
      <c r="G570" s="371">
        <v>0.6</v>
      </c>
      <c r="H570" s="372">
        <v>0.02</v>
      </c>
      <c r="I570" s="373">
        <v>39</v>
      </c>
      <c r="J570" s="374">
        <f t="shared" si="38"/>
        <v>28.08</v>
      </c>
      <c r="K570" s="319" t="s">
        <v>33</v>
      </c>
      <c r="L570" s="375" t="s">
        <v>32</v>
      </c>
      <c r="M570" s="376" t="s">
        <v>216</v>
      </c>
      <c r="N570" s="388" t="s">
        <v>68</v>
      </c>
      <c r="O570" s="388"/>
    </row>
    <row r="571" spans="1:15" ht="15.75" hidden="1">
      <c r="A571" s="517">
        <v>529</v>
      </c>
      <c r="B571" s="368">
        <v>43916</v>
      </c>
      <c r="C571" s="369" t="s">
        <v>31</v>
      </c>
      <c r="D571" s="369" t="s">
        <v>3</v>
      </c>
      <c r="E571" s="370" t="s">
        <v>719</v>
      </c>
      <c r="F571" s="371">
        <v>1.6</v>
      </c>
      <c r="G571" s="371">
        <v>0.6</v>
      </c>
      <c r="H571" s="372">
        <v>0.02</v>
      </c>
      <c r="I571" s="373">
        <v>23</v>
      </c>
      <c r="J571" s="374">
        <f t="shared" si="38"/>
        <v>22.08</v>
      </c>
      <c r="K571" s="319" t="s">
        <v>33</v>
      </c>
      <c r="L571" s="375" t="s">
        <v>32</v>
      </c>
      <c r="M571" s="376" t="s">
        <v>217</v>
      </c>
      <c r="N571" s="388" t="s">
        <v>68</v>
      </c>
      <c r="O571" s="388"/>
    </row>
    <row r="572" spans="1:15" ht="15.75" hidden="1">
      <c r="A572" s="334">
        <v>530</v>
      </c>
      <c r="B572" s="368">
        <v>43916</v>
      </c>
      <c r="C572" s="369" t="s">
        <v>31</v>
      </c>
      <c r="D572" s="369" t="s">
        <v>3</v>
      </c>
      <c r="E572" s="370" t="s">
        <v>287</v>
      </c>
      <c r="F572" s="371">
        <v>1.2</v>
      </c>
      <c r="G572" s="371">
        <v>1</v>
      </c>
      <c r="H572" s="372">
        <v>0.02</v>
      </c>
      <c r="I572" s="373">
        <v>18</v>
      </c>
      <c r="J572" s="374">
        <f t="shared" si="38"/>
        <v>21.599999999999998</v>
      </c>
      <c r="K572" s="319" t="s">
        <v>33</v>
      </c>
      <c r="L572" s="375" t="s">
        <v>32</v>
      </c>
      <c r="M572" s="376" t="s">
        <v>308</v>
      </c>
      <c r="N572" s="388" t="s">
        <v>68</v>
      </c>
      <c r="O572" s="388"/>
    </row>
    <row r="573" spans="1:15" ht="15.75" hidden="1">
      <c r="A573" s="517">
        <v>531</v>
      </c>
      <c r="B573" s="368">
        <v>43916</v>
      </c>
      <c r="C573" s="369" t="s">
        <v>31</v>
      </c>
      <c r="D573" s="369" t="s">
        <v>4</v>
      </c>
      <c r="E573" s="990" t="s">
        <v>296</v>
      </c>
      <c r="F573" s="371">
        <v>1.2</v>
      </c>
      <c r="G573" s="371">
        <v>0.6</v>
      </c>
      <c r="H573" s="372">
        <v>2.5000000000000001E-2</v>
      </c>
      <c r="I573" s="373">
        <v>30</v>
      </c>
      <c r="J573" s="374">
        <f t="shared" si="38"/>
        <v>21.599999999999998</v>
      </c>
      <c r="K573" s="319" t="s">
        <v>33</v>
      </c>
      <c r="L573" s="375"/>
      <c r="M573" s="376" t="s">
        <v>218</v>
      </c>
      <c r="N573" s="388" t="s">
        <v>222</v>
      </c>
      <c r="O573" s="388"/>
    </row>
    <row r="574" spans="1:15" ht="15.75" hidden="1">
      <c r="A574" s="334">
        <v>532</v>
      </c>
      <c r="B574" s="368">
        <v>43916</v>
      </c>
      <c r="C574" s="369" t="s">
        <v>31</v>
      </c>
      <c r="D574" s="369" t="s">
        <v>4</v>
      </c>
      <c r="E574" s="370" t="s">
        <v>256</v>
      </c>
      <c r="F574" s="371">
        <v>1.3</v>
      </c>
      <c r="G574" s="371">
        <v>0.6</v>
      </c>
      <c r="H574" s="372">
        <v>0.02</v>
      </c>
      <c r="I574" s="373">
        <v>39</v>
      </c>
      <c r="J574" s="374">
        <f t="shared" si="38"/>
        <v>30.42</v>
      </c>
      <c r="K574" s="319" t="s">
        <v>33</v>
      </c>
      <c r="L574" s="375" t="s">
        <v>32</v>
      </c>
      <c r="M574" s="376" t="s">
        <v>216</v>
      </c>
      <c r="N574" s="388" t="s">
        <v>68</v>
      </c>
      <c r="O574" s="388"/>
    </row>
    <row r="575" spans="1:15" ht="15.75" hidden="1">
      <c r="A575" s="517">
        <v>533</v>
      </c>
      <c r="B575" s="368">
        <v>43916</v>
      </c>
      <c r="C575" s="369" t="s">
        <v>31</v>
      </c>
      <c r="D575" s="369" t="s">
        <v>4</v>
      </c>
      <c r="E575" s="370" t="s">
        <v>610</v>
      </c>
      <c r="F575" s="371">
        <v>1.9</v>
      </c>
      <c r="G575" s="371">
        <v>0.6</v>
      </c>
      <c r="H575" s="372">
        <v>0.02</v>
      </c>
      <c r="I575" s="373">
        <v>25</v>
      </c>
      <c r="J575" s="374">
        <f t="shared" si="38"/>
        <v>28.499999999999996</v>
      </c>
      <c r="K575" s="319" t="s">
        <v>33</v>
      </c>
      <c r="L575" s="375"/>
      <c r="M575" s="376" t="s">
        <v>217</v>
      </c>
      <c r="N575" s="388" t="s">
        <v>222</v>
      </c>
      <c r="O575" s="388"/>
    </row>
    <row r="576" spans="1:15" ht="15.75">
      <c r="A576" s="517">
        <v>534</v>
      </c>
      <c r="B576" s="368">
        <v>43916</v>
      </c>
      <c r="C576" s="369" t="s">
        <v>31</v>
      </c>
      <c r="D576" s="369" t="s">
        <v>4</v>
      </c>
      <c r="E576" s="370" t="s">
        <v>333</v>
      </c>
      <c r="F576" s="371">
        <v>1.2</v>
      </c>
      <c r="G576" s="371">
        <v>0.6</v>
      </c>
      <c r="H576" s="372">
        <v>0.03</v>
      </c>
      <c r="I576" s="373">
        <v>22</v>
      </c>
      <c r="J576" s="374">
        <f t="shared" si="38"/>
        <v>15.84</v>
      </c>
      <c r="K576" s="319" t="s">
        <v>33</v>
      </c>
      <c r="L576" s="375" t="s">
        <v>32</v>
      </c>
      <c r="M576" s="376" t="s">
        <v>218</v>
      </c>
      <c r="N576" s="388" t="s">
        <v>222</v>
      </c>
      <c r="O576" s="388"/>
    </row>
    <row r="577" spans="1:15" ht="15.75" hidden="1">
      <c r="A577" s="334">
        <v>535</v>
      </c>
      <c r="B577" s="710">
        <v>43916</v>
      </c>
      <c r="C577" s="711" t="s">
        <v>31</v>
      </c>
      <c r="D577" s="711" t="s">
        <v>3</v>
      </c>
      <c r="E577" s="709" t="s">
        <v>257</v>
      </c>
      <c r="F577" s="712">
        <v>1.2</v>
      </c>
      <c r="G577" s="712">
        <v>0.6</v>
      </c>
      <c r="H577" s="713">
        <v>0.02</v>
      </c>
      <c r="I577" s="714">
        <v>40</v>
      </c>
      <c r="J577" s="715">
        <f t="shared" si="38"/>
        <v>28.799999999999997</v>
      </c>
      <c r="K577" s="716" t="s">
        <v>33</v>
      </c>
      <c r="L577" s="717" t="s">
        <v>32</v>
      </c>
      <c r="M577" s="718" t="s">
        <v>216</v>
      </c>
      <c r="N577" s="719" t="s">
        <v>68</v>
      </c>
      <c r="O577" s="388"/>
    </row>
    <row r="578" spans="1:15" ht="15.75">
      <c r="A578" s="517">
        <v>536</v>
      </c>
      <c r="B578" s="368">
        <v>43917</v>
      </c>
      <c r="C578" s="369" t="s">
        <v>31</v>
      </c>
      <c r="D578" s="369" t="s">
        <v>4</v>
      </c>
      <c r="E578" s="370" t="s">
        <v>415</v>
      </c>
      <c r="F578" s="371">
        <v>1.2</v>
      </c>
      <c r="G578" s="371">
        <v>0.6</v>
      </c>
      <c r="H578" s="372">
        <v>0.03</v>
      </c>
      <c r="I578" s="373">
        <v>20</v>
      </c>
      <c r="J578" s="374">
        <f t="shared" si="38"/>
        <v>14.399999999999999</v>
      </c>
      <c r="K578" s="319" t="s">
        <v>33</v>
      </c>
      <c r="L578" s="375" t="s">
        <v>32</v>
      </c>
      <c r="M578" s="376" t="s">
        <v>218</v>
      </c>
      <c r="N578" s="388" t="s">
        <v>222</v>
      </c>
      <c r="O578" s="388"/>
    </row>
    <row r="579" spans="1:15" ht="15.75" hidden="1">
      <c r="A579" s="334">
        <v>537</v>
      </c>
      <c r="B579" s="368">
        <v>43917</v>
      </c>
      <c r="C579" s="369" t="s">
        <v>31</v>
      </c>
      <c r="D579" s="369" t="s">
        <v>3</v>
      </c>
      <c r="E579" s="370" t="s">
        <v>327</v>
      </c>
      <c r="F579" s="371">
        <v>1.5</v>
      </c>
      <c r="G579" s="371">
        <v>1</v>
      </c>
      <c r="H579" s="372">
        <v>0.02</v>
      </c>
      <c r="I579" s="373">
        <v>55</v>
      </c>
      <c r="J579" s="374">
        <f t="shared" si="38"/>
        <v>82.5</v>
      </c>
      <c r="K579" s="319" t="s">
        <v>33</v>
      </c>
      <c r="L579" s="375" t="s">
        <v>32</v>
      </c>
      <c r="M579" s="376" t="s">
        <v>308</v>
      </c>
      <c r="N579" s="388" t="s">
        <v>68</v>
      </c>
      <c r="O579" s="388"/>
    </row>
    <row r="580" spans="1:15" ht="15.75">
      <c r="A580" s="517">
        <v>538</v>
      </c>
      <c r="B580" s="368">
        <v>43917</v>
      </c>
      <c r="C580" s="369" t="s">
        <v>31</v>
      </c>
      <c r="D580" s="369" t="s">
        <v>4</v>
      </c>
      <c r="E580" s="370" t="s">
        <v>331</v>
      </c>
      <c r="F580" s="371">
        <v>1.2</v>
      </c>
      <c r="G580" s="371">
        <v>0.6</v>
      </c>
      <c r="H580" s="372">
        <v>0.03</v>
      </c>
      <c r="I580" s="373">
        <v>27</v>
      </c>
      <c r="J580" s="374">
        <f t="shared" si="38"/>
        <v>19.439999999999998</v>
      </c>
      <c r="K580" s="319" t="s">
        <v>33</v>
      </c>
      <c r="L580" s="375" t="s">
        <v>32</v>
      </c>
      <c r="M580" s="376" t="s">
        <v>218</v>
      </c>
      <c r="N580" s="388" t="s">
        <v>222</v>
      </c>
      <c r="O580" s="388"/>
    </row>
    <row r="581" spans="1:15" ht="15.75" hidden="1">
      <c r="A581" s="334">
        <v>539</v>
      </c>
      <c r="B581" s="368">
        <v>43917</v>
      </c>
      <c r="C581" s="369" t="s">
        <v>31</v>
      </c>
      <c r="D581" s="369" t="s">
        <v>4</v>
      </c>
      <c r="E581" s="370" t="s">
        <v>305</v>
      </c>
      <c r="F581" s="371">
        <v>1.2</v>
      </c>
      <c r="G581" s="371">
        <v>0.6</v>
      </c>
      <c r="H581" s="372">
        <v>0.02</v>
      </c>
      <c r="I581" s="373">
        <v>37</v>
      </c>
      <c r="J581" s="374">
        <f t="shared" si="38"/>
        <v>26.64</v>
      </c>
      <c r="K581" s="319" t="s">
        <v>33</v>
      </c>
      <c r="L581" s="375"/>
      <c r="M581" s="376" t="s">
        <v>216</v>
      </c>
      <c r="N581" s="388" t="s">
        <v>222</v>
      </c>
      <c r="O581" s="388"/>
    </row>
    <row r="582" spans="1:15" ht="15.75" hidden="1">
      <c r="A582" s="517">
        <v>540</v>
      </c>
      <c r="B582" s="368">
        <v>43917</v>
      </c>
      <c r="C582" s="369" t="s">
        <v>31</v>
      </c>
      <c r="D582" s="369" t="s">
        <v>3</v>
      </c>
      <c r="E582" s="370" t="s">
        <v>742</v>
      </c>
      <c r="F582" s="371">
        <v>1.2</v>
      </c>
      <c r="G582" s="371">
        <v>0.6</v>
      </c>
      <c r="H582" s="372">
        <v>0.02</v>
      </c>
      <c r="I582" s="373">
        <v>39</v>
      </c>
      <c r="J582" s="374">
        <f t="shared" si="38"/>
        <v>28.08</v>
      </c>
      <c r="K582" s="319" t="s">
        <v>33</v>
      </c>
      <c r="L582" s="375" t="s">
        <v>32</v>
      </c>
      <c r="M582" s="376" t="s">
        <v>216</v>
      </c>
      <c r="N582" s="388" t="s">
        <v>68</v>
      </c>
      <c r="O582" s="388"/>
    </row>
    <row r="583" spans="1:15" ht="15.75">
      <c r="A583" s="334">
        <v>541</v>
      </c>
      <c r="B583" s="368">
        <v>43917</v>
      </c>
      <c r="C583" s="369" t="s">
        <v>31</v>
      </c>
      <c r="D583" s="369" t="s">
        <v>4</v>
      </c>
      <c r="E583" s="370" t="s">
        <v>421</v>
      </c>
      <c r="F583" s="371">
        <v>1.6</v>
      </c>
      <c r="G583" s="371">
        <v>0.6</v>
      </c>
      <c r="H583" s="372">
        <v>0.03</v>
      </c>
      <c r="I583" s="373">
        <v>32</v>
      </c>
      <c r="J583" s="374">
        <f t="shared" si="38"/>
        <v>30.72</v>
      </c>
      <c r="K583" s="319" t="s">
        <v>33</v>
      </c>
      <c r="L583" s="375" t="s">
        <v>32</v>
      </c>
      <c r="M583" s="376" t="s">
        <v>218</v>
      </c>
      <c r="N583" s="388" t="s">
        <v>222</v>
      </c>
      <c r="O583" s="388"/>
    </row>
    <row r="584" spans="1:15" ht="15.75" hidden="1">
      <c r="A584" s="517">
        <v>542</v>
      </c>
      <c r="B584" s="368">
        <v>43917</v>
      </c>
      <c r="C584" s="369" t="s">
        <v>31</v>
      </c>
      <c r="D584" s="369" t="s">
        <v>3</v>
      </c>
      <c r="E584" s="370" t="s">
        <v>420</v>
      </c>
      <c r="F584" s="371">
        <v>1.9</v>
      </c>
      <c r="G584" s="371">
        <v>0.6</v>
      </c>
      <c r="H584" s="372">
        <v>0.02</v>
      </c>
      <c r="I584" s="373">
        <v>29</v>
      </c>
      <c r="J584" s="374">
        <f t="shared" si="38"/>
        <v>33.059999999999995</v>
      </c>
      <c r="K584" s="319" t="s">
        <v>33</v>
      </c>
      <c r="L584" s="375" t="s">
        <v>32</v>
      </c>
      <c r="M584" s="376" t="s">
        <v>216</v>
      </c>
      <c r="N584" s="388" t="s">
        <v>68</v>
      </c>
      <c r="O584" s="388"/>
    </row>
    <row r="585" spans="1:15" ht="15.75" hidden="1">
      <c r="A585" s="334">
        <v>543</v>
      </c>
      <c r="B585" s="368">
        <v>43917</v>
      </c>
      <c r="C585" s="369" t="s">
        <v>31</v>
      </c>
      <c r="D585" s="369" t="s">
        <v>3</v>
      </c>
      <c r="E585" s="370" t="s">
        <v>720</v>
      </c>
      <c r="F585" s="371">
        <v>2.1</v>
      </c>
      <c r="G585" s="371">
        <v>0.6</v>
      </c>
      <c r="H585" s="372">
        <v>0.02</v>
      </c>
      <c r="I585" s="373">
        <v>48</v>
      </c>
      <c r="J585" s="374">
        <f t="shared" si="38"/>
        <v>60.480000000000004</v>
      </c>
      <c r="K585" s="319" t="s">
        <v>33</v>
      </c>
      <c r="L585" s="375"/>
      <c r="M585" s="376" t="s">
        <v>217</v>
      </c>
      <c r="N585" s="388" t="s">
        <v>68</v>
      </c>
      <c r="O585" s="388"/>
    </row>
    <row r="586" spans="1:15" ht="15.75" hidden="1">
      <c r="A586" s="517">
        <v>544</v>
      </c>
      <c r="B586" s="368">
        <v>43917</v>
      </c>
      <c r="C586" s="369" t="s">
        <v>31</v>
      </c>
      <c r="D586" s="369" t="s">
        <v>3</v>
      </c>
      <c r="E586" s="370" t="s">
        <v>422</v>
      </c>
      <c r="F586" s="371">
        <v>1.2</v>
      </c>
      <c r="G586" s="371">
        <v>0.6</v>
      </c>
      <c r="H586" s="372">
        <v>0.02</v>
      </c>
      <c r="I586" s="373">
        <v>28</v>
      </c>
      <c r="J586" s="374">
        <f t="shared" si="38"/>
        <v>20.16</v>
      </c>
      <c r="K586" s="319" t="s">
        <v>33</v>
      </c>
      <c r="L586" s="375"/>
      <c r="M586" s="376" t="s">
        <v>216</v>
      </c>
      <c r="N586" s="388" t="s">
        <v>68</v>
      </c>
      <c r="O586" s="388"/>
    </row>
    <row r="587" spans="1:15" ht="15.75" hidden="1">
      <c r="A587" s="334">
        <v>545</v>
      </c>
      <c r="B587" s="368">
        <v>43917</v>
      </c>
      <c r="C587" s="369" t="s">
        <v>31</v>
      </c>
      <c r="D587" s="369" t="s">
        <v>4</v>
      </c>
      <c r="E587" s="370" t="s">
        <v>322</v>
      </c>
      <c r="F587" s="371">
        <v>1.1000000000000001</v>
      </c>
      <c r="G587" s="371">
        <v>0.6</v>
      </c>
      <c r="H587" s="372">
        <v>0.02</v>
      </c>
      <c r="I587" s="373">
        <v>20</v>
      </c>
      <c r="J587" s="374">
        <f t="shared" si="38"/>
        <v>13.200000000000001</v>
      </c>
      <c r="K587" s="319" t="s">
        <v>33</v>
      </c>
      <c r="L587" s="375"/>
      <c r="M587" s="376" t="s">
        <v>216</v>
      </c>
      <c r="N587" s="388" t="s">
        <v>222</v>
      </c>
      <c r="O587" s="388"/>
    </row>
    <row r="588" spans="1:15" ht="15.75" hidden="1">
      <c r="A588" s="517">
        <v>546</v>
      </c>
      <c r="B588" s="368">
        <v>43917</v>
      </c>
      <c r="C588" s="369" t="s">
        <v>31</v>
      </c>
      <c r="D588" s="369" t="s">
        <v>4</v>
      </c>
      <c r="E588" s="370" t="s">
        <v>322</v>
      </c>
      <c r="F588" s="371">
        <v>1.7</v>
      </c>
      <c r="G588" s="371">
        <v>0.6</v>
      </c>
      <c r="H588" s="372">
        <v>0.02</v>
      </c>
      <c r="I588" s="373">
        <v>27</v>
      </c>
      <c r="J588" s="374">
        <f t="shared" si="38"/>
        <v>27.54</v>
      </c>
      <c r="K588" s="319" t="s">
        <v>33</v>
      </c>
      <c r="L588" s="375"/>
      <c r="M588" s="376" t="s">
        <v>216</v>
      </c>
      <c r="N588" s="388" t="s">
        <v>222</v>
      </c>
      <c r="O588" s="388"/>
    </row>
    <row r="589" spans="1:15" ht="15.75">
      <c r="A589" s="334">
        <v>547</v>
      </c>
      <c r="B589" s="368">
        <v>43917</v>
      </c>
      <c r="C589" s="369" t="s">
        <v>31</v>
      </c>
      <c r="D589" s="369" t="s">
        <v>4</v>
      </c>
      <c r="E589" s="370" t="s">
        <v>744</v>
      </c>
      <c r="F589" s="371">
        <v>1.5</v>
      </c>
      <c r="G589" s="371">
        <v>0.6</v>
      </c>
      <c r="H589" s="372">
        <v>0.03</v>
      </c>
      <c r="I589" s="373">
        <v>32</v>
      </c>
      <c r="J589" s="374">
        <f t="shared" si="34"/>
        <v>28.799999999999997</v>
      </c>
      <c r="K589" s="319" t="s">
        <v>33</v>
      </c>
      <c r="L589" s="375" t="s">
        <v>32</v>
      </c>
      <c r="M589" s="376" t="s">
        <v>218</v>
      </c>
      <c r="N589" s="388" t="s">
        <v>222</v>
      </c>
      <c r="O589" s="388"/>
    </row>
    <row r="590" spans="1:15" ht="15.75" hidden="1">
      <c r="A590" s="517">
        <v>548</v>
      </c>
      <c r="B590" s="368">
        <v>43917</v>
      </c>
      <c r="C590" s="369" t="s">
        <v>31</v>
      </c>
      <c r="D590" s="369" t="s">
        <v>4</v>
      </c>
      <c r="E590" s="370" t="s">
        <v>330</v>
      </c>
      <c r="F590" s="371">
        <v>0.8</v>
      </c>
      <c r="G590" s="371">
        <v>0.6</v>
      </c>
      <c r="H590" s="372">
        <v>0.02</v>
      </c>
      <c r="I590" s="373">
        <v>15</v>
      </c>
      <c r="J590" s="374">
        <f t="shared" si="34"/>
        <v>7.1999999999999993</v>
      </c>
      <c r="K590" s="319" t="s">
        <v>33</v>
      </c>
      <c r="L590" s="375"/>
      <c r="M590" s="376" t="s">
        <v>216</v>
      </c>
      <c r="N590" s="388" t="s">
        <v>222</v>
      </c>
      <c r="O590" s="388"/>
    </row>
    <row r="591" spans="1:15" ht="15.75" hidden="1">
      <c r="A591" s="334">
        <v>549</v>
      </c>
      <c r="B591" s="368">
        <v>43917</v>
      </c>
      <c r="C591" s="369" t="s">
        <v>31</v>
      </c>
      <c r="D591" s="369" t="s">
        <v>4</v>
      </c>
      <c r="E591" s="370" t="s">
        <v>330</v>
      </c>
      <c r="F591" s="371">
        <v>1.2</v>
      </c>
      <c r="G591" s="371">
        <v>0.6</v>
      </c>
      <c r="H591" s="372">
        <v>0.02</v>
      </c>
      <c r="I591" s="373">
        <v>20</v>
      </c>
      <c r="J591" s="374">
        <f t="shared" si="34"/>
        <v>14.399999999999999</v>
      </c>
      <c r="K591" s="319" t="s">
        <v>33</v>
      </c>
      <c r="L591" s="375"/>
      <c r="M591" s="376" t="s">
        <v>216</v>
      </c>
      <c r="N591" s="388" t="s">
        <v>222</v>
      </c>
      <c r="O591" s="388"/>
    </row>
    <row r="592" spans="1:15" ht="15.75" hidden="1">
      <c r="A592" s="517">
        <v>550</v>
      </c>
      <c r="B592" s="710">
        <v>43917</v>
      </c>
      <c r="C592" s="711" t="s">
        <v>31</v>
      </c>
      <c r="D592" s="711" t="s">
        <v>3</v>
      </c>
      <c r="E592" s="709" t="s">
        <v>334</v>
      </c>
      <c r="F592" s="712">
        <v>2.1</v>
      </c>
      <c r="G592" s="712">
        <v>0.6</v>
      </c>
      <c r="H592" s="713">
        <v>0.02</v>
      </c>
      <c r="I592" s="714">
        <v>47</v>
      </c>
      <c r="J592" s="715">
        <f t="shared" si="34"/>
        <v>59.22</v>
      </c>
      <c r="K592" s="716" t="s">
        <v>33</v>
      </c>
      <c r="L592" s="717"/>
      <c r="M592" s="718" t="s">
        <v>216</v>
      </c>
      <c r="N592" s="719" t="s">
        <v>68</v>
      </c>
      <c r="O592" s="388"/>
    </row>
    <row r="593" spans="1:15" ht="15.75" hidden="1">
      <c r="A593" s="334">
        <v>551</v>
      </c>
      <c r="B593" s="368">
        <v>43918</v>
      </c>
      <c r="C593" s="369" t="s">
        <v>31</v>
      </c>
      <c r="D593" s="369" t="s">
        <v>3</v>
      </c>
      <c r="E593" s="370" t="s">
        <v>369</v>
      </c>
      <c r="F593" s="371">
        <v>1.3</v>
      </c>
      <c r="G593" s="371">
        <v>0.6</v>
      </c>
      <c r="H593" s="372">
        <v>0.02</v>
      </c>
      <c r="I593" s="373">
        <v>29</v>
      </c>
      <c r="J593" s="374">
        <f t="shared" si="34"/>
        <v>22.62</v>
      </c>
      <c r="K593" s="319" t="s">
        <v>33</v>
      </c>
      <c r="L593" s="375"/>
      <c r="M593" s="376" t="s">
        <v>216</v>
      </c>
      <c r="N593" s="388" t="s">
        <v>68</v>
      </c>
      <c r="O593" s="388"/>
    </row>
    <row r="594" spans="1:15" ht="15.75" hidden="1">
      <c r="A594" s="517">
        <v>552</v>
      </c>
      <c r="B594" s="368">
        <v>43918</v>
      </c>
      <c r="C594" s="369" t="s">
        <v>31</v>
      </c>
      <c r="D594" s="369" t="s">
        <v>3</v>
      </c>
      <c r="E594" s="370" t="s">
        <v>300</v>
      </c>
      <c r="F594" s="371">
        <v>1.7</v>
      </c>
      <c r="G594" s="371">
        <v>0.6</v>
      </c>
      <c r="H594" s="372">
        <v>0.02</v>
      </c>
      <c r="I594" s="373">
        <v>52</v>
      </c>
      <c r="J594" s="374">
        <f t="shared" si="34"/>
        <v>53.04</v>
      </c>
      <c r="K594" s="319" t="s">
        <v>33</v>
      </c>
      <c r="L594" s="375" t="s">
        <v>32</v>
      </c>
      <c r="M594" s="376" t="s">
        <v>217</v>
      </c>
      <c r="N594" s="388" t="s">
        <v>68</v>
      </c>
      <c r="O594" s="388"/>
    </row>
    <row r="595" spans="1:15" ht="15.75" hidden="1">
      <c r="A595" s="334">
        <v>553</v>
      </c>
      <c r="B595" s="368">
        <v>43918</v>
      </c>
      <c r="C595" s="369" t="s">
        <v>31</v>
      </c>
      <c r="D595" s="369" t="s">
        <v>3</v>
      </c>
      <c r="E595" s="370" t="s">
        <v>374</v>
      </c>
      <c r="F595" s="371">
        <v>1.3</v>
      </c>
      <c r="G595" s="371">
        <v>0.6</v>
      </c>
      <c r="H595" s="372">
        <v>0.02</v>
      </c>
      <c r="I595" s="373">
        <v>40</v>
      </c>
      <c r="J595" s="374">
        <f t="shared" si="34"/>
        <v>31.200000000000003</v>
      </c>
      <c r="K595" s="319" t="s">
        <v>33</v>
      </c>
      <c r="L595" s="375" t="s">
        <v>32</v>
      </c>
      <c r="M595" s="376" t="s">
        <v>216</v>
      </c>
      <c r="N595" s="388" t="s">
        <v>68</v>
      </c>
      <c r="O595" s="388"/>
    </row>
    <row r="596" spans="1:15" ht="15.75" hidden="1">
      <c r="A596" s="517">
        <v>554</v>
      </c>
      <c r="B596" s="368">
        <v>43918</v>
      </c>
      <c r="C596" s="369" t="s">
        <v>31</v>
      </c>
      <c r="D596" s="369" t="s">
        <v>3</v>
      </c>
      <c r="E596" s="370" t="s">
        <v>378</v>
      </c>
      <c r="F596" s="371">
        <v>1.3</v>
      </c>
      <c r="G596" s="371">
        <v>0.6</v>
      </c>
      <c r="H596" s="372">
        <v>0.02</v>
      </c>
      <c r="I596" s="373">
        <v>38</v>
      </c>
      <c r="J596" s="374">
        <f t="shared" si="34"/>
        <v>29.64</v>
      </c>
      <c r="K596" s="319" t="s">
        <v>33</v>
      </c>
      <c r="L596" s="375" t="s">
        <v>32</v>
      </c>
      <c r="M596" s="376" t="s">
        <v>216</v>
      </c>
      <c r="N596" s="388" t="s">
        <v>68</v>
      </c>
      <c r="O596" s="388"/>
    </row>
    <row r="597" spans="1:15" ht="15.75" hidden="1">
      <c r="A597" s="334">
        <v>555</v>
      </c>
      <c r="B597" s="368">
        <v>43918</v>
      </c>
      <c r="C597" s="369" t="s">
        <v>31</v>
      </c>
      <c r="D597" s="369" t="s">
        <v>3</v>
      </c>
      <c r="E597" s="370" t="s">
        <v>377</v>
      </c>
      <c r="F597" s="371">
        <v>1.2</v>
      </c>
      <c r="G597" s="371">
        <v>0.6</v>
      </c>
      <c r="H597" s="372">
        <v>0.02</v>
      </c>
      <c r="I597" s="373">
        <v>20</v>
      </c>
      <c r="J597" s="374">
        <f t="shared" si="34"/>
        <v>14.399999999999999</v>
      </c>
      <c r="K597" s="319" t="s">
        <v>33</v>
      </c>
      <c r="L597" s="375" t="s">
        <v>32</v>
      </c>
      <c r="M597" s="376" t="s">
        <v>216</v>
      </c>
      <c r="N597" s="388" t="s">
        <v>68</v>
      </c>
      <c r="O597" s="388"/>
    </row>
    <row r="598" spans="1:15" ht="15.75">
      <c r="A598" s="517">
        <v>556</v>
      </c>
      <c r="B598" s="368">
        <v>43918</v>
      </c>
      <c r="C598" s="369" t="s">
        <v>31</v>
      </c>
      <c r="D598" s="369" t="s">
        <v>4</v>
      </c>
      <c r="E598" s="370" t="s">
        <v>418</v>
      </c>
      <c r="F598" s="371">
        <v>1.2</v>
      </c>
      <c r="G598" s="371">
        <v>0.6</v>
      </c>
      <c r="H598" s="372">
        <v>0.03</v>
      </c>
      <c r="I598" s="373">
        <v>21</v>
      </c>
      <c r="J598" s="374">
        <f t="shared" si="34"/>
        <v>15.12</v>
      </c>
      <c r="K598" s="319" t="s">
        <v>33</v>
      </c>
      <c r="L598" s="375" t="s">
        <v>32</v>
      </c>
      <c r="M598" s="376" t="s">
        <v>218</v>
      </c>
      <c r="N598" s="388" t="s">
        <v>222</v>
      </c>
      <c r="O598" s="388"/>
    </row>
    <row r="599" spans="1:15" ht="15.75">
      <c r="A599" s="334">
        <v>557</v>
      </c>
      <c r="B599" s="368">
        <v>43918</v>
      </c>
      <c r="C599" s="369" t="s">
        <v>31</v>
      </c>
      <c r="D599" s="369" t="s">
        <v>4</v>
      </c>
      <c r="E599" s="370" t="s">
        <v>419</v>
      </c>
      <c r="F599" s="371">
        <v>1.2</v>
      </c>
      <c r="G599" s="371">
        <v>0.6</v>
      </c>
      <c r="H599" s="372">
        <v>0.03</v>
      </c>
      <c r="I599" s="373">
        <v>19</v>
      </c>
      <c r="J599" s="374">
        <f t="shared" ref="J599:J608" si="39">F599*G599*I599</f>
        <v>13.68</v>
      </c>
      <c r="K599" s="319" t="s">
        <v>33</v>
      </c>
      <c r="L599" s="375" t="s">
        <v>32</v>
      </c>
      <c r="M599" s="376" t="s">
        <v>571</v>
      </c>
      <c r="N599" s="388" t="s">
        <v>222</v>
      </c>
      <c r="O599" s="388"/>
    </row>
    <row r="600" spans="1:15" ht="15.75" hidden="1">
      <c r="A600" s="517">
        <v>558</v>
      </c>
      <c r="B600" s="368">
        <v>43918</v>
      </c>
      <c r="C600" s="369" t="s">
        <v>31</v>
      </c>
      <c r="D600" s="369" t="s">
        <v>3</v>
      </c>
      <c r="E600" s="370" t="s">
        <v>381</v>
      </c>
      <c r="F600" s="371">
        <v>1.4</v>
      </c>
      <c r="G600" s="371">
        <v>0.6</v>
      </c>
      <c r="H600" s="372">
        <v>0.02</v>
      </c>
      <c r="I600" s="373">
        <v>25</v>
      </c>
      <c r="J600" s="374">
        <f t="shared" si="39"/>
        <v>21</v>
      </c>
      <c r="K600" s="319" t="s">
        <v>33</v>
      </c>
      <c r="L600" s="375" t="s">
        <v>32</v>
      </c>
      <c r="M600" s="376" t="s">
        <v>216</v>
      </c>
      <c r="N600" s="388" t="s">
        <v>68</v>
      </c>
      <c r="O600" s="388"/>
    </row>
    <row r="601" spans="1:15" ht="15.75">
      <c r="A601" s="334">
        <v>559</v>
      </c>
      <c r="B601" s="368">
        <v>43918</v>
      </c>
      <c r="C601" s="369" t="s">
        <v>31</v>
      </c>
      <c r="D601" s="369" t="s">
        <v>4</v>
      </c>
      <c r="E601" s="370" t="s">
        <v>373</v>
      </c>
      <c r="F601" s="371">
        <v>1.2</v>
      </c>
      <c r="G601" s="371">
        <v>0.6</v>
      </c>
      <c r="H601" s="372">
        <v>0.03</v>
      </c>
      <c r="I601" s="373">
        <v>31</v>
      </c>
      <c r="J601" s="374">
        <f t="shared" si="39"/>
        <v>22.32</v>
      </c>
      <c r="K601" s="319" t="s">
        <v>33</v>
      </c>
      <c r="L601" s="375" t="s">
        <v>32</v>
      </c>
      <c r="M601" s="376" t="s">
        <v>218</v>
      </c>
      <c r="N601" s="388" t="s">
        <v>222</v>
      </c>
      <c r="O601" s="388"/>
    </row>
    <row r="602" spans="1:15" ht="15.75" hidden="1">
      <c r="A602" s="517">
        <v>560</v>
      </c>
      <c r="B602" s="368">
        <v>43918</v>
      </c>
      <c r="C602" s="369" t="s">
        <v>31</v>
      </c>
      <c r="D602" s="369" t="s">
        <v>3</v>
      </c>
      <c r="E602" s="370" t="s">
        <v>371</v>
      </c>
      <c r="F602" s="371">
        <v>1.2</v>
      </c>
      <c r="G602" s="371">
        <v>0.6</v>
      </c>
      <c r="H602" s="372">
        <v>0.02</v>
      </c>
      <c r="I602" s="373">
        <v>25</v>
      </c>
      <c r="J602" s="374">
        <f t="shared" si="39"/>
        <v>18</v>
      </c>
      <c r="K602" s="319" t="s">
        <v>33</v>
      </c>
      <c r="L602" s="375"/>
      <c r="M602" s="376" t="s">
        <v>216</v>
      </c>
      <c r="N602" s="388" t="s">
        <v>68</v>
      </c>
      <c r="O602" s="388"/>
    </row>
    <row r="603" spans="1:15" ht="15.75">
      <c r="A603" s="334">
        <v>561</v>
      </c>
      <c r="B603" s="368">
        <v>43918</v>
      </c>
      <c r="C603" s="369" t="s">
        <v>31</v>
      </c>
      <c r="D603" s="369" t="s">
        <v>4</v>
      </c>
      <c r="E603" s="370" t="s">
        <v>367</v>
      </c>
      <c r="F603" s="371">
        <v>1.2</v>
      </c>
      <c r="G603" s="371">
        <v>0.6</v>
      </c>
      <c r="H603" s="372">
        <v>0.03</v>
      </c>
      <c r="I603" s="373">
        <v>21</v>
      </c>
      <c r="J603" s="374">
        <f t="shared" si="39"/>
        <v>15.12</v>
      </c>
      <c r="K603" s="319" t="s">
        <v>33</v>
      </c>
      <c r="L603" s="375" t="s">
        <v>32</v>
      </c>
      <c r="M603" s="376" t="s">
        <v>571</v>
      </c>
      <c r="N603" s="388" t="s">
        <v>222</v>
      </c>
      <c r="O603" s="388"/>
    </row>
    <row r="604" spans="1:15" ht="15.75">
      <c r="A604" s="517">
        <v>562</v>
      </c>
      <c r="B604" s="368">
        <v>43918</v>
      </c>
      <c r="C604" s="369" t="s">
        <v>31</v>
      </c>
      <c r="D604" s="369" t="s">
        <v>4</v>
      </c>
      <c r="E604" s="370" t="s">
        <v>414</v>
      </c>
      <c r="F604" s="371">
        <v>1.1000000000000001</v>
      </c>
      <c r="G604" s="371">
        <v>0.6</v>
      </c>
      <c r="H604" s="372">
        <v>0.03</v>
      </c>
      <c r="I604" s="373">
        <v>23</v>
      </c>
      <c r="J604" s="374">
        <f t="shared" si="39"/>
        <v>15.180000000000001</v>
      </c>
      <c r="K604" s="319" t="s">
        <v>33</v>
      </c>
      <c r="L604" s="375" t="s">
        <v>32</v>
      </c>
      <c r="M604" s="376" t="s">
        <v>218</v>
      </c>
      <c r="N604" s="388" t="s">
        <v>222</v>
      </c>
      <c r="O604" s="388"/>
    </row>
    <row r="605" spans="1:15" ht="15.75" hidden="1">
      <c r="A605" s="334">
        <v>563</v>
      </c>
      <c r="B605" s="368">
        <v>43918</v>
      </c>
      <c r="C605" s="369" t="s">
        <v>31</v>
      </c>
      <c r="D605" s="369" t="s">
        <v>3</v>
      </c>
      <c r="E605" s="370" t="s">
        <v>741</v>
      </c>
      <c r="F605" s="371">
        <v>1.2</v>
      </c>
      <c r="G605" s="371">
        <v>0.6</v>
      </c>
      <c r="H605" s="372">
        <v>0.02</v>
      </c>
      <c r="I605" s="373">
        <v>38</v>
      </c>
      <c r="J605" s="374">
        <f t="shared" si="39"/>
        <v>27.36</v>
      </c>
      <c r="K605" s="319" t="s">
        <v>33</v>
      </c>
      <c r="L605" s="375" t="s">
        <v>32</v>
      </c>
      <c r="M605" s="376" t="s">
        <v>216</v>
      </c>
      <c r="N605" s="388" t="s">
        <v>68</v>
      </c>
      <c r="O605" s="388"/>
    </row>
    <row r="606" spans="1:15" ht="15.75" hidden="1">
      <c r="A606" s="517">
        <v>564</v>
      </c>
      <c r="B606" s="368">
        <v>43918</v>
      </c>
      <c r="C606" s="369" t="s">
        <v>31</v>
      </c>
      <c r="D606" s="369" t="s">
        <v>3</v>
      </c>
      <c r="E606" s="370" t="s">
        <v>368</v>
      </c>
      <c r="F606" s="371">
        <v>1.2</v>
      </c>
      <c r="G606" s="371">
        <v>0.6</v>
      </c>
      <c r="H606" s="372">
        <v>0.02</v>
      </c>
      <c r="I606" s="373">
        <v>37</v>
      </c>
      <c r="J606" s="374">
        <f t="shared" si="39"/>
        <v>26.64</v>
      </c>
      <c r="K606" s="319" t="s">
        <v>33</v>
      </c>
      <c r="L606" s="375"/>
      <c r="M606" s="376" t="s">
        <v>216</v>
      </c>
      <c r="N606" s="388" t="s">
        <v>68</v>
      </c>
      <c r="O606" s="388"/>
    </row>
    <row r="607" spans="1:15" ht="15.75">
      <c r="A607" s="334">
        <v>565</v>
      </c>
      <c r="B607" s="368">
        <v>43918</v>
      </c>
      <c r="C607" s="369" t="s">
        <v>31</v>
      </c>
      <c r="D607" s="369" t="s">
        <v>4</v>
      </c>
      <c r="E607" s="370" t="s">
        <v>416</v>
      </c>
      <c r="F607" s="371">
        <v>1.2</v>
      </c>
      <c r="G607" s="371">
        <v>0.6</v>
      </c>
      <c r="H607" s="372">
        <v>0.03</v>
      </c>
      <c r="I607" s="373">
        <v>20</v>
      </c>
      <c r="J607" s="374">
        <f t="shared" si="39"/>
        <v>14.399999999999999</v>
      </c>
      <c r="K607" s="319" t="s">
        <v>33</v>
      </c>
      <c r="L607" s="375"/>
      <c r="M607" s="376" t="s">
        <v>571</v>
      </c>
      <c r="N607" s="388" t="s">
        <v>222</v>
      </c>
      <c r="O607" s="388"/>
    </row>
    <row r="608" spans="1:15" ht="15.75" hidden="1">
      <c r="A608" s="517">
        <v>566</v>
      </c>
      <c r="B608" s="368">
        <v>43918</v>
      </c>
      <c r="C608" s="369" t="s">
        <v>31</v>
      </c>
      <c r="D608" s="369" t="s">
        <v>4</v>
      </c>
      <c r="E608" s="370" t="s">
        <v>303</v>
      </c>
      <c r="F608" s="371">
        <v>1.7</v>
      </c>
      <c r="G608" s="371">
        <v>0.6</v>
      </c>
      <c r="H608" s="372">
        <v>0.02</v>
      </c>
      <c r="I608" s="373">
        <v>25</v>
      </c>
      <c r="J608" s="374">
        <f t="shared" si="39"/>
        <v>25.5</v>
      </c>
      <c r="K608" s="319" t="s">
        <v>33</v>
      </c>
      <c r="L608" s="375"/>
      <c r="M608" s="376" t="s">
        <v>217</v>
      </c>
      <c r="N608" s="388" t="s">
        <v>222</v>
      </c>
      <c r="O608" s="388"/>
    </row>
    <row r="609" spans="1:15" ht="15.75">
      <c r="A609" s="334">
        <v>567</v>
      </c>
      <c r="B609" s="368">
        <v>43918</v>
      </c>
      <c r="C609" s="369" t="s">
        <v>31</v>
      </c>
      <c r="D609" s="369" t="s">
        <v>4</v>
      </c>
      <c r="E609" s="370" t="s">
        <v>417</v>
      </c>
      <c r="F609" s="371">
        <v>1.1000000000000001</v>
      </c>
      <c r="G609" s="371">
        <v>0.6</v>
      </c>
      <c r="H609" s="372">
        <v>0.03</v>
      </c>
      <c r="I609" s="373">
        <v>22</v>
      </c>
      <c r="J609" s="374">
        <f t="shared" ref="J609:J618" si="40">F609*G609*I609</f>
        <v>14.520000000000001</v>
      </c>
      <c r="K609" s="319" t="s">
        <v>33</v>
      </c>
      <c r="L609" s="375"/>
      <c r="M609" s="376" t="s">
        <v>218</v>
      </c>
      <c r="N609" s="388" t="s">
        <v>222</v>
      </c>
      <c r="O609" s="388"/>
    </row>
    <row r="610" spans="1:15" ht="15.75" hidden="1">
      <c r="A610" s="517">
        <v>568</v>
      </c>
      <c r="B610" s="368">
        <v>43918</v>
      </c>
      <c r="C610" s="369" t="s">
        <v>31</v>
      </c>
      <c r="D610" s="369" t="s">
        <v>3</v>
      </c>
      <c r="E610" s="370" t="s">
        <v>366</v>
      </c>
      <c r="F610" s="371">
        <v>1.1000000000000001</v>
      </c>
      <c r="G610" s="371">
        <v>0.6</v>
      </c>
      <c r="H610" s="372">
        <v>0.02</v>
      </c>
      <c r="I610" s="373">
        <v>41</v>
      </c>
      <c r="J610" s="374">
        <f t="shared" si="40"/>
        <v>27.060000000000002</v>
      </c>
      <c r="K610" s="319" t="s">
        <v>33</v>
      </c>
      <c r="L610" s="375"/>
      <c r="M610" s="376" t="s">
        <v>216</v>
      </c>
      <c r="N610" s="388" t="s">
        <v>68</v>
      </c>
      <c r="O610" s="388"/>
    </row>
    <row r="611" spans="1:15" ht="15.75" hidden="1">
      <c r="A611" s="334">
        <v>569</v>
      </c>
      <c r="B611" s="710">
        <v>43918</v>
      </c>
      <c r="C611" s="711" t="s">
        <v>31</v>
      </c>
      <c r="D611" s="711" t="s">
        <v>4</v>
      </c>
      <c r="E611" s="709" t="s">
        <v>183</v>
      </c>
      <c r="F611" s="712">
        <v>1.3</v>
      </c>
      <c r="G611" s="712">
        <v>0.6</v>
      </c>
      <c r="H611" s="713">
        <v>0.02</v>
      </c>
      <c r="I611" s="714">
        <v>31</v>
      </c>
      <c r="J611" s="715">
        <f t="shared" si="40"/>
        <v>24.18</v>
      </c>
      <c r="K611" s="716" t="s">
        <v>33</v>
      </c>
      <c r="L611" s="717"/>
      <c r="M611" s="718" t="s">
        <v>216</v>
      </c>
      <c r="N611" s="719" t="s">
        <v>222</v>
      </c>
      <c r="O611" s="388"/>
    </row>
    <row r="612" spans="1:15" ht="15.75" hidden="1">
      <c r="A612" s="517">
        <v>570</v>
      </c>
      <c r="B612" s="368">
        <v>43919</v>
      </c>
      <c r="C612" s="369" t="s">
        <v>31</v>
      </c>
      <c r="D612" s="369" t="s">
        <v>3</v>
      </c>
      <c r="E612" s="370" t="s">
        <v>375</v>
      </c>
      <c r="F612" s="371">
        <v>1.1000000000000001</v>
      </c>
      <c r="G612" s="371">
        <v>0.6</v>
      </c>
      <c r="H612" s="372">
        <v>0.02</v>
      </c>
      <c r="I612" s="373">
        <v>50</v>
      </c>
      <c r="J612" s="374">
        <f>F612*G612*I612</f>
        <v>33</v>
      </c>
      <c r="K612" s="319" t="s">
        <v>33</v>
      </c>
      <c r="L612" s="375" t="s">
        <v>32</v>
      </c>
      <c r="M612" s="376" t="s">
        <v>216</v>
      </c>
      <c r="N612" s="388" t="s">
        <v>68</v>
      </c>
      <c r="O612" s="388"/>
    </row>
    <row r="613" spans="1:15" ht="15.75" hidden="1">
      <c r="A613" s="334">
        <v>571</v>
      </c>
      <c r="B613" s="368">
        <v>43919</v>
      </c>
      <c r="C613" s="369" t="s">
        <v>31</v>
      </c>
      <c r="D613" s="369" t="s">
        <v>3</v>
      </c>
      <c r="E613" s="370" t="s">
        <v>412</v>
      </c>
      <c r="F613" s="371">
        <v>0.8</v>
      </c>
      <c r="G613" s="371">
        <v>0.6</v>
      </c>
      <c r="H613" s="372">
        <v>0.02</v>
      </c>
      <c r="I613" s="373">
        <v>9</v>
      </c>
      <c r="J613" s="374">
        <f t="shared" si="40"/>
        <v>4.32</v>
      </c>
      <c r="K613" s="319" t="s">
        <v>33</v>
      </c>
      <c r="L613" s="375"/>
      <c r="M613" s="376" t="s">
        <v>219</v>
      </c>
      <c r="N613" s="388" t="s">
        <v>68</v>
      </c>
      <c r="O613" s="388"/>
    </row>
    <row r="614" spans="1:15" ht="15.75" hidden="1">
      <c r="A614" s="517">
        <v>572</v>
      </c>
      <c r="B614" s="368">
        <v>43919</v>
      </c>
      <c r="C614" s="369" t="s">
        <v>31</v>
      </c>
      <c r="D614" s="369" t="s">
        <v>3</v>
      </c>
      <c r="E614" s="370" t="s">
        <v>412</v>
      </c>
      <c r="F614" s="371">
        <v>1.3</v>
      </c>
      <c r="G614" s="371">
        <v>0.6</v>
      </c>
      <c r="H614" s="372">
        <v>0.02</v>
      </c>
      <c r="I614" s="373">
        <v>30</v>
      </c>
      <c r="J614" s="374">
        <f t="shared" si="40"/>
        <v>23.400000000000002</v>
      </c>
      <c r="K614" s="319" t="s">
        <v>33</v>
      </c>
      <c r="L614" s="375"/>
      <c r="M614" s="376" t="s">
        <v>219</v>
      </c>
      <c r="N614" s="388" t="s">
        <v>68</v>
      </c>
      <c r="O614" s="388"/>
    </row>
    <row r="615" spans="1:15" ht="15.75">
      <c r="A615" s="334">
        <v>573</v>
      </c>
      <c r="B615" s="368">
        <v>43919</v>
      </c>
      <c r="C615" s="369" t="s">
        <v>31</v>
      </c>
      <c r="D615" s="369" t="s">
        <v>4</v>
      </c>
      <c r="E615" s="370" t="s">
        <v>419</v>
      </c>
      <c r="F615" s="371">
        <v>1.1000000000000001</v>
      </c>
      <c r="G615" s="371">
        <v>0.6</v>
      </c>
      <c r="H615" s="372">
        <v>0.03</v>
      </c>
      <c r="I615" s="373">
        <v>27</v>
      </c>
      <c r="J615" s="374">
        <f t="shared" si="40"/>
        <v>17.82</v>
      </c>
      <c r="K615" s="319" t="s">
        <v>33</v>
      </c>
      <c r="L615" s="375" t="s">
        <v>32</v>
      </c>
      <c r="M615" s="376" t="s">
        <v>218</v>
      </c>
      <c r="N615" s="388" t="s">
        <v>222</v>
      </c>
      <c r="O615" s="388"/>
    </row>
    <row r="616" spans="1:15" ht="15.75" hidden="1">
      <c r="A616" s="517">
        <v>574</v>
      </c>
      <c r="B616" s="368">
        <v>43919</v>
      </c>
      <c r="C616" s="369" t="s">
        <v>31</v>
      </c>
      <c r="D616" s="369" t="s">
        <v>3</v>
      </c>
      <c r="E616" s="370" t="s">
        <v>411</v>
      </c>
      <c r="F616" s="371">
        <v>1.1000000000000001</v>
      </c>
      <c r="G616" s="371">
        <v>0.6</v>
      </c>
      <c r="H616" s="372">
        <v>0.02</v>
      </c>
      <c r="I616" s="373">
        <v>38</v>
      </c>
      <c r="J616" s="374">
        <f t="shared" si="40"/>
        <v>25.080000000000002</v>
      </c>
      <c r="K616" s="319" t="s">
        <v>33</v>
      </c>
      <c r="L616" s="375" t="s">
        <v>32</v>
      </c>
      <c r="M616" s="376" t="s">
        <v>219</v>
      </c>
      <c r="N616" s="388" t="s">
        <v>68</v>
      </c>
      <c r="O616" s="388"/>
    </row>
    <row r="617" spans="1:15" ht="15.75" hidden="1">
      <c r="A617" s="517">
        <v>575</v>
      </c>
      <c r="B617" s="368">
        <v>43919</v>
      </c>
      <c r="C617" s="369" t="s">
        <v>31</v>
      </c>
      <c r="D617" s="369" t="s">
        <v>4</v>
      </c>
      <c r="E617" s="370" t="s">
        <v>376</v>
      </c>
      <c r="F617" s="371">
        <v>1.7</v>
      </c>
      <c r="G617" s="371">
        <v>0.6</v>
      </c>
      <c r="H617" s="372">
        <v>0.02</v>
      </c>
      <c r="I617" s="373">
        <v>37</v>
      </c>
      <c r="J617" s="374">
        <f t="shared" si="40"/>
        <v>37.74</v>
      </c>
      <c r="K617" s="319" t="s">
        <v>33</v>
      </c>
      <c r="L617" s="375"/>
      <c r="M617" s="376" t="s">
        <v>217</v>
      </c>
      <c r="N617" s="388" t="s">
        <v>222</v>
      </c>
      <c r="O617" s="388"/>
    </row>
    <row r="618" spans="1:15" ht="15.75">
      <c r="A618" s="334">
        <v>576</v>
      </c>
      <c r="B618" s="368">
        <v>43919</v>
      </c>
      <c r="C618" s="369" t="s">
        <v>31</v>
      </c>
      <c r="D618" s="369" t="s">
        <v>4</v>
      </c>
      <c r="E618" s="370" t="s">
        <v>181</v>
      </c>
      <c r="F618" s="371">
        <v>1.3</v>
      </c>
      <c r="G618" s="371">
        <v>0.6</v>
      </c>
      <c r="H618" s="372">
        <v>0.03</v>
      </c>
      <c r="I618" s="373">
        <v>30</v>
      </c>
      <c r="J618" s="374">
        <f t="shared" si="40"/>
        <v>23.400000000000002</v>
      </c>
      <c r="K618" s="319" t="s">
        <v>33</v>
      </c>
      <c r="L618" s="375" t="s">
        <v>32</v>
      </c>
      <c r="M618" s="376" t="s">
        <v>571</v>
      </c>
      <c r="N618" s="388" t="s">
        <v>222</v>
      </c>
      <c r="O618" s="388"/>
    </row>
    <row r="619" spans="1:15" ht="15.75" hidden="1">
      <c r="A619" s="517">
        <v>577</v>
      </c>
      <c r="B619" s="368">
        <v>43919</v>
      </c>
      <c r="C619" s="369" t="s">
        <v>31</v>
      </c>
      <c r="D619" s="369" t="s">
        <v>3</v>
      </c>
      <c r="E619" s="370" t="s">
        <v>379</v>
      </c>
      <c r="F619" s="371">
        <v>2.4</v>
      </c>
      <c r="G619" s="371">
        <v>1</v>
      </c>
      <c r="H619" s="372">
        <v>0.02</v>
      </c>
      <c r="I619" s="373">
        <v>26</v>
      </c>
      <c r="J619" s="374">
        <f t="shared" si="34"/>
        <v>62.4</v>
      </c>
      <c r="K619" s="319" t="s">
        <v>33</v>
      </c>
      <c r="L619" s="375"/>
      <c r="M619" s="376" t="s">
        <v>308</v>
      </c>
      <c r="N619" s="388" t="s">
        <v>68</v>
      </c>
      <c r="O619" s="388"/>
    </row>
    <row r="620" spans="1:15" ht="15.75" hidden="1">
      <c r="A620" s="334">
        <v>578</v>
      </c>
      <c r="B620" s="368">
        <v>43919</v>
      </c>
      <c r="C620" s="369" t="s">
        <v>31</v>
      </c>
      <c r="D620" s="369" t="s">
        <v>3</v>
      </c>
      <c r="E620" s="370" t="s">
        <v>418</v>
      </c>
      <c r="F620" s="371">
        <v>1.2</v>
      </c>
      <c r="G620" s="371">
        <v>0.6</v>
      </c>
      <c r="H620" s="372">
        <v>0.02</v>
      </c>
      <c r="I620" s="373">
        <v>40</v>
      </c>
      <c r="J620" s="374">
        <f t="shared" si="34"/>
        <v>28.799999999999997</v>
      </c>
      <c r="K620" s="319" t="s">
        <v>33</v>
      </c>
      <c r="L620" s="375" t="s">
        <v>32</v>
      </c>
      <c r="M620" s="376" t="s">
        <v>216</v>
      </c>
      <c r="N620" s="388" t="s">
        <v>68</v>
      </c>
      <c r="O620" s="388"/>
    </row>
    <row r="621" spans="1:15" ht="15.75" hidden="1">
      <c r="A621" s="517">
        <v>579</v>
      </c>
      <c r="B621" s="368">
        <v>43919</v>
      </c>
      <c r="C621" s="369" t="s">
        <v>31</v>
      </c>
      <c r="D621" s="369" t="s">
        <v>3</v>
      </c>
      <c r="E621" s="370" t="s">
        <v>377</v>
      </c>
      <c r="F621" s="371">
        <v>0.9</v>
      </c>
      <c r="G621" s="371">
        <v>0.6</v>
      </c>
      <c r="H621" s="372">
        <v>0.02</v>
      </c>
      <c r="I621" s="373">
        <v>17</v>
      </c>
      <c r="J621" s="374">
        <f t="shared" si="32"/>
        <v>9.18</v>
      </c>
      <c r="K621" s="319" t="s">
        <v>33</v>
      </c>
      <c r="L621" s="375"/>
      <c r="M621" s="376" t="s">
        <v>219</v>
      </c>
      <c r="N621" s="388" t="s">
        <v>68</v>
      </c>
      <c r="O621" s="388"/>
    </row>
    <row r="622" spans="1:15" ht="15.75" hidden="1">
      <c r="A622" s="334">
        <v>580</v>
      </c>
      <c r="B622" s="368">
        <v>43919</v>
      </c>
      <c r="C622" s="369" t="s">
        <v>31</v>
      </c>
      <c r="D622" s="369" t="s">
        <v>3</v>
      </c>
      <c r="E622" s="370" t="s">
        <v>377</v>
      </c>
      <c r="F622" s="371">
        <v>1.1000000000000001</v>
      </c>
      <c r="G622" s="371">
        <v>0.6</v>
      </c>
      <c r="H622" s="372">
        <v>0.02</v>
      </c>
      <c r="I622" s="373">
        <v>30</v>
      </c>
      <c r="J622" s="374">
        <f t="shared" si="32"/>
        <v>19.8</v>
      </c>
      <c r="K622" s="319" t="s">
        <v>33</v>
      </c>
      <c r="L622" s="375"/>
      <c r="M622" s="376" t="s">
        <v>219</v>
      </c>
      <c r="N622" s="388" t="s">
        <v>68</v>
      </c>
      <c r="O622" s="388"/>
    </row>
    <row r="623" spans="1:15" ht="15.75">
      <c r="A623" s="517">
        <v>581</v>
      </c>
      <c r="B623" s="368">
        <v>43919</v>
      </c>
      <c r="C623" s="369" t="s">
        <v>31</v>
      </c>
      <c r="D623" s="369" t="s">
        <v>4</v>
      </c>
      <c r="E623" s="370" t="s">
        <v>413</v>
      </c>
      <c r="F623" s="371">
        <v>1</v>
      </c>
      <c r="G623" s="371">
        <v>0.6</v>
      </c>
      <c r="H623" s="372">
        <v>0.03</v>
      </c>
      <c r="I623" s="373">
        <v>31</v>
      </c>
      <c r="J623" s="374">
        <f t="shared" si="32"/>
        <v>18.599999999999998</v>
      </c>
      <c r="K623" s="319" t="s">
        <v>33</v>
      </c>
      <c r="L623" s="375" t="s">
        <v>32</v>
      </c>
      <c r="M623" s="376" t="s">
        <v>218</v>
      </c>
      <c r="N623" s="388" t="s">
        <v>222</v>
      </c>
      <c r="O623" s="388"/>
    </row>
    <row r="624" spans="1:15" ht="15.75" hidden="1">
      <c r="A624" s="334">
        <v>582</v>
      </c>
      <c r="B624" s="368">
        <v>43919</v>
      </c>
      <c r="C624" s="369" t="s">
        <v>31</v>
      </c>
      <c r="D624" s="369" t="s">
        <v>3</v>
      </c>
      <c r="E624" s="370" t="s">
        <v>408</v>
      </c>
      <c r="F624" s="371">
        <v>2.4</v>
      </c>
      <c r="G624" s="371">
        <v>0.6</v>
      </c>
      <c r="H624" s="372">
        <v>0.02</v>
      </c>
      <c r="I624" s="373">
        <v>42</v>
      </c>
      <c r="J624" s="374">
        <f t="shared" si="32"/>
        <v>60.48</v>
      </c>
      <c r="K624" s="319" t="s">
        <v>33</v>
      </c>
      <c r="L624" s="375" t="s">
        <v>32</v>
      </c>
      <c r="M624" s="376" t="s">
        <v>216</v>
      </c>
      <c r="N624" s="388" t="s">
        <v>68</v>
      </c>
      <c r="O624" s="388"/>
    </row>
    <row r="625" spans="1:15" ht="15.75">
      <c r="A625" s="517">
        <v>583</v>
      </c>
      <c r="B625" s="368">
        <v>43919</v>
      </c>
      <c r="C625" s="369" t="s">
        <v>31</v>
      </c>
      <c r="D625" s="369" t="s">
        <v>4</v>
      </c>
      <c r="E625" s="370" t="s">
        <v>430</v>
      </c>
      <c r="F625" s="371">
        <v>1.2</v>
      </c>
      <c r="G625" s="371">
        <v>0.6</v>
      </c>
      <c r="H625" s="372">
        <v>0.03</v>
      </c>
      <c r="I625" s="373">
        <v>33</v>
      </c>
      <c r="J625" s="374">
        <f t="shared" si="32"/>
        <v>23.759999999999998</v>
      </c>
      <c r="K625" s="319" t="s">
        <v>33</v>
      </c>
      <c r="L625" s="375" t="s">
        <v>32</v>
      </c>
      <c r="M625" s="376" t="s">
        <v>571</v>
      </c>
      <c r="N625" s="388" t="s">
        <v>68</v>
      </c>
      <c r="O625" s="388"/>
    </row>
    <row r="626" spans="1:15" ht="15.75" hidden="1">
      <c r="A626" s="334">
        <v>584</v>
      </c>
      <c r="B626" s="368">
        <v>43919</v>
      </c>
      <c r="C626" s="369" t="s">
        <v>31</v>
      </c>
      <c r="D626" s="369" t="s">
        <v>4</v>
      </c>
      <c r="E626" s="370" t="s">
        <v>383</v>
      </c>
      <c r="F626" s="371">
        <v>1.5</v>
      </c>
      <c r="G626" s="371">
        <v>0.6</v>
      </c>
      <c r="H626" s="372">
        <v>0.02</v>
      </c>
      <c r="I626" s="373">
        <v>31</v>
      </c>
      <c r="J626" s="374">
        <f t="shared" si="32"/>
        <v>27.9</v>
      </c>
      <c r="K626" s="319" t="s">
        <v>33</v>
      </c>
      <c r="L626" s="375"/>
      <c r="M626" s="376" t="s">
        <v>219</v>
      </c>
      <c r="N626" s="388" t="s">
        <v>68</v>
      </c>
      <c r="O626" s="388"/>
    </row>
    <row r="627" spans="1:15" ht="15.75" hidden="1">
      <c r="A627" s="517">
        <v>585</v>
      </c>
      <c r="B627" s="368">
        <v>43919</v>
      </c>
      <c r="C627" s="369" t="s">
        <v>31</v>
      </c>
      <c r="D627" s="369" t="s">
        <v>3</v>
      </c>
      <c r="E627" s="370" t="s">
        <v>407</v>
      </c>
      <c r="F627" s="371">
        <v>0.9</v>
      </c>
      <c r="G627" s="371">
        <v>0.6</v>
      </c>
      <c r="H627" s="372">
        <v>0.02</v>
      </c>
      <c r="I627" s="373">
        <v>22</v>
      </c>
      <c r="J627" s="374">
        <f t="shared" si="32"/>
        <v>11.88</v>
      </c>
      <c r="K627" s="319" t="s">
        <v>33</v>
      </c>
      <c r="L627" s="375"/>
      <c r="M627" s="376" t="s">
        <v>216</v>
      </c>
      <c r="N627" s="388" t="s">
        <v>68</v>
      </c>
      <c r="O627" s="388"/>
    </row>
    <row r="628" spans="1:15" ht="15.75" hidden="1">
      <c r="A628" s="334">
        <v>582</v>
      </c>
      <c r="B628" s="368">
        <v>43919</v>
      </c>
      <c r="C628" s="369" t="s">
        <v>31</v>
      </c>
      <c r="D628" s="369" t="s">
        <v>3</v>
      </c>
      <c r="E628" s="370" t="s">
        <v>407</v>
      </c>
      <c r="F628" s="371">
        <v>1.4</v>
      </c>
      <c r="G628" s="371">
        <v>0.6</v>
      </c>
      <c r="H628" s="372">
        <v>0.02</v>
      </c>
      <c r="I628" s="373">
        <v>20</v>
      </c>
      <c r="J628" s="374">
        <f t="shared" ref="J628:J667" si="41">F628*G628*I628</f>
        <v>16.8</v>
      </c>
      <c r="K628" s="319" t="s">
        <v>33</v>
      </c>
      <c r="L628" s="375"/>
      <c r="M628" s="376" t="s">
        <v>216</v>
      </c>
      <c r="N628" s="388" t="s">
        <v>68</v>
      </c>
      <c r="O628" s="388"/>
    </row>
    <row r="629" spans="1:15" ht="15.75">
      <c r="A629" s="517">
        <v>583</v>
      </c>
      <c r="B629" s="368">
        <v>43919</v>
      </c>
      <c r="C629" s="369" t="s">
        <v>31</v>
      </c>
      <c r="D629" s="369" t="s">
        <v>4</v>
      </c>
      <c r="E629" s="370" t="s">
        <v>409</v>
      </c>
      <c r="F629" s="371">
        <v>1.3</v>
      </c>
      <c r="G629" s="371">
        <v>0.6</v>
      </c>
      <c r="H629" s="372">
        <v>0.03</v>
      </c>
      <c r="I629" s="373">
        <v>17</v>
      </c>
      <c r="J629" s="374">
        <f t="shared" si="41"/>
        <v>13.26</v>
      </c>
      <c r="K629" s="319" t="s">
        <v>33</v>
      </c>
      <c r="L629" s="375" t="s">
        <v>32</v>
      </c>
      <c r="M629" s="376" t="s">
        <v>218</v>
      </c>
      <c r="N629" s="388" t="s">
        <v>222</v>
      </c>
      <c r="O629" s="388"/>
    </row>
    <row r="630" spans="1:15" ht="15.75" hidden="1">
      <c r="A630" s="334">
        <v>584</v>
      </c>
      <c r="B630" s="368">
        <v>43919</v>
      </c>
      <c r="C630" s="369" t="s">
        <v>31</v>
      </c>
      <c r="D630" s="369" t="s">
        <v>3</v>
      </c>
      <c r="E630" s="370" t="s">
        <v>410</v>
      </c>
      <c r="F630" s="371">
        <v>1.2</v>
      </c>
      <c r="G630" s="371">
        <v>0.6</v>
      </c>
      <c r="H630" s="372">
        <v>0.02</v>
      </c>
      <c r="I630" s="373">
        <v>38</v>
      </c>
      <c r="J630" s="374">
        <f t="shared" si="41"/>
        <v>27.36</v>
      </c>
      <c r="K630" s="319" t="s">
        <v>33</v>
      </c>
      <c r="L630" s="375"/>
      <c r="M630" s="376" t="s">
        <v>219</v>
      </c>
      <c r="N630" s="388" t="s">
        <v>68</v>
      </c>
      <c r="O630" s="388"/>
    </row>
    <row r="631" spans="1:15" ht="15.75" hidden="1">
      <c r="A631" s="517">
        <v>585</v>
      </c>
      <c r="B631" s="368">
        <v>43919</v>
      </c>
      <c r="C631" s="369" t="s">
        <v>31</v>
      </c>
      <c r="D631" s="369" t="s">
        <v>4</v>
      </c>
      <c r="E631" s="370" t="s">
        <v>696</v>
      </c>
      <c r="F631" s="371">
        <v>1.7</v>
      </c>
      <c r="G631" s="371">
        <v>0.6</v>
      </c>
      <c r="H631" s="372">
        <v>0.02</v>
      </c>
      <c r="I631" s="373">
        <v>33</v>
      </c>
      <c r="J631" s="374">
        <f t="shared" si="41"/>
        <v>33.660000000000004</v>
      </c>
      <c r="K631" s="319" t="s">
        <v>33</v>
      </c>
      <c r="L631" s="375"/>
      <c r="M631" s="376" t="s">
        <v>217</v>
      </c>
      <c r="N631" s="388" t="s">
        <v>222</v>
      </c>
      <c r="O631" s="388"/>
    </row>
    <row r="632" spans="1:15" ht="15.75" hidden="1">
      <c r="A632" s="334">
        <v>582</v>
      </c>
      <c r="B632" s="368">
        <v>43919</v>
      </c>
      <c r="C632" s="369" t="s">
        <v>31</v>
      </c>
      <c r="D632" s="369" t="s">
        <v>4</v>
      </c>
      <c r="E632" s="370" t="s">
        <v>189</v>
      </c>
      <c r="F632" s="371">
        <v>1.3</v>
      </c>
      <c r="G632" s="371">
        <v>0.6</v>
      </c>
      <c r="H632" s="372">
        <v>0.02</v>
      </c>
      <c r="I632" s="373">
        <v>30</v>
      </c>
      <c r="J632" s="374">
        <f t="shared" si="41"/>
        <v>23.400000000000002</v>
      </c>
      <c r="K632" s="319" t="s">
        <v>33</v>
      </c>
      <c r="L632" s="375"/>
      <c r="M632" s="376" t="s">
        <v>216</v>
      </c>
      <c r="N632" s="388" t="s">
        <v>222</v>
      </c>
      <c r="O632" s="388"/>
    </row>
    <row r="633" spans="1:15" ht="15.75">
      <c r="A633" s="517">
        <v>583</v>
      </c>
      <c r="B633" s="368">
        <v>43919</v>
      </c>
      <c r="C633" s="369" t="s">
        <v>31</v>
      </c>
      <c r="D633" s="369" t="s">
        <v>4</v>
      </c>
      <c r="E633" s="370" t="s">
        <v>380</v>
      </c>
      <c r="F633" s="371">
        <v>1.3</v>
      </c>
      <c r="G633" s="371">
        <v>0.6</v>
      </c>
      <c r="H633" s="372">
        <v>0.03</v>
      </c>
      <c r="I633" s="373">
        <v>22</v>
      </c>
      <c r="J633" s="374">
        <f t="shared" si="41"/>
        <v>17.16</v>
      </c>
      <c r="K633" s="319" t="s">
        <v>33</v>
      </c>
      <c r="L633" s="375"/>
      <c r="M633" s="376" t="s">
        <v>571</v>
      </c>
      <c r="N633" s="388" t="s">
        <v>222</v>
      </c>
      <c r="O633" s="388"/>
    </row>
    <row r="634" spans="1:15" ht="15.75" hidden="1">
      <c r="A634" s="334">
        <v>584</v>
      </c>
      <c r="B634" s="368">
        <v>43919</v>
      </c>
      <c r="C634" s="369" t="s">
        <v>31</v>
      </c>
      <c r="D634" s="369" t="s">
        <v>3</v>
      </c>
      <c r="E634" s="370" t="s">
        <v>370</v>
      </c>
      <c r="F634" s="371">
        <v>1</v>
      </c>
      <c r="G634" s="371">
        <v>0.6</v>
      </c>
      <c r="H634" s="372">
        <v>0.02</v>
      </c>
      <c r="I634" s="373">
        <v>11</v>
      </c>
      <c r="J634" s="374">
        <f t="shared" si="41"/>
        <v>6.6</v>
      </c>
      <c r="K634" s="319" t="s">
        <v>33</v>
      </c>
      <c r="L634" s="375"/>
      <c r="M634" s="376" t="s">
        <v>216</v>
      </c>
      <c r="N634" s="388" t="s">
        <v>68</v>
      </c>
      <c r="O634" s="388"/>
    </row>
    <row r="635" spans="1:15" ht="15.75" hidden="1">
      <c r="A635" s="517">
        <v>585</v>
      </c>
      <c r="B635" s="368">
        <v>43919</v>
      </c>
      <c r="C635" s="369" t="s">
        <v>31</v>
      </c>
      <c r="D635" s="369" t="s">
        <v>3</v>
      </c>
      <c r="E635" s="370" t="s">
        <v>370</v>
      </c>
      <c r="F635" s="371">
        <v>2.1</v>
      </c>
      <c r="G635" s="371">
        <v>0.6</v>
      </c>
      <c r="H635" s="372">
        <v>0.02</v>
      </c>
      <c r="I635" s="373">
        <v>20</v>
      </c>
      <c r="J635" s="374">
        <f t="shared" si="41"/>
        <v>25.2</v>
      </c>
      <c r="K635" s="319" t="s">
        <v>33</v>
      </c>
      <c r="L635" s="375"/>
      <c r="M635" s="376" t="s">
        <v>216</v>
      </c>
      <c r="N635" s="388" t="s">
        <v>68</v>
      </c>
      <c r="O635" s="388"/>
    </row>
    <row r="636" spans="1:15" ht="15.75">
      <c r="A636" s="334">
        <v>582</v>
      </c>
      <c r="B636" s="368">
        <v>43919</v>
      </c>
      <c r="C636" s="369" t="s">
        <v>31</v>
      </c>
      <c r="D636" s="369" t="s">
        <v>4</v>
      </c>
      <c r="E636" s="370" t="s">
        <v>745</v>
      </c>
      <c r="F636" s="371">
        <v>1.1000000000000001</v>
      </c>
      <c r="G636" s="371">
        <v>0.6</v>
      </c>
      <c r="H636" s="372">
        <v>0.03</v>
      </c>
      <c r="I636" s="373">
        <v>28</v>
      </c>
      <c r="J636" s="374">
        <f t="shared" si="41"/>
        <v>18.48</v>
      </c>
      <c r="K636" s="319" t="s">
        <v>33</v>
      </c>
      <c r="L636" s="375"/>
      <c r="M636" s="376" t="s">
        <v>218</v>
      </c>
      <c r="N636" s="388" t="s">
        <v>222</v>
      </c>
      <c r="O636" s="388"/>
    </row>
    <row r="637" spans="1:15" ht="15.75" hidden="1">
      <c r="A637" s="517">
        <v>583</v>
      </c>
      <c r="B637" s="368">
        <v>43919</v>
      </c>
      <c r="C637" s="369" t="s">
        <v>31</v>
      </c>
      <c r="D637" s="369" t="s">
        <v>3</v>
      </c>
      <c r="E637" s="370" t="s">
        <v>199</v>
      </c>
      <c r="F637" s="371">
        <v>1.2</v>
      </c>
      <c r="G637" s="371">
        <v>1</v>
      </c>
      <c r="H637" s="372">
        <v>0.02</v>
      </c>
      <c r="I637" s="373">
        <v>23</v>
      </c>
      <c r="J637" s="374">
        <f t="shared" si="41"/>
        <v>27.599999999999998</v>
      </c>
      <c r="K637" s="319" t="s">
        <v>33</v>
      </c>
      <c r="L637" s="375"/>
      <c r="M637" s="376" t="s">
        <v>308</v>
      </c>
      <c r="N637" s="388" t="s">
        <v>68</v>
      </c>
      <c r="O637" s="388"/>
    </row>
    <row r="638" spans="1:15" ht="15.75" hidden="1">
      <c r="A638" s="334">
        <v>584</v>
      </c>
      <c r="B638" s="368">
        <v>43919</v>
      </c>
      <c r="C638" s="369" t="s">
        <v>31</v>
      </c>
      <c r="D638" s="369" t="s">
        <v>4</v>
      </c>
      <c r="E638" s="370" t="s">
        <v>372</v>
      </c>
      <c r="F638" s="371">
        <v>1.1000000000000001</v>
      </c>
      <c r="G638" s="371">
        <v>0.6</v>
      </c>
      <c r="H638" s="372">
        <v>0.02</v>
      </c>
      <c r="I638" s="373">
        <v>26</v>
      </c>
      <c r="J638" s="374">
        <f t="shared" si="41"/>
        <v>17.16</v>
      </c>
      <c r="K638" s="319" t="s">
        <v>33</v>
      </c>
      <c r="L638" s="375"/>
      <c r="M638" s="376" t="s">
        <v>219</v>
      </c>
      <c r="N638" s="388" t="s">
        <v>222</v>
      </c>
      <c r="O638" s="388"/>
    </row>
    <row r="639" spans="1:15" ht="15.75" hidden="1">
      <c r="A639" s="517">
        <v>585</v>
      </c>
      <c r="B639" s="368">
        <v>43919</v>
      </c>
      <c r="C639" s="369" t="s">
        <v>31</v>
      </c>
      <c r="D639" s="369" t="s">
        <v>3</v>
      </c>
      <c r="E639" s="370" t="s">
        <v>720</v>
      </c>
      <c r="F639" s="371">
        <v>2</v>
      </c>
      <c r="G639" s="371">
        <v>0.6</v>
      </c>
      <c r="H639" s="372">
        <v>0.02</v>
      </c>
      <c r="I639" s="373">
        <v>46</v>
      </c>
      <c r="J639" s="374">
        <f t="shared" si="41"/>
        <v>55.199999999999996</v>
      </c>
      <c r="K639" s="319" t="s">
        <v>33</v>
      </c>
      <c r="L639" s="375" t="s">
        <v>32</v>
      </c>
      <c r="M639" s="376" t="s">
        <v>216</v>
      </c>
      <c r="N639" s="388" t="s">
        <v>68</v>
      </c>
      <c r="O639" s="388"/>
    </row>
    <row r="640" spans="1:15" ht="15.75" hidden="1">
      <c r="A640" s="334">
        <v>586</v>
      </c>
      <c r="B640" s="710">
        <v>43919</v>
      </c>
      <c r="C640" s="711" t="s">
        <v>31</v>
      </c>
      <c r="D640" s="711" t="s">
        <v>3</v>
      </c>
      <c r="E640" s="709" t="s">
        <v>767</v>
      </c>
      <c r="F640" s="712">
        <v>1.2</v>
      </c>
      <c r="G640" s="712">
        <v>0.6</v>
      </c>
      <c r="H640" s="713">
        <v>0.02</v>
      </c>
      <c r="I640" s="714">
        <v>30</v>
      </c>
      <c r="J640" s="715">
        <f t="shared" si="41"/>
        <v>21.599999999999998</v>
      </c>
      <c r="K640" s="716" t="s">
        <v>33</v>
      </c>
      <c r="L640" s="717"/>
      <c r="M640" s="718" t="s">
        <v>219</v>
      </c>
      <c r="N640" s="719" t="s">
        <v>68</v>
      </c>
      <c r="O640" s="388"/>
    </row>
    <row r="641" spans="1:15" ht="15.75" hidden="1">
      <c r="A641" s="517">
        <v>583</v>
      </c>
      <c r="B641" s="368">
        <v>43920</v>
      </c>
      <c r="C641" s="369" t="s">
        <v>31</v>
      </c>
      <c r="D641" s="369" t="s">
        <v>3</v>
      </c>
      <c r="E641" s="370" t="s">
        <v>187</v>
      </c>
      <c r="F641" s="371">
        <v>1.5</v>
      </c>
      <c r="G641" s="371">
        <v>0.6</v>
      </c>
      <c r="H641" s="372">
        <v>0.02</v>
      </c>
      <c r="I641" s="373">
        <v>45</v>
      </c>
      <c r="J641" s="374">
        <f t="shared" ref="J641:J652" si="42">F641*G641*I641</f>
        <v>40.499999999999993</v>
      </c>
      <c r="K641" s="319" t="s">
        <v>33</v>
      </c>
      <c r="L641" s="375"/>
      <c r="M641" s="376" t="s">
        <v>219</v>
      </c>
      <c r="N641" s="388" t="s">
        <v>68</v>
      </c>
      <c r="O641" s="388"/>
    </row>
    <row r="642" spans="1:15" ht="15.75" hidden="1">
      <c r="A642" s="334">
        <v>584</v>
      </c>
      <c r="B642" s="368">
        <v>43920</v>
      </c>
      <c r="C642" s="369" t="s">
        <v>31</v>
      </c>
      <c r="D642" s="369" t="s">
        <v>3</v>
      </c>
      <c r="E642" s="370" t="s">
        <v>423</v>
      </c>
      <c r="F642" s="371">
        <v>1.3</v>
      </c>
      <c r="G642" s="371">
        <v>0.6</v>
      </c>
      <c r="H642" s="372">
        <v>0.02</v>
      </c>
      <c r="I642" s="373">
        <v>38</v>
      </c>
      <c r="J642" s="374">
        <f t="shared" si="42"/>
        <v>29.64</v>
      </c>
      <c r="K642" s="319" t="s">
        <v>33</v>
      </c>
      <c r="L642" s="375"/>
      <c r="M642" s="376" t="s">
        <v>216</v>
      </c>
      <c r="N642" s="388" t="s">
        <v>68</v>
      </c>
      <c r="O642" s="388"/>
    </row>
    <row r="643" spans="1:15" ht="15.75" hidden="1">
      <c r="A643" s="517">
        <v>585</v>
      </c>
      <c r="B643" s="368">
        <v>43920</v>
      </c>
      <c r="C643" s="369" t="s">
        <v>31</v>
      </c>
      <c r="D643" s="369" t="s">
        <v>3</v>
      </c>
      <c r="E643" s="370" t="s">
        <v>473</v>
      </c>
      <c r="F643" s="371">
        <v>1.4</v>
      </c>
      <c r="G643" s="371">
        <v>0.6</v>
      </c>
      <c r="H643" s="372">
        <v>0.02</v>
      </c>
      <c r="I643" s="373">
        <v>42</v>
      </c>
      <c r="J643" s="374">
        <f t="shared" si="42"/>
        <v>35.28</v>
      </c>
      <c r="K643" s="319" t="s">
        <v>33</v>
      </c>
      <c r="L643" s="375"/>
      <c r="M643" s="376" t="s">
        <v>219</v>
      </c>
      <c r="N643" s="388" t="s">
        <v>68</v>
      </c>
      <c r="O643" s="388"/>
    </row>
    <row r="644" spans="1:15" ht="15.75" hidden="1">
      <c r="A644" s="334">
        <v>582</v>
      </c>
      <c r="B644" s="368">
        <v>43920</v>
      </c>
      <c r="C644" s="369" t="s">
        <v>31</v>
      </c>
      <c r="D644" s="369" t="s">
        <v>3</v>
      </c>
      <c r="E644" s="370" t="s">
        <v>190</v>
      </c>
      <c r="F644" s="371">
        <v>1.2</v>
      </c>
      <c r="G644" s="371">
        <v>0.6</v>
      </c>
      <c r="H644" s="372">
        <v>0.02</v>
      </c>
      <c r="I644" s="373">
        <v>51</v>
      </c>
      <c r="J644" s="374">
        <f t="shared" si="42"/>
        <v>36.72</v>
      </c>
      <c r="K644" s="319" t="s">
        <v>33</v>
      </c>
      <c r="L644" s="375"/>
      <c r="M644" s="376" t="s">
        <v>219</v>
      </c>
      <c r="N644" s="388" t="s">
        <v>68</v>
      </c>
      <c r="O644" s="388"/>
    </row>
    <row r="645" spans="1:15" ht="15.75" hidden="1">
      <c r="A645" s="517">
        <v>583</v>
      </c>
      <c r="B645" s="368">
        <v>43920</v>
      </c>
      <c r="C645" s="369" t="s">
        <v>31</v>
      </c>
      <c r="D645" s="369" t="s">
        <v>3</v>
      </c>
      <c r="E645" s="370" t="s">
        <v>185</v>
      </c>
      <c r="F645" s="371">
        <v>1.3</v>
      </c>
      <c r="G645" s="371">
        <v>0.6</v>
      </c>
      <c r="H645" s="372">
        <v>0.02</v>
      </c>
      <c r="I645" s="373">
        <v>39</v>
      </c>
      <c r="J645" s="374">
        <f t="shared" si="42"/>
        <v>30.42</v>
      </c>
      <c r="K645" s="319" t="s">
        <v>33</v>
      </c>
      <c r="L645" s="375"/>
      <c r="M645" s="376" t="s">
        <v>216</v>
      </c>
      <c r="N645" s="388" t="s">
        <v>68</v>
      </c>
      <c r="O645" s="388"/>
    </row>
    <row r="646" spans="1:15" ht="15.75">
      <c r="A646" s="334">
        <v>584</v>
      </c>
      <c r="B646" s="368">
        <v>43920</v>
      </c>
      <c r="C646" s="369" t="s">
        <v>31</v>
      </c>
      <c r="D646" s="369" t="s">
        <v>4</v>
      </c>
      <c r="E646" s="370" t="s">
        <v>416</v>
      </c>
      <c r="F646" s="371">
        <v>1.1000000000000001</v>
      </c>
      <c r="G646" s="371">
        <v>0.6</v>
      </c>
      <c r="H646" s="372">
        <v>0.03</v>
      </c>
      <c r="I646" s="373">
        <v>20</v>
      </c>
      <c r="J646" s="374">
        <f t="shared" si="42"/>
        <v>13.200000000000001</v>
      </c>
      <c r="K646" s="319" t="s">
        <v>33</v>
      </c>
      <c r="L646" s="375"/>
      <c r="M646" s="376" t="s">
        <v>218</v>
      </c>
      <c r="N646" s="388" t="s">
        <v>222</v>
      </c>
      <c r="O646" s="388"/>
    </row>
    <row r="647" spans="1:15" ht="15.75" hidden="1">
      <c r="A647" s="517">
        <v>585</v>
      </c>
      <c r="B647" s="368">
        <v>43920</v>
      </c>
      <c r="C647" s="369" t="s">
        <v>31</v>
      </c>
      <c r="D647" s="369" t="s">
        <v>3</v>
      </c>
      <c r="E647" s="370" t="s">
        <v>183</v>
      </c>
      <c r="F647" s="371">
        <v>2.6</v>
      </c>
      <c r="G647" s="371">
        <v>0.6</v>
      </c>
      <c r="H647" s="372">
        <v>0.02</v>
      </c>
      <c r="I647" s="373">
        <v>42</v>
      </c>
      <c r="J647" s="374">
        <f t="shared" si="42"/>
        <v>65.52</v>
      </c>
      <c r="K647" s="319" t="s">
        <v>33</v>
      </c>
      <c r="L647" s="375"/>
      <c r="M647" s="376" t="s">
        <v>219</v>
      </c>
      <c r="N647" s="388" t="s">
        <v>68</v>
      </c>
      <c r="O647" s="388"/>
    </row>
    <row r="648" spans="1:15" ht="15.75">
      <c r="A648" s="334">
        <v>582</v>
      </c>
      <c r="B648" s="368">
        <v>43920</v>
      </c>
      <c r="C648" s="369" t="s">
        <v>31</v>
      </c>
      <c r="D648" s="369" t="s">
        <v>4</v>
      </c>
      <c r="E648" s="370" t="s">
        <v>427</v>
      </c>
      <c r="F648" s="371">
        <v>1.1000000000000001</v>
      </c>
      <c r="G648" s="371">
        <v>0.6</v>
      </c>
      <c r="H648" s="372">
        <v>0.03</v>
      </c>
      <c r="I648" s="373">
        <v>38</v>
      </c>
      <c r="J648" s="374">
        <f t="shared" si="42"/>
        <v>25.080000000000002</v>
      </c>
      <c r="K648" s="319" t="s">
        <v>33</v>
      </c>
      <c r="L648" s="375"/>
      <c r="M648" s="376" t="s">
        <v>218</v>
      </c>
      <c r="N648" s="388" t="s">
        <v>222</v>
      </c>
      <c r="O648" s="388"/>
    </row>
    <row r="649" spans="1:15" ht="15.75">
      <c r="A649" s="517">
        <v>583</v>
      </c>
      <c r="B649" s="368">
        <v>43920</v>
      </c>
      <c r="C649" s="369" t="s">
        <v>31</v>
      </c>
      <c r="D649" s="369" t="s">
        <v>4</v>
      </c>
      <c r="E649" s="370" t="s">
        <v>420</v>
      </c>
      <c r="F649" s="371">
        <v>1.4</v>
      </c>
      <c r="G649" s="371">
        <v>0.6</v>
      </c>
      <c r="H649" s="372">
        <v>0.03</v>
      </c>
      <c r="I649" s="373">
        <v>32</v>
      </c>
      <c r="J649" s="374">
        <f t="shared" si="42"/>
        <v>26.88</v>
      </c>
      <c r="K649" s="319" t="s">
        <v>33</v>
      </c>
      <c r="L649" s="375"/>
      <c r="M649" s="376" t="s">
        <v>571</v>
      </c>
      <c r="N649" s="388" t="s">
        <v>222</v>
      </c>
      <c r="O649" s="388"/>
    </row>
    <row r="650" spans="1:15" ht="15.75" hidden="1">
      <c r="A650" s="334">
        <v>584</v>
      </c>
      <c r="B650" s="368">
        <v>43920</v>
      </c>
      <c r="C650" s="369" t="s">
        <v>31</v>
      </c>
      <c r="D650" s="369" t="s">
        <v>3</v>
      </c>
      <c r="E650" s="370" t="s">
        <v>323</v>
      </c>
      <c r="F650" s="371">
        <v>1.3</v>
      </c>
      <c r="G650" s="371">
        <v>0.6</v>
      </c>
      <c r="H650" s="372">
        <v>0.02</v>
      </c>
      <c r="I650" s="373">
        <v>60</v>
      </c>
      <c r="J650" s="374">
        <f t="shared" si="42"/>
        <v>46.800000000000004</v>
      </c>
      <c r="K650" s="319" t="s">
        <v>33</v>
      </c>
      <c r="L650" s="375"/>
      <c r="M650" s="376" t="s">
        <v>216</v>
      </c>
      <c r="N650" s="388" t="s">
        <v>68</v>
      </c>
      <c r="O650" s="388"/>
    </row>
    <row r="651" spans="1:15" ht="15.75" hidden="1">
      <c r="A651" s="517">
        <v>585</v>
      </c>
      <c r="B651" s="368">
        <v>43920</v>
      </c>
      <c r="C651" s="369" t="s">
        <v>31</v>
      </c>
      <c r="D651" s="369" t="s">
        <v>3</v>
      </c>
      <c r="E651" s="370" t="s">
        <v>160</v>
      </c>
      <c r="F651" s="371">
        <v>1.5</v>
      </c>
      <c r="G651" s="371">
        <v>0.6</v>
      </c>
      <c r="H651" s="372">
        <v>0.02</v>
      </c>
      <c r="I651" s="373">
        <v>32</v>
      </c>
      <c r="J651" s="374">
        <f t="shared" si="42"/>
        <v>28.799999999999997</v>
      </c>
      <c r="K651" s="319" t="s">
        <v>33</v>
      </c>
      <c r="L651" s="375"/>
      <c r="M651" s="376" t="s">
        <v>216</v>
      </c>
      <c r="N651" s="388" t="s">
        <v>68</v>
      </c>
      <c r="O651" s="388"/>
    </row>
    <row r="652" spans="1:15" ht="15.75">
      <c r="A652" s="334">
        <v>586</v>
      </c>
      <c r="B652" s="368">
        <v>43920</v>
      </c>
      <c r="C652" s="369" t="s">
        <v>31</v>
      </c>
      <c r="D652" s="369" t="s">
        <v>4</v>
      </c>
      <c r="E652" s="370" t="s">
        <v>743</v>
      </c>
      <c r="F652" s="371">
        <v>1.2</v>
      </c>
      <c r="G652" s="371">
        <v>0.6</v>
      </c>
      <c r="H652" s="372">
        <v>0.03</v>
      </c>
      <c r="I652" s="373">
        <v>36</v>
      </c>
      <c r="J652" s="374">
        <f t="shared" si="42"/>
        <v>25.919999999999998</v>
      </c>
      <c r="K652" s="319" t="s">
        <v>33</v>
      </c>
      <c r="L652" s="375"/>
      <c r="M652" s="376" t="s">
        <v>218</v>
      </c>
      <c r="N652" s="388" t="s">
        <v>222</v>
      </c>
      <c r="O652" s="388"/>
    </row>
    <row r="653" spans="1:15" ht="15.75" hidden="1">
      <c r="A653" s="517">
        <v>583</v>
      </c>
      <c r="B653" s="368">
        <v>43920</v>
      </c>
      <c r="C653" s="369" t="s">
        <v>31</v>
      </c>
      <c r="D653" s="369" t="s">
        <v>4</v>
      </c>
      <c r="E653" s="370" t="s">
        <v>199</v>
      </c>
      <c r="F653" s="371">
        <v>1</v>
      </c>
      <c r="G653" s="371">
        <v>0.6</v>
      </c>
      <c r="H653" s="372">
        <v>0.02</v>
      </c>
      <c r="I653" s="373">
        <v>32</v>
      </c>
      <c r="J653" s="374">
        <f t="shared" ref="J653:J664" si="43">F653*G653*I653</f>
        <v>19.2</v>
      </c>
      <c r="K653" s="319" t="s">
        <v>33</v>
      </c>
      <c r="L653" s="375"/>
      <c r="M653" s="376" t="s">
        <v>216</v>
      </c>
      <c r="N653" s="388" t="s">
        <v>222</v>
      </c>
      <c r="O653" s="388"/>
    </row>
    <row r="654" spans="1:15" ht="15.75" hidden="1">
      <c r="A654" s="334">
        <v>584</v>
      </c>
      <c r="B654" s="368">
        <v>43920</v>
      </c>
      <c r="C654" s="369" t="s">
        <v>31</v>
      </c>
      <c r="D654" s="369" t="s">
        <v>3</v>
      </c>
      <c r="E654" s="370" t="s">
        <v>365</v>
      </c>
      <c r="F654" s="371">
        <v>1.2</v>
      </c>
      <c r="G654" s="371">
        <v>0.6</v>
      </c>
      <c r="H654" s="372">
        <v>0.02</v>
      </c>
      <c r="I654" s="373">
        <v>29</v>
      </c>
      <c r="J654" s="374">
        <f t="shared" si="43"/>
        <v>20.88</v>
      </c>
      <c r="K654" s="319" t="s">
        <v>33</v>
      </c>
      <c r="L654" s="375"/>
      <c r="M654" s="376" t="s">
        <v>216</v>
      </c>
      <c r="N654" s="388" t="s">
        <v>68</v>
      </c>
      <c r="O654" s="388"/>
    </row>
    <row r="655" spans="1:15" ht="16.5" thickBot="1">
      <c r="A655" s="517">
        <v>585</v>
      </c>
      <c r="B655" s="368">
        <v>43920</v>
      </c>
      <c r="C655" s="369" t="s">
        <v>31</v>
      </c>
      <c r="D655" s="369" t="s">
        <v>4</v>
      </c>
      <c r="E655" s="370" t="s">
        <v>363</v>
      </c>
      <c r="F655" s="371">
        <v>1.4</v>
      </c>
      <c r="G655" s="371">
        <v>0.6</v>
      </c>
      <c r="H655" s="372">
        <v>0.03</v>
      </c>
      <c r="I655" s="373">
        <v>30</v>
      </c>
      <c r="J655" s="374">
        <f t="shared" si="43"/>
        <v>25.2</v>
      </c>
      <c r="K655" s="319" t="s">
        <v>33</v>
      </c>
      <c r="L655" s="375"/>
      <c r="M655" s="376" t="s">
        <v>571</v>
      </c>
      <c r="N655" s="388" t="s">
        <v>222</v>
      </c>
      <c r="O655" s="388"/>
    </row>
    <row r="656" spans="1:15" ht="15.75" hidden="1">
      <c r="A656" s="334">
        <v>582</v>
      </c>
      <c r="B656" s="368"/>
      <c r="C656" s="369" t="s">
        <v>31</v>
      </c>
      <c r="D656" s="369"/>
      <c r="E656" s="370"/>
      <c r="F656" s="371"/>
      <c r="G656" s="371">
        <v>0.6</v>
      </c>
      <c r="H656" s="372">
        <v>0.02</v>
      </c>
      <c r="I656" s="373"/>
      <c r="J656" s="374">
        <f t="shared" si="43"/>
        <v>0</v>
      </c>
      <c r="K656" s="319" t="s">
        <v>33</v>
      </c>
      <c r="L656" s="375"/>
      <c r="M656" s="376"/>
      <c r="N656" s="388"/>
      <c r="O656" s="388"/>
    </row>
    <row r="657" spans="1:15" ht="15.75" hidden="1">
      <c r="A657" s="517">
        <v>583</v>
      </c>
      <c r="B657" s="368"/>
      <c r="C657" s="369" t="s">
        <v>31</v>
      </c>
      <c r="D657" s="369"/>
      <c r="E657" s="370"/>
      <c r="F657" s="371"/>
      <c r="G657" s="371">
        <v>0.6</v>
      </c>
      <c r="H657" s="372">
        <v>0.02</v>
      </c>
      <c r="I657" s="373"/>
      <c r="J657" s="374">
        <f t="shared" si="43"/>
        <v>0</v>
      </c>
      <c r="K657" s="319" t="s">
        <v>33</v>
      </c>
      <c r="L657" s="375"/>
      <c r="M657" s="376"/>
      <c r="N657" s="388"/>
      <c r="O657" s="388"/>
    </row>
    <row r="658" spans="1:15" ht="15.75" hidden="1">
      <c r="A658" s="334">
        <v>584</v>
      </c>
      <c r="B658" s="368"/>
      <c r="C658" s="369" t="s">
        <v>31</v>
      </c>
      <c r="D658" s="369"/>
      <c r="E658" s="370"/>
      <c r="F658" s="371"/>
      <c r="G658" s="371">
        <v>0.6</v>
      </c>
      <c r="H658" s="372">
        <v>0.02</v>
      </c>
      <c r="I658" s="373"/>
      <c r="J658" s="374">
        <f t="shared" si="43"/>
        <v>0</v>
      </c>
      <c r="K658" s="319" t="s">
        <v>33</v>
      </c>
      <c r="L658" s="375"/>
      <c r="M658" s="376"/>
      <c r="N658" s="388"/>
      <c r="O658" s="388"/>
    </row>
    <row r="659" spans="1:15" ht="15.75" hidden="1">
      <c r="A659" s="517">
        <v>585</v>
      </c>
      <c r="B659" s="368"/>
      <c r="C659" s="369" t="s">
        <v>31</v>
      </c>
      <c r="D659" s="369"/>
      <c r="E659" s="370"/>
      <c r="F659" s="371"/>
      <c r="G659" s="371">
        <v>0.6</v>
      </c>
      <c r="H659" s="372">
        <v>0.02</v>
      </c>
      <c r="I659" s="373"/>
      <c r="J659" s="374">
        <f t="shared" si="43"/>
        <v>0</v>
      </c>
      <c r="K659" s="319" t="s">
        <v>33</v>
      </c>
      <c r="L659" s="375"/>
      <c r="M659" s="376"/>
      <c r="N659" s="388"/>
      <c r="O659" s="388"/>
    </row>
    <row r="660" spans="1:15" ht="15.75" hidden="1">
      <c r="A660" s="334">
        <v>582</v>
      </c>
      <c r="B660" s="368"/>
      <c r="C660" s="369" t="s">
        <v>31</v>
      </c>
      <c r="D660" s="369"/>
      <c r="E660" s="370"/>
      <c r="F660" s="371"/>
      <c r="G660" s="371">
        <v>0.6</v>
      </c>
      <c r="H660" s="372">
        <v>0.02</v>
      </c>
      <c r="I660" s="373"/>
      <c r="J660" s="374">
        <f t="shared" si="43"/>
        <v>0</v>
      </c>
      <c r="K660" s="319" t="s">
        <v>33</v>
      </c>
      <c r="L660" s="375"/>
      <c r="M660" s="376"/>
      <c r="N660" s="388"/>
      <c r="O660" s="388"/>
    </row>
    <row r="661" spans="1:15" ht="15.75" hidden="1">
      <c r="A661" s="517">
        <v>583</v>
      </c>
      <c r="B661" s="368"/>
      <c r="C661" s="369" t="s">
        <v>31</v>
      </c>
      <c r="D661" s="369"/>
      <c r="E661" s="370"/>
      <c r="F661" s="371"/>
      <c r="G661" s="371">
        <v>0.6</v>
      </c>
      <c r="H661" s="372">
        <v>0.02</v>
      </c>
      <c r="I661" s="373"/>
      <c r="J661" s="374">
        <f t="shared" si="43"/>
        <v>0</v>
      </c>
      <c r="K661" s="319" t="s">
        <v>33</v>
      </c>
      <c r="L661" s="375"/>
      <c r="M661" s="376"/>
      <c r="N661" s="388"/>
      <c r="O661" s="388"/>
    </row>
    <row r="662" spans="1:15" ht="15.75" hidden="1">
      <c r="A662" s="334">
        <v>584</v>
      </c>
      <c r="B662" s="368"/>
      <c r="C662" s="369" t="s">
        <v>31</v>
      </c>
      <c r="D662" s="369"/>
      <c r="E662" s="370"/>
      <c r="F662" s="371"/>
      <c r="G662" s="371">
        <v>0.6</v>
      </c>
      <c r="H662" s="372">
        <v>0.02</v>
      </c>
      <c r="I662" s="373"/>
      <c r="J662" s="374">
        <f t="shared" si="43"/>
        <v>0</v>
      </c>
      <c r="K662" s="319" t="s">
        <v>33</v>
      </c>
      <c r="L662" s="375"/>
      <c r="M662" s="376"/>
      <c r="N662" s="388"/>
      <c r="O662" s="388"/>
    </row>
    <row r="663" spans="1:15" ht="15.75" hidden="1">
      <c r="A663" s="517">
        <v>585</v>
      </c>
      <c r="B663" s="368"/>
      <c r="C663" s="369" t="s">
        <v>31</v>
      </c>
      <c r="D663" s="369"/>
      <c r="E663" s="370"/>
      <c r="F663" s="371"/>
      <c r="G663" s="371">
        <v>0.6</v>
      </c>
      <c r="H663" s="372">
        <v>0.02</v>
      </c>
      <c r="I663" s="373"/>
      <c r="J663" s="374">
        <f t="shared" si="43"/>
        <v>0</v>
      </c>
      <c r="K663" s="319" t="s">
        <v>33</v>
      </c>
      <c r="L663" s="375"/>
      <c r="M663" s="376"/>
      <c r="N663" s="388"/>
      <c r="O663" s="388"/>
    </row>
    <row r="664" spans="1:15" ht="15.75" hidden="1">
      <c r="A664" s="334">
        <v>586</v>
      </c>
      <c r="B664" s="368"/>
      <c r="C664" s="369" t="s">
        <v>31</v>
      </c>
      <c r="D664" s="369"/>
      <c r="E664" s="370"/>
      <c r="F664" s="371"/>
      <c r="G664" s="371">
        <v>0.6</v>
      </c>
      <c r="H664" s="372">
        <v>0.02</v>
      </c>
      <c r="I664" s="373"/>
      <c r="J664" s="374">
        <f t="shared" si="43"/>
        <v>0</v>
      </c>
      <c r="K664" s="319" t="s">
        <v>33</v>
      </c>
      <c r="L664" s="375"/>
      <c r="M664" s="376"/>
      <c r="N664" s="388"/>
      <c r="O664" s="388"/>
    </row>
    <row r="665" spans="1:15" ht="15.75" hidden="1">
      <c r="A665" s="517">
        <v>583</v>
      </c>
      <c r="B665" s="368"/>
      <c r="C665" s="369" t="s">
        <v>31</v>
      </c>
      <c r="D665" s="369"/>
      <c r="E665" s="370"/>
      <c r="F665" s="371"/>
      <c r="G665" s="371">
        <v>0.6</v>
      </c>
      <c r="H665" s="372">
        <v>0.02</v>
      </c>
      <c r="I665" s="373"/>
      <c r="J665" s="374">
        <f t="shared" si="41"/>
        <v>0</v>
      </c>
      <c r="K665" s="319" t="s">
        <v>33</v>
      </c>
      <c r="L665" s="375"/>
      <c r="M665" s="376"/>
      <c r="N665" s="388"/>
      <c r="O665" s="388"/>
    </row>
    <row r="666" spans="1:15" ht="15.75" hidden="1">
      <c r="A666" s="334">
        <v>584</v>
      </c>
      <c r="B666" s="368"/>
      <c r="C666" s="369" t="s">
        <v>31</v>
      </c>
      <c r="D666" s="369"/>
      <c r="E666" s="370"/>
      <c r="F666" s="371"/>
      <c r="G666" s="371">
        <v>0.6</v>
      </c>
      <c r="H666" s="372">
        <v>0.02</v>
      </c>
      <c r="I666" s="373"/>
      <c r="J666" s="374">
        <f t="shared" si="41"/>
        <v>0</v>
      </c>
      <c r="K666" s="319" t="s">
        <v>33</v>
      </c>
      <c r="L666" s="375"/>
      <c r="M666" s="376"/>
      <c r="N666" s="388"/>
      <c r="O666" s="388"/>
    </row>
    <row r="667" spans="1:15" ht="15.75" hidden="1">
      <c r="A667" s="517">
        <v>585</v>
      </c>
      <c r="B667" s="368"/>
      <c r="C667" s="369" t="s">
        <v>31</v>
      </c>
      <c r="D667" s="369"/>
      <c r="E667" s="370"/>
      <c r="F667" s="371"/>
      <c r="G667" s="371">
        <v>0.6</v>
      </c>
      <c r="H667" s="372">
        <v>0.02</v>
      </c>
      <c r="I667" s="373"/>
      <c r="J667" s="374">
        <f t="shared" si="41"/>
        <v>0</v>
      </c>
      <c r="K667" s="319" t="s">
        <v>33</v>
      </c>
      <c r="L667" s="375"/>
      <c r="M667" s="376"/>
      <c r="N667" s="388"/>
      <c r="O667" s="388"/>
    </row>
    <row r="668" spans="1:15" ht="15.75" hidden="1">
      <c r="A668" s="334">
        <v>582</v>
      </c>
      <c r="B668" s="368"/>
      <c r="C668" s="369" t="s">
        <v>31</v>
      </c>
      <c r="D668" s="369"/>
      <c r="E668" s="370"/>
      <c r="F668" s="371"/>
      <c r="G668" s="371">
        <v>0.6</v>
      </c>
      <c r="H668" s="372">
        <v>0.02</v>
      </c>
      <c r="I668" s="373"/>
      <c r="J668" s="374">
        <f t="shared" ref="J668:J671" si="44">F668*G668*I668</f>
        <v>0</v>
      </c>
      <c r="K668" s="319" t="s">
        <v>33</v>
      </c>
      <c r="L668" s="375"/>
      <c r="M668" s="376"/>
      <c r="N668" s="388"/>
      <c r="O668" s="388"/>
    </row>
    <row r="669" spans="1:15" ht="15.75" hidden="1">
      <c r="A669" s="517">
        <v>583</v>
      </c>
      <c r="B669" s="368"/>
      <c r="C669" s="369" t="s">
        <v>31</v>
      </c>
      <c r="D669" s="369"/>
      <c r="E669" s="370"/>
      <c r="F669" s="371"/>
      <c r="G669" s="371">
        <v>0.6</v>
      </c>
      <c r="H669" s="372">
        <v>0.02</v>
      </c>
      <c r="I669" s="373"/>
      <c r="J669" s="374">
        <f t="shared" si="44"/>
        <v>0</v>
      </c>
      <c r="K669" s="319" t="s">
        <v>33</v>
      </c>
      <c r="L669" s="375"/>
      <c r="M669" s="376"/>
      <c r="N669" s="388"/>
      <c r="O669" s="388"/>
    </row>
    <row r="670" spans="1:15" ht="15.75" hidden="1">
      <c r="A670" s="334">
        <v>584</v>
      </c>
      <c r="B670" s="368"/>
      <c r="C670" s="369" t="s">
        <v>31</v>
      </c>
      <c r="D670" s="369"/>
      <c r="E670" s="370"/>
      <c r="F670" s="371"/>
      <c r="G670" s="371">
        <v>0.6</v>
      </c>
      <c r="H670" s="372">
        <v>0.02</v>
      </c>
      <c r="I670" s="373"/>
      <c r="J670" s="374">
        <f t="shared" si="44"/>
        <v>0</v>
      </c>
      <c r="K670" s="319" t="s">
        <v>33</v>
      </c>
      <c r="L670" s="375"/>
      <c r="M670" s="376"/>
      <c r="N670" s="388"/>
      <c r="O670" s="388"/>
    </row>
    <row r="671" spans="1:15" ht="15.75" hidden="1">
      <c r="A671" s="517">
        <v>585</v>
      </c>
      <c r="B671" s="368"/>
      <c r="C671" s="369" t="s">
        <v>31</v>
      </c>
      <c r="D671" s="369"/>
      <c r="E671" s="370"/>
      <c r="F671" s="371"/>
      <c r="G671" s="371">
        <v>0.6</v>
      </c>
      <c r="H671" s="372">
        <v>0.02</v>
      </c>
      <c r="I671" s="373"/>
      <c r="J671" s="374">
        <f t="shared" si="44"/>
        <v>0</v>
      </c>
      <c r="K671" s="319" t="s">
        <v>33</v>
      </c>
      <c r="L671" s="375"/>
      <c r="M671" s="376"/>
      <c r="N671" s="388"/>
      <c r="O671" s="388"/>
    </row>
    <row r="672" spans="1:15" ht="15.75" hidden="1">
      <c r="A672" s="334">
        <v>582</v>
      </c>
      <c r="B672" s="368"/>
      <c r="C672" s="369" t="s">
        <v>31</v>
      </c>
      <c r="D672" s="369"/>
      <c r="E672" s="370"/>
      <c r="F672" s="371"/>
      <c r="G672" s="371">
        <v>0.6</v>
      </c>
      <c r="H672" s="372">
        <v>0.02</v>
      </c>
      <c r="I672" s="373"/>
      <c r="J672" s="374">
        <f t="shared" si="32"/>
        <v>0</v>
      </c>
      <c r="K672" s="319" t="s">
        <v>33</v>
      </c>
      <c r="L672" s="375"/>
      <c r="M672" s="376"/>
      <c r="N672" s="388"/>
      <c r="O672" s="388"/>
    </row>
    <row r="673" spans="1:15" ht="15.75" hidden="1">
      <c r="A673" s="517">
        <v>583</v>
      </c>
      <c r="B673" s="368"/>
      <c r="C673" s="369" t="s">
        <v>31</v>
      </c>
      <c r="D673" s="369"/>
      <c r="E673" s="370"/>
      <c r="F673" s="371"/>
      <c r="G673" s="371">
        <v>0.6</v>
      </c>
      <c r="H673" s="372">
        <v>0.02</v>
      </c>
      <c r="I673" s="373"/>
      <c r="J673" s="374">
        <f t="shared" si="32"/>
        <v>0</v>
      </c>
      <c r="K673" s="319" t="s">
        <v>33</v>
      </c>
      <c r="L673" s="375"/>
      <c r="M673" s="376"/>
      <c r="N673" s="388"/>
      <c r="O673" s="388"/>
    </row>
    <row r="674" spans="1:15" ht="15.75" hidden="1">
      <c r="A674" s="334">
        <v>584</v>
      </c>
      <c r="B674" s="368"/>
      <c r="C674" s="369" t="s">
        <v>31</v>
      </c>
      <c r="D674" s="369"/>
      <c r="E674" s="370"/>
      <c r="F674" s="371"/>
      <c r="G674" s="371">
        <v>0.6</v>
      </c>
      <c r="H674" s="372">
        <v>0.02</v>
      </c>
      <c r="I674" s="373"/>
      <c r="J674" s="374">
        <f t="shared" si="32"/>
        <v>0</v>
      </c>
      <c r="K674" s="319" t="s">
        <v>33</v>
      </c>
      <c r="L674" s="375"/>
      <c r="M674" s="376"/>
      <c r="N674" s="388"/>
      <c r="O674" s="388"/>
    </row>
    <row r="675" spans="1:15" ht="15.75" hidden="1">
      <c r="A675" s="517">
        <v>585</v>
      </c>
      <c r="B675" s="368"/>
      <c r="C675" s="369" t="s">
        <v>31</v>
      </c>
      <c r="D675" s="369"/>
      <c r="E675" s="370"/>
      <c r="F675" s="371"/>
      <c r="G675" s="371">
        <v>0.6</v>
      </c>
      <c r="H675" s="372">
        <v>0.02</v>
      </c>
      <c r="I675" s="373"/>
      <c r="J675" s="374">
        <f t="shared" si="32"/>
        <v>0</v>
      </c>
      <c r="K675" s="319" t="s">
        <v>33</v>
      </c>
      <c r="L675" s="375"/>
      <c r="M675" s="376"/>
      <c r="N675" s="388"/>
      <c r="O675" s="388"/>
    </row>
    <row r="676" spans="1:15" ht="16.5" hidden="1" thickBot="1">
      <c r="A676" s="334">
        <v>586</v>
      </c>
      <c r="B676" s="368"/>
      <c r="C676" s="369" t="s">
        <v>31</v>
      </c>
      <c r="D676" s="369"/>
      <c r="E676" s="370"/>
      <c r="F676" s="371"/>
      <c r="G676" s="371">
        <v>0.6</v>
      </c>
      <c r="H676" s="372">
        <v>0.02</v>
      </c>
      <c r="I676" s="373"/>
      <c r="J676" s="374">
        <f t="shared" si="32"/>
        <v>0</v>
      </c>
      <c r="K676" s="319" t="s">
        <v>33</v>
      </c>
      <c r="L676" s="375"/>
      <c r="M676" s="376"/>
      <c r="N676" s="388"/>
      <c r="O676" s="388"/>
    </row>
    <row r="677" spans="1:15" ht="16.5" thickBot="1">
      <c r="A677" s="308"/>
      <c r="B677" s="309"/>
      <c r="C677" s="310"/>
      <c r="D677" s="310"/>
      <c r="E677" s="311"/>
      <c r="F677" s="312"/>
      <c r="G677" s="312"/>
      <c r="H677" s="313"/>
      <c r="I677" s="314"/>
      <c r="J677" s="315"/>
      <c r="K677" s="316"/>
      <c r="L677" s="317"/>
      <c r="M677" s="318"/>
      <c r="N677" s="664"/>
    </row>
  </sheetData>
  <autoFilter ref="A40:T676" xr:uid="{00000000-0009-0000-0000-000002000000}">
    <filterColumn colId="7">
      <filters>
        <filter val="0.030"/>
      </filters>
    </filterColumn>
  </autoFilter>
  <mergeCells count="35">
    <mergeCell ref="L33:L34"/>
    <mergeCell ref="M33:N34"/>
    <mergeCell ref="L35:N38"/>
    <mergeCell ref="L27:N29"/>
    <mergeCell ref="J28:J29"/>
    <mergeCell ref="L30:L31"/>
    <mergeCell ref="M30:N31"/>
    <mergeCell ref="J31:J32"/>
    <mergeCell ref="M32:N32"/>
    <mergeCell ref="B25:D25"/>
    <mergeCell ref="L25:N25"/>
    <mergeCell ref="E7:E10"/>
    <mergeCell ref="I7:I10"/>
    <mergeCell ref="L11:N13"/>
    <mergeCell ref="J12:J13"/>
    <mergeCell ref="L14:L15"/>
    <mergeCell ref="J15:J16"/>
    <mergeCell ref="L16:L17"/>
    <mergeCell ref="M16:N17"/>
    <mergeCell ref="L21:N22"/>
    <mergeCell ref="B23:D23"/>
    <mergeCell ref="L23:N23"/>
    <mergeCell ref="B24:D24"/>
    <mergeCell ref="L24:N24"/>
    <mergeCell ref="O11:P11"/>
    <mergeCell ref="O16:P16"/>
    <mergeCell ref="A1:N1"/>
    <mergeCell ref="A2:B2"/>
    <mergeCell ref="E2:F2"/>
    <mergeCell ref="I2:J2"/>
    <mergeCell ref="A3:A6"/>
    <mergeCell ref="E3:E6"/>
    <mergeCell ref="I3:I6"/>
    <mergeCell ref="M14:N15"/>
    <mergeCell ref="A7:A10"/>
  </mergeCells>
  <phoneticPr fontId="46" type="noConversion"/>
  <pageMargins left="0.7" right="0.7" top="0.75" bottom="0.75" header="0.3" footer="0.3"/>
  <pageSetup orientation="portrait" horizontalDpi="360" verticalDpi="36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AG6066"/>
  <sheetViews>
    <sheetView topLeftCell="A1183" zoomScale="120" zoomScaleNormal="120" workbookViewId="0">
      <selection activeCell="E1181" sqref="E1181"/>
    </sheetView>
  </sheetViews>
  <sheetFormatPr defaultColWidth="9.140625" defaultRowHeight="15.75"/>
  <cols>
    <col min="1" max="1" width="10.42578125" style="143" customWidth="1"/>
    <col min="2" max="2" width="8.28515625" style="140" customWidth="1"/>
    <col min="3" max="3" width="10" style="140" bestFit="1" customWidth="1"/>
    <col min="4" max="4" width="9.42578125" style="140" customWidth="1"/>
    <col min="5" max="5" width="7.85546875" style="19" customWidth="1"/>
    <col min="6" max="6" width="8.42578125" style="109" customWidth="1"/>
    <col min="7" max="7" width="8.7109375" style="109" customWidth="1"/>
    <col min="8" max="8" width="10.42578125" style="109" customWidth="1"/>
    <col min="9" max="9" width="8.28515625" style="14" customWidth="1"/>
    <col min="10" max="10" width="8" style="109" customWidth="1"/>
    <col min="11" max="11" width="10.7109375" style="14" customWidth="1"/>
    <col min="12" max="12" width="8.7109375" style="141" customWidth="1"/>
    <col min="13" max="13" width="9.5703125" style="142" customWidth="1"/>
    <col min="14" max="14" width="7" style="101" customWidth="1"/>
    <col min="15" max="15" width="7.85546875" style="2" customWidth="1"/>
    <col min="16" max="16" width="8.42578125" style="480" customWidth="1"/>
    <col min="17" max="17" width="11.7109375" style="2" customWidth="1"/>
    <col min="18" max="25" width="9.140625" style="2"/>
    <col min="26" max="26" width="5.42578125" style="2" customWidth="1"/>
    <col min="27" max="27" width="10.5703125" style="2" bestFit="1" customWidth="1"/>
    <col min="28" max="29" width="9.140625" style="2"/>
    <col min="30" max="30" width="9.140625" style="2" customWidth="1"/>
    <col min="31" max="31" width="12.85546875" style="261" customWidth="1"/>
    <col min="32" max="16384" width="9.140625" style="2"/>
  </cols>
  <sheetData>
    <row r="1" spans="1:31" s="111" customFormat="1">
      <c r="A1" s="1115" t="s">
        <v>145</v>
      </c>
      <c r="B1" s="1115"/>
      <c r="C1" s="1115"/>
      <c r="D1" s="140"/>
      <c r="E1" s="19"/>
      <c r="F1" s="109"/>
      <c r="G1" s="109"/>
      <c r="H1" s="109"/>
      <c r="I1" s="112"/>
      <c r="J1" s="109"/>
      <c r="K1" s="112"/>
      <c r="L1" s="141"/>
      <c r="M1" s="142"/>
      <c r="N1" s="101"/>
      <c r="P1" s="480"/>
      <c r="Q1" s="1115" t="s">
        <v>146</v>
      </c>
      <c r="R1" s="1115"/>
      <c r="S1" s="1115"/>
      <c r="AE1" s="261"/>
    </row>
    <row r="2" spans="1:31" ht="26.25" customHeight="1">
      <c r="A2" s="1116" t="s">
        <v>205</v>
      </c>
      <c r="B2" s="1116"/>
      <c r="C2" s="1116"/>
      <c r="D2" s="1116"/>
      <c r="E2" s="1116"/>
      <c r="F2" s="1116"/>
      <c r="G2" s="1116"/>
      <c r="H2" s="1116"/>
      <c r="I2" s="1116"/>
      <c r="J2" s="1116"/>
      <c r="K2" s="1116"/>
      <c r="L2" s="1116"/>
      <c r="M2" s="1116"/>
      <c r="N2" s="1116"/>
      <c r="Q2" s="1116" t="s">
        <v>206</v>
      </c>
      <c r="R2" s="1116"/>
      <c r="S2" s="1116"/>
      <c r="T2" s="1116"/>
      <c r="U2" s="1116"/>
      <c r="V2" s="1116"/>
      <c r="W2" s="1116"/>
      <c r="X2" s="1116"/>
      <c r="Y2" s="1116"/>
      <c r="Z2" s="1116"/>
      <c r="AA2" s="1116"/>
      <c r="AB2" s="1116"/>
      <c r="AC2" s="1116"/>
      <c r="AD2" s="1116"/>
      <c r="AE2" s="262"/>
    </row>
    <row r="3" spans="1:31" ht="20.100000000000001" hidden="1" customHeight="1">
      <c r="A3" s="1117">
        <v>43770</v>
      </c>
      <c r="B3" s="1118"/>
      <c r="C3" s="97" t="s">
        <v>46</v>
      </c>
      <c r="D3" s="98"/>
      <c r="E3" s="2"/>
      <c r="F3" s="1117">
        <v>43770</v>
      </c>
      <c r="G3" s="1118"/>
      <c r="H3" s="99" t="s">
        <v>46</v>
      </c>
      <c r="I3" s="2"/>
      <c r="J3" s="2"/>
      <c r="K3" s="2"/>
      <c r="L3" s="2"/>
      <c r="M3" s="2"/>
      <c r="N3" s="2"/>
    </row>
    <row r="4" spans="1:31" ht="20.100000000000001" hidden="1" customHeight="1">
      <c r="A4" s="1119" t="s">
        <v>47</v>
      </c>
      <c r="B4" s="100" t="s">
        <v>48</v>
      </c>
      <c r="C4" s="344">
        <v>2319.7349999999997</v>
      </c>
      <c r="D4" s="101"/>
      <c r="E4" s="2"/>
      <c r="F4" s="1121" t="s">
        <v>49</v>
      </c>
      <c r="G4" s="102" t="s">
        <v>48</v>
      </c>
      <c r="H4" s="344">
        <v>2371.79</v>
      </c>
      <c r="I4" s="2"/>
      <c r="J4" s="2"/>
      <c r="K4" s="2"/>
      <c r="L4" s="2"/>
      <c r="M4" s="2"/>
      <c r="N4" s="2"/>
    </row>
    <row r="5" spans="1:31" ht="20.100000000000001" hidden="1" customHeight="1">
      <c r="A5" s="1120"/>
      <c r="B5" s="104"/>
      <c r="C5" s="344"/>
      <c r="D5" s="101"/>
      <c r="E5" s="2"/>
      <c r="F5" s="1122"/>
      <c r="G5" s="105"/>
      <c r="H5" s="103"/>
      <c r="I5" s="2"/>
      <c r="J5" s="2"/>
      <c r="K5" s="2"/>
      <c r="L5" s="2"/>
      <c r="M5" s="2"/>
      <c r="N5" s="2"/>
    </row>
    <row r="6" spans="1:31" ht="20.100000000000001" hidden="1" customHeight="1">
      <c r="A6" s="1120"/>
      <c r="B6" s="104" t="s">
        <v>51</v>
      </c>
      <c r="C6" s="344">
        <f>SUMIFS($L:$L,$D:$D,"A",$N:$N,"O")</f>
        <v>2105.8700000000003</v>
      </c>
      <c r="D6" s="101"/>
      <c r="E6" s="2"/>
      <c r="F6" s="1122"/>
      <c r="G6" s="105" t="s">
        <v>51</v>
      </c>
      <c r="H6" s="344">
        <f>SUMIFS($L:$L,$D:$D,"B",$N:$N,"O")</f>
        <v>2471.4799999999996</v>
      </c>
      <c r="I6" s="2"/>
      <c r="J6" s="2"/>
      <c r="K6" s="2"/>
      <c r="L6" s="2"/>
      <c r="M6" s="2"/>
      <c r="N6" s="2"/>
    </row>
    <row r="7" spans="1:31" ht="31.5" hidden="1" customHeight="1">
      <c r="A7" s="1120"/>
      <c r="B7" s="106" t="s">
        <v>52</v>
      </c>
      <c r="C7" s="345">
        <f>C4-C6</f>
        <v>213.86499999999933</v>
      </c>
      <c r="D7" s="101"/>
      <c r="E7" s="2"/>
      <c r="F7" s="1122"/>
      <c r="G7" s="107" t="s">
        <v>52</v>
      </c>
      <c r="H7" s="108">
        <f>H4-H6</f>
        <v>-99.6899999999996</v>
      </c>
      <c r="I7" s="2"/>
      <c r="J7" s="2"/>
      <c r="K7" s="2"/>
      <c r="L7" s="2"/>
      <c r="M7" s="2"/>
      <c r="N7" s="2"/>
      <c r="P7" s="109"/>
    </row>
    <row r="8" spans="1:31" ht="15.75" customHeight="1">
      <c r="A8" s="234" t="s">
        <v>0</v>
      </c>
      <c r="B8" s="235">
        <v>1</v>
      </c>
      <c r="C8" s="236">
        <v>2</v>
      </c>
      <c r="D8" s="235">
        <v>3</v>
      </c>
      <c r="E8" s="236">
        <v>4</v>
      </c>
      <c r="F8" s="237">
        <v>5</v>
      </c>
      <c r="G8" s="236">
        <v>6</v>
      </c>
      <c r="H8" s="235">
        <v>7</v>
      </c>
      <c r="I8" s="238"/>
      <c r="J8" s="239"/>
      <c r="K8" s="240" t="s">
        <v>1</v>
      </c>
      <c r="L8" s="1062" t="s">
        <v>39</v>
      </c>
      <c r="M8" s="1063"/>
      <c r="N8" s="1064"/>
      <c r="Q8" s="234" t="s">
        <v>53</v>
      </c>
      <c r="R8" s="235">
        <v>1</v>
      </c>
      <c r="S8" s="236">
        <v>2</v>
      </c>
      <c r="T8" s="235">
        <v>3</v>
      </c>
      <c r="U8" s="236">
        <v>4</v>
      </c>
      <c r="V8" s="237">
        <v>5</v>
      </c>
      <c r="W8" s="236">
        <v>6</v>
      </c>
      <c r="X8" s="235">
        <v>7</v>
      </c>
      <c r="Y8" s="238"/>
      <c r="Z8" s="244"/>
      <c r="AA8" s="240" t="s">
        <v>1</v>
      </c>
      <c r="AB8" s="1062" t="s">
        <v>54</v>
      </c>
      <c r="AC8" s="1063"/>
      <c r="AD8" s="1064"/>
      <c r="AE8" s="515"/>
    </row>
    <row r="9" spans="1:31" ht="20.25">
      <c r="A9" s="9" t="s">
        <v>3</v>
      </c>
      <c r="B9" s="10">
        <f t="shared" ref="B9:I9" si="0">SUMIFS($L$37:$L$5916,$A$37:$A$5916,B8&amp;"-03-2020",$D$37:$D$5916,$A$9,$M$37:$M$5916,"I")</f>
        <v>201.85499999999999</v>
      </c>
      <c r="C9" s="669">
        <f t="shared" si="0"/>
        <v>202.93</v>
      </c>
      <c r="D9" s="669">
        <f t="shared" si="0"/>
        <v>148.63999999999999</v>
      </c>
      <c r="E9" s="669">
        <f t="shared" si="0"/>
        <v>255.095</v>
      </c>
      <c r="F9" s="669">
        <f t="shared" si="0"/>
        <v>220.32500000000002</v>
      </c>
      <c r="G9" s="669">
        <f t="shared" si="0"/>
        <v>102</v>
      </c>
      <c r="H9" s="669">
        <f t="shared" si="0"/>
        <v>305.84499999999997</v>
      </c>
      <c r="I9" s="669">
        <f t="shared" si="0"/>
        <v>0</v>
      </c>
      <c r="J9" s="1046"/>
      <c r="K9" s="11">
        <f>SUM(B9:I9)</f>
        <v>1436.69</v>
      </c>
      <c r="L9" s="1065"/>
      <c r="M9" s="1066"/>
      <c r="N9" s="1067"/>
      <c r="Q9" s="9" t="s">
        <v>3</v>
      </c>
      <c r="R9" s="10">
        <f t="shared" ref="R9:Y9" si="1">SUMIFS($L$37:$L$5916,$A$37:$A$5916,R8&amp;"-03-2020",$D$37:$D$5916,$A$25,$O$37:$O$5916,"CUT")</f>
        <v>0</v>
      </c>
      <c r="S9" s="669">
        <f t="shared" si="1"/>
        <v>0</v>
      </c>
      <c r="T9" s="669">
        <f t="shared" si="1"/>
        <v>0</v>
      </c>
      <c r="U9" s="669">
        <f t="shared" si="1"/>
        <v>0</v>
      </c>
      <c r="V9" s="669">
        <f t="shared" si="1"/>
        <v>0</v>
      </c>
      <c r="W9" s="669">
        <f t="shared" si="1"/>
        <v>0</v>
      </c>
      <c r="X9" s="669">
        <f t="shared" si="1"/>
        <v>0</v>
      </c>
      <c r="Y9" s="669">
        <f t="shared" si="1"/>
        <v>0</v>
      </c>
      <c r="Z9" s="1046"/>
      <c r="AA9" s="61">
        <f>SUM(R9:Y9)</f>
        <v>0</v>
      </c>
      <c r="AB9" s="1065"/>
      <c r="AC9" s="1066"/>
      <c r="AD9" s="1067"/>
      <c r="AE9" s="515"/>
    </row>
    <row r="10" spans="1:31" ht="20.25">
      <c r="A10" s="9" t="s">
        <v>4</v>
      </c>
      <c r="B10" s="10">
        <f t="shared" ref="B10:I10" si="2">SUMIFS($L$37:$L$5916,$A$37:$A$5916,B8&amp;"-03-2020",$D$37:$D$5916,$A$10,$M$37:$M$5916,"I")</f>
        <v>98.43</v>
      </c>
      <c r="C10" s="669">
        <f t="shared" si="2"/>
        <v>244.26</v>
      </c>
      <c r="D10" s="669">
        <f t="shared" si="2"/>
        <v>86.94</v>
      </c>
      <c r="E10" s="669">
        <f t="shared" si="2"/>
        <v>195.18</v>
      </c>
      <c r="F10" s="669">
        <f t="shared" si="2"/>
        <v>329.15999999999997</v>
      </c>
      <c r="G10" s="669">
        <f t="shared" si="2"/>
        <v>218.70000000000002</v>
      </c>
      <c r="H10" s="669">
        <f t="shared" si="2"/>
        <v>177.36</v>
      </c>
      <c r="I10" s="669">
        <f t="shared" si="2"/>
        <v>0</v>
      </c>
      <c r="J10" s="1046"/>
      <c r="K10" s="11">
        <f>SUM(B10:I10)</f>
        <v>1350.0299999999997</v>
      </c>
      <c r="L10" s="1068"/>
      <c r="M10" s="1069"/>
      <c r="N10" s="1070"/>
      <c r="Q10" s="9" t="s">
        <v>4</v>
      </c>
      <c r="R10" s="10">
        <f t="shared" ref="R10:Y10" si="3">SUMIFS($L$37:$L$5916,$A$37:$A$5916,R8&amp;"-03-2020",$D$37:$D$5916,$A$26,$O$37:$O$5916,"CUT")</f>
        <v>0</v>
      </c>
      <c r="S10" s="669">
        <f t="shared" si="3"/>
        <v>73.14</v>
      </c>
      <c r="T10" s="669">
        <f t="shared" si="3"/>
        <v>53.279999999999994</v>
      </c>
      <c r="U10" s="669">
        <f t="shared" si="3"/>
        <v>58.140000000000008</v>
      </c>
      <c r="V10" s="669">
        <f t="shared" si="3"/>
        <v>115.26</v>
      </c>
      <c r="W10" s="669">
        <f t="shared" si="3"/>
        <v>172.56</v>
      </c>
      <c r="X10" s="669">
        <f t="shared" si="3"/>
        <v>104.76</v>
      </c>
      <c r="Y10" s="669">
        <f t="shared" si="3"/>
        <v>0</v>
      </c>
      <c r="Z10" s="1046"/>
      <c r="AA10" s="61">
        <f>SUM(R10:Y10)</f>
        <v>577.14</v>
      </c>
      <c r="AB10" s="1068"/>
      <c r="AC10" s="1069"/>
      <c r="AD10" s="1070"/>
      <c r="AE10" s="515"/>
    </row>
    <row r="11" spans="1:31" ht="15.75" customHeight="1">
      <c r="A11" s="234" t="s">
        <v>0</v>
      </c>
      <c r="B11" s="235">
        <v>8</v>
      </c>
      <c r="C11" s="237">
        <v>9</v>
      </c>
      <c r="D11" s="235">
        <v>10</v>
      </c>
      <c r="E11" s="237">
        <v>11</v>
      </c>
      <c r="F11" s="235">
        <v>12</v>
      </c>
      <c r="G11" s="237">
        <v>13</v>
      </c>
      <c r="H11" s="235">
        <v>14</v>
      </c>
      <c r="I11" s="237">
        <v>15</v>
      </c>
      <c r="J11" s="241"/>
      <c r="K11" s="242" t="s">
        <v>5</v>
      </c>
      <c r="L11" s="1123" t="s">
        <v>3</v>
      </c>
      <c r="M11" s="1111">
        <f>K9+K12+K15+K18</f>
        <v>5866.6050000000005</v>
      </c>
      <c r="N11" s="1112"/>
      <c r="Q11" s="234" t="s">
        <v>53</v>
      </c>
      <c r="R11" s="235">
        <v>8</v>
      </c>
      <c r="S11" s="237">
        <v>9</v>
      </c>
      <c r="T11" s="235">
        <v>10</v>
      </c>
      <c r="U11" s="237">
        <v>11</v>
      </c>
      <c r="V11" s="235">
        <v>12</v>
      </c>
      <c r="W11" s="237">
        <v>13</v>
      </c>
      <c r="X11" s="235">
        <v>14</v>
      </c>
      <c r="Y11" s="245">
        <v>15</v>
      </c>
      <c r="Z11" s="241"/>
      <c r="AA11" s="246" t="s">
        <v>5</v>
      </c>
      <c r="AB11" s="1123" t="s">
        <v>3</v>
      </c>
      <c r="AC11" s="1111">
        <f>AA9+AA12+AA15+AA18+AE11</f>
        <v>0</v>
      </c>
      <c r="AD11" s="1112"/>
      <c r="AE11" s="658"/>
    </row>
    <row r="12" spans="1:31" ht="19.5" customHeight="1">
      <c r="A12" s="9" t="s">
        <v>3</v>
      </c>
      <c r="B12" s="10">
        <f t="shared" ref="B12:I12" si="4">SUMIFS($L$37:$L$5916,$A$37:$A$5916,B11&amp;"-03-2020",$D$37:$D$5916,$A$12,$M$37:$M$5916,"I")</f>
        <v>370.15499999999997</v>
      </c>
      <c r="C12" s="669">
        <f t="shared" si="4"/>
        <v>141.63999999999999</v>
      </c>
      <c r="D12" s="669">
        <f t="shared" si="4"/>
        <v>284.64499999999998</v>
      </c>
      <c r="E12" s="669">
        <f t="shared" si="4"/>
        <v>267.77000000000004</v>
      </c>
      <c r="F12" s="669">
        <f t="shared" si="4"/>
        <v>353.89499999999998</v>
      </c>
      <c r="G12" s="669">
        <f t="shared" si="4"/>
        <v>0</v>
      </c>
      <c r="H12" s="669">
        <f t="shared" si="4"/>
        <v>106.43499999999999</v>
      </c>
      <c r="I12" s="669">
        <f t="shared" si="4"/>
        <v>364.38999999999993</v>
      </c>
      <c r="J12" s="1050"/>
      <c r="K12" s="11">
        <f>SUM(B12:I12)</f>
        <v>1888.9299999999998</v>
      </c>
      <c r="L12" s="1123"/>
      <c r="M12" s="1113"/>
      <c r="N12" s="1114"/>
      <c r="Q12" s="9" t="s">
        <v>3</v>
      </c>
      <c r="R12" s="10">
        <f t="shared" ref="R12:Y12" si="5">SUMIFS($L$37:$L$5916,$A$37:$A$5916,R11&amp;"-03-2020",$D$37:$D$5916,$A$25,$O$37:$O$5916,"CUT")</f>
        <v>0</v>
      </c>
      <c r="S12" s="669">
        <f t="shared" si="5"/>
        <v>0</v>
      </c>
      <c r="T12" s="669">
        <f t="shared" si="5"/>
        <v>0</v>
      </c>
      <c r="U12" s="669">
        <f t="shared" si="5"/>
        <v>0</v>
      </c>
      <c r="V12" s="669">
        <f t="shared" si="5"/>
        <v>0</v>
      </c>
      <c r="W12" s="669">
        <f t="shared" si="5"/>
        <v>0</v>
      </c>
      <c r="X12" s="669">
        <f t="shared" si="5"/>
        <v>0</v>
      </c>
      <c r="Y12" s="669">
        <f t="shared" si="5"/>
        <v>0</v>
      </c>
      <c r="Z12" s="1050"/>
      <c r="AA12" s="63">
        <f>SUM(R12:Y12)</f>
        <v>0</v>
      </c>
      <c r="AB12" s="1123"/>
      <c r="AC12" s="1113"/>
      <c r="AD12" s="1114"/>
      <c r="AE12" s="415"/>
    </row>
    <row r="13" spans="1:31" ht="18.75" customHeight="1">
      <c r="A13" s="9" t="s">
        <v>4</v>
      </c>
      <c r="B13" s="10">
        <f t="shared" ref="B13:I13" si="6">SUMIFS($L$37:$L$5916,$A$37:$A$5916,B11&amp;"-03-2020",$D$37:$D$5916,$A$13,$M$37:$M$5916,"I")</f>
        <v>94.86</v>
      </c>
      <c r="C13" s="669">
        <f t="shared" si="6"/>
        <v>193.14</v>
      </c>
      <c r="D13" s="669">
        <f t="shared" si="6"/>
        <v>214.56</v>
      </c>
      <c r="E13" s="669">
        <f t="shared" si="6"/>
        <v>112.38</v>
      </c>
      <c r="F13" s="669">
        <f t="shared" si="6"/>
        <v>112.97999999999999</v>
      </c>
      <c r="G13" s="669">
        <f t="shared" si="6"/>
        <v>0</v>
      </c>
      <c r="H13" s="669">
        <f t="shared" si="6"/>
        <v>242.88000000000005</v>
      </c>
      <c r="I13" s="669">
        <f t="shared" si="6"/>
        <v>100.02</v>
      </c>
      <c r="J13" s="1050"/>
      <c r="K13" s="11">
        <f>SUM(B13:I13)</f>
        <v>1070.8200000000002</v>
      </c>
      <c r="L13" s="1123" t="s">
        <v>4</v>
      </c>
      <c r="M13" s="1111">
        <f>K10+K13+K16+K19</f>
        <v>5017.57</v>
      </c>
      <c r="N13" s="1112"/>
      <c r="P13" s="479"/>
      <c r="Q13" s="9" t="s">
        <v>4</v>
      </c>
      <c r="R13" s="10">
        <f t="shared" ref="R13:Y13" si="7">SUMIFS($L$37:$L$5916,$A$37:$A$5916,R11&amp;"-03-2020",$D$37:$D$5916,$A$26,$O$37:$O$5916,"CUT")</f>
        <v>62.4</v>
      </c>
      <c r="S13" s="669">
        <f t="shared" si="7"/>
        <v>55.92</v>
      </c>
      <c r="T13" s="669">
        <f t="shared" si="7"/>
        <v>113.16</v>
      </c>
      <c r="U13" s="669">
        <f t="shared" si="7"/>
        <v>0</v>
      </c>
      <c r="V13" s="669">
        <f t="shared" si="7"/>
        <v>0</v>
      </c>
      <c r="W13" s="669">
        <f t="shared" si="7"/>
        <v>0</v>
      </c>
      <c r="X13" s="669">
        <f t="shared" si="7"/>
        <v>130.32000000000002</v>
      </c>
      <c r="Y13" s="669">
        <f t="shared" si="7"/>
        <v>100.02</v>
      </c>
      <c r="Z13" s="1050"/>
      <c r="AA13" s="63">
        <f>SUM(R13:Y13)</f>
        <v>461.82</v>
      </c>
      <c r="AB13" s="1123" t="s">
        <v>4</v>
      </c>
      <c r="AC13" s="1111">
        <f>AA10+AA13+AA16+AA19+AE13</f>
        <v>2214.8000000000002</v>
      </c>
      <c r="AD13" s="1112"/>
      <c r="AE13" s="566"/>
    </row>
    <row r="14" spans="1:31" ht="15.75" customHeight="1">
      <c r="A14" s="234" t="s">
        <v>0</v>
      </c>
      <c r="B14" s="235">
        <v>16</v>
      </c>
      <c r="C14" s="235">
        <v>17</v>
      </c>
      <c r="D14" s="235">
        <v>18</v>
      </c>
      <c r="E14" s="235">
        <v>19</v>
      </c>
      <c r="F14" s="235">
        <v>20</v>
      </c>
      <c r="G14" s="235">
        <v>21</v>
      </c>
      <c r="H14" s="235">
        <v>22</v>
      </c>
      <c r="I14" s="235">
        <v>23</v>
      </c>
      <c r="J14" s="243"/>
      <c r="K14" s="155" t="s">
        <v>6</v>
      </c>
      <c r="L14" s="1123"/>
      <c r="M14" s="1113"/>
      <c r="N14" s="1114"/>
      <c r="Q14" s="234" t="s">
        <v>53</v>
      </c>
      <c r="R14" s="235">
        <v>16</v>
      </c>
      <c r="S14" s="235">
        <v>17</v>
      </c>
      <c r="T14" s="235">
        <v>18</v>
      </c>
      <c r="U14" s="235">
        <v>19</v>
      </c>
      <c r="V14" s="235">
        <v>20</v>
      </c>
      <c r="W14" s="235">
        <v>21</v>
      </c>
      <c r="X14" s="235">
        <v>22</v>
      </c>
      <c r="Y14" s="235">
        <v>23</v>
      </c>
      <c r="Z14" s="243"/>
      <c r="AA14" s="247" t="s">
        <v>6</v>
      </c>
      <c r="AB14" s="1123"/>
      <c r="AC14" s="1113"/>
      <c r="AD14" s="1114"/>
      <c r="AE14" s="415"/>
    </row>
    <row r="15" spans="1:31" ht="18.75" customHeight="1">
      <c r="A15" s="9" t="s">
        <v>3</v>
      </c>
      <c r="B15" s="10">
        <f t="shared" ref="B15:I15" si="8">SUMIFS($L$37:$L$5916,$A$37:$A$5916,B14&amp;"-03-2020",$D$37:$D$5916,$A$15,$M$37:$M$5916,"I")</f>
        <v>339.17500000000001</v>
      </c>
      <c r="C15" s="669">
        <f t="shared" si="8"/>
        <v>289.97500000000002</v>
      </c>
      <c r="D15" s="669">
        <f t="shared" si="8"/>
        <v>385.86500000000007</v>
      </c>
      <c r="E15" s="669">
        <f t="shared" si="8"/>
        <v>125.44</v>
      </c>
      <c r="F15" s="669">
        <f t="shared" si="8"/>
        <v>149.02000000000001</v>
      </c>
      <c r="G15" s="669">
        <f t="shared" si="8"/>
        <v>153.5</v>
      </c>
      <c r="H15" s="669">
        <f t="shared" si="8"/>
        <v>113.17000000000002</v>
      </c>
      <c r="I15" s="669">
        <f t="shared" si="8"/>
        <v>274.36500000000001</v>
      </c>
      <c r="J15" s="15"/>
      <c r="K15" s="11">
        <f>SUM(B15:I15)</f>
        <v>1830.5100000000002</v>
      </c>
      <c r="L15" s="1060" t="s">
        <v>40</v>
      </c>
      <c r="M15" s="1061"/>
      <c r="N15" s="1061"/>
      <c r="Q15" s="9" t="s">
        <v>3</v>
      </c>
      <c r="R15" s="10">
        <f t="shared" ref="R15:Y15" si="9">SUMIFS($L$37:$L$5916,$A$37:$A$5916,R14&amp;"-03-2020",$D$37:$D$5916,$A$25,$O$37:$O$5916,"CUT")</f>
        <v>0</v>
      </c>
      <c r="S15" s="669">
        <f t="shared" si="9"/>
        <v>0</v>
      </c>
      <c r="T15" s="669">
        <f t="shared" si="9"/>
        <v>0</v>
      </c>
      <c r="U15" s="669">
        <f t="shared" si="9"/>
        <v>0</v>
      </c>
      <c r="V15" s="669">
        <f t="shared" si="9"/>
        <v>0</v>
      </c>
      <c r="W15" s="669">
        <f t="shared" si="9"/>
        <v>0</v>
      </c>
      <c r="X15" s="669">
        <f t="shared" si="9"/>
        <v>0</v>
      </c>
      <c r="Y15" s="669">
        <f t="shared" si="9"/>
        <v>0</v>
      </c>
      <c r="Z15" s="15"/>
      <c r="AA15" s="64">
        <f>SUM(R15:Z15)</f>
        <v>0</v>
      </c>
      <c r="AB15" s="1060" t="s">
        <v>158</v>
      </c>
      <c r="AC15" s="1061"/>
      <c r="AD15" s="1061"/>
      <c r="AE15" s="514"/>
    </row>
    <row r="16" spans="1:31" ht="18.75" customHeight="1">
      <c r="A16" s="9" t="s">
        <v>4</v>
      </c>
      <c r="B16" s="10">
        <f t="shared" ref="B16:I16" si="10">SUMIFS($L$37:$L$5916,$A$37:$A$5916,B14&amp;"-03-2020",$D$37:$D$5916,$A$16,$M$37:$M$5916,"I")</f>
        <v>305.94</v>
      </c>
      <c r="C16" s="669">
        <f t="shared" si="10"/>
        <v>177.875</v>
      </c>
      <c r="D16" s="669">
        <f t="shared" si="10"/>
        <v>361.49999999999994</v>
      </c>
      <c r="E16" s="669">
        <f t="shared" si="10"/>
        <v>149.4</v>
      </c>
      <c r="F16" s="669">
        <f t="shared" si="10"/>
        <v>104.63999999999999</v>
      </c>
      <c r="G16" s="669">
        <f t="shared" si="10"/>
        <v>151.065</v>
      </c>
      <c r="H16" s="669">
        <f t="shared" si="10"/>
        <v>108.24000000000001</v>
      </c>
      <c r="I16" s="669">
        <f t="shared" si="10"/>
        <v>102.72</v>
      </c>
      <c r="J16" s="15"/>
      <c r="K16" s="11">
        <f>SUM(B16:I16)</f>
        <v>1461.38</v>
      </c>
      <c r="L16" s="1124">
        <f>M11+M13</f>
        <v>10884.174999999999</v>
      </c>
      <c r="M16" s="1124"/>
      <c r="N16" s="1124"/>
      <c r="O16" s="110"/>
      <c r="Q16" s="9" t="s">
        <v>4</v>
      </c>
      <c r="R16" s="10">
        <f t="shared" ref="R16:Y16" si="11">SUMIFS($L$37:$L$5916,$A$37:$A$5916,R14&amp;"-03-2020",$D$37:$D$5916,$A$26,$O$37:$O$5916,"CUT")</f>
        <v>56.88</v>
      </c>
      <c r="S16" s="669">
        <f t="shared" si="11"/>
        <v>54.120000000000005</v>
      </c>
      <c r="T16" s="669">
        <f t="shared" si="11"/>
        <v>216.11999999999998</v>
      </c>
      <c r="U16" s="669">
        <f t="shared" si="11"/>
        <v>118.2</v>
      </c>
      <c r="V16" s="669">
        <f t="shared" si="11"/>
        <v>0</v>
      </c>
      <c r="W16" s="669">
        <f t="shared" si="11"/>
        <v>57.540000000000006</v>
      </c>
      <c r="X16" s="669">
        <f t="shared" si="11"/>
        <v>28.5</v>
      </c>
      <c r="Y16" s="669">
        <f t="shared" si="11"/>
        <v>0</v>
      </c>
      <c r="Z16" s="15"/>
      <c r="AA16" s="64">
        <f>SUM(R16:Z16)</f>
        <v>531.36</v>
      </c>
      <c r="AB16" s="1124">
        <f>AC11+AC13</f>
        <v>2214.8000000000002</v>
      </c>
      <c r="AC16" s="1124"/>
      <c r="AD16" s="1124"/>
      <c r="AE16" s="415"/>
    </row>
    <row r="17" spans="1:33" ht="15.75" customHeight="1">
      <c r="A17" s="234" t="s">
        <v>0</v>
      </c>
      <c r="B17" s="235">
        <v>24</v>
      </c>
      <c r="C17" s="235">
        <v>25</v>
      </c>
      <c r="D17" s="235">
        <v>26</v>
      </c>
      <c r="E17" s="235">
        <v>27</v>
      </c>
      <c r="F17" s="235">
        <v>28</v>
      </c>
      <c r="G17" s="235">
        <v>29</v>
      </c>
      <c r="H17" s="235">
        <v>30</v>
      </c>
      <c r="I17" s="152">
        <v>31</v>
      </c>
      <c r="J17" s="243"/>
      <c r="K17" s="238" t="s">
        <v>8</v>
      </c>
      <c r="L17" s="1124"/>
      <c r="M17" s="1124"/>
      <c r="N17" s="1124"/>
      <c r="Q17" s="234" t="s">
        <v>53</v>
      </c>
      <c r="R17" s="235">
        <v>24</v>
      </c>
      <c r="S17" s="235">
        <v>25</v>
      </c>
      <c r="T17" s="235">
        <v>26</v>
      </c>
      <c r="U17" s="235">
        <v>27</v>
      </c>
      <c r="V17" s="235">
        <v>28</v>
      </c>
      <c r="W17" s="235">
        <v>29</v>
      </c>
      <c r="X17" s="235">
        <v>30</v>
      </c>
      <c r="Y17" s="152">
        <v>31</v>
      </c>
      <c r="Z17" s="243"/>
      <c r="AA17" s="248" t="s">
        <v>8</v>
      </c>
      <c r="AB17" s="1124"/>
      <c r="AC17" s="1124"/>
      <c r="AD17" s="1124"/>
      <c r="AE17" s="415"/>
    </row>
    <row r="18" spans="1:33" ht="18.75" customHeight="1">
      <c r="A18" s="9" t="s">
        <v>3</v>
      </c>
      <c r="B18" s="10">
        <f t="shared" ref="B18:I18" si="12">SUMIFS($L$37:$L$5916,$A$37:$A$5916,B17&amp;"-03-2020",$D$37:$D$5916,$A$18,$M$37:$M$5916,"I")</f>
        <v>0</v>
      </c>
      <c r="C18" s="669">
        <f t="shared" si="12"/>
        <v>29.190000000000005</v>
      </c>
      <c r="D18" s="669">
        <f t="shared" si="12"/>
        <v>44.94</v>
      </c>
      <c r="E18" s="669">
        <f t="shared" si="12"/>
        <v>205.01500000000001</v>
      </c>
      <c r="F18" s="669">
        <f t="shared" si="12"/>
        <v>181.56</v>
      </c>
      <c r="G18" s="669">
        <f t="shared" si="12"/>
        <v>102.435</v>
      </c>
      <c r="H18" s="669">
        <f t="shared" si="12"/>
        <v>147.33500000000004</v>
      </c>
      <c r="I18" s="669">
        <f t="shared" si="12"/>
        <v>0</v>
      </c>
      <c r="J18" s="15"/>
      <c r="K18" s="11">
        <f>SUM(B18:I18)</f>
        <v>710.47500000000002</v>
      </c>
      <c r="L18" s="71"/>
      <c r="M18" s="72"/>
      <c r="N18" s="73"/>
      <c r="Q18" s="9" t="s">
        <v>3</v>
      </c>
      <c r="R18" s="10">
        <f t="shared" ref="R18:Y18" si="13">SUMIFS($L$37:$L$5916,$A$37:$A$5916,R17&amp;"-03-2020",$D$37:$D$5916,$A$25,$O$37:$O$5916,"CUT")</f>
        <v>0</v>
      </c>
      <c r="S18" s="669">
        <f t="shared" si="13"/>
        <v>0</v>
      </c>
      <c r="T18" s="669">
        <f t="shared" si="13"/>
        <v>0</v>
      </c>
      <c r="U18" s="669">
        <f t="shared" si="13"/>
        <v>0</v>
      </c>
      <c r="V18" s="669">
        <f t="shared" si="13"/>
        <v>0</v>
      </c>
      <c r="W18" s="669">
        <f t="shared" si="13"/>
        <v>0</v>
      </c>
      <c r="X18" s="669">
        <f t="shared" si="13"/>
        <v>0</v>
      </c>
      <c r="Y18" s="669">
        <f t="shared" si="13"/>
        <v>0</v>
      </c>
      <c r="Z18" s="15"/>
      <c r="AA18" s="64">
        <f>SUM(R18:Z18)</f>
        <v>0</v>
      </c>
      <c r="AB18" s="71"/>
      <c r="AC18" s="72"/>
      <c r="AD18" s="73"/>
      <c r="AE18" s="516"/>
    </row>
    <row r="19" spans="1:33" ht="18.75" customHeight="1">
      <c r="A19" s="9" t="s">
        <v>4</v>
      </c>
      <c r="B19" s="10">
        <f t="shared" ref="B19:I19" si="14">SUMIFS($L$37:$L$5916,$A$37:$A$5916,B17&amp;"-03-2020",$D$37:$D$5916,$A$19,$M$37:$M$5916,"I")</f>
        <v>229.92000000000002</v>
      </c>
      <c r="C19" s="669">
        <f t="shared" si="14"/>
        <v>288</v>
      </c>
      <c r="D19" s="669">
        <f t="shared" si="14"/>
        <v>157.86000000000001</v>
      </c>
      <c r="E19" s="669">
        <f t="shared" si="14"/>
        <v>215.16</v>
      </c>
      <c r="F19" s="669">
        <f t="shared" si="14"/>
        <v>8.16</v>
      </c>
      <c r="G19" s="669">
        <f t="shared" si="14"/>
        <v>72.66</v>
      </c>
      <c r="H19" s="669">
        <f t="shared" si="14"/>
        <v>163.58000000000001</v>
      </c>
      <c r="I19" s="669">
        <f t="shared" si="14"/>
        <v>0</v>
      </c>
      <c r="J19" s="17"/>
      <c r="K19" s="11">
        <f>SUM(B19:I19)</f>
        <v>1135.3399999999999</v>
      </c>
      <c r="L19" s="74"/>
      <c r="M19" s="75"/>
      <c r="N19" s="76"/>
      <c r="Q19" s="9" t="s">
        <v>4</v>
      </c>
      <c r="R19" s="10">
        <f t="shared" ref="R19:Y19" si="15">SUMIFS($L$37:$L$5916,$A$37:$A$5916,R17&amp;"-03-2020",$D$37:$D$5916,$A$26,$O$37:$O$5916,"CUT")</f>
        <v>157.07999999999998</v>
      </c>
      <c r="S19" s="669">
        <f t="shared" si="15"/>
        <v>190.32</v>
      </c>
      <c r="T19" s="669">
        <f t="shared" si="15"/>
        <v>122.70000000000002</v>
      </c>
      <c r="U19" s="669">
        <f t="shared" si="15"/>
        <v>65.400000000000006</v>
      </c>
      <c r="V19" s="669">
        <f t="shared" si="15"/>
        <v>8.16</v>
      </c>
      <c r="W19" s="669">
        <f t="shared" si="15"/>
        <v>0</v>
      </c>
      <c r="X19" s="669">
        <f t="shared" si="15"/>
        <v>100.82</v>
      </c>
      <c r="Y19" s="669">
        <f t="shared" si="15"/>
        <v>0</v>
      </c>
      <c r="Z19" s="17"/>
      <c r="AA19" s="64">
        <f>SUM(R19:Z19)</f>
        <v>644.48</v>
      </c>
      <c r="AB19" s="74"/>
      <c r="AC19" s="75"/>
      <c r="AD19" s="76"/>
      <c r="AE19" s="516"/>
    </row>
    <row r="20" spans="1:33" ht="18.75" customHeight="1">
      <c r="A20" s="18"/>
      <c r="B20" s="1054" t="s">
        <v>9</v>
      </c>
      <c r="C20" s="1054"/>
      <c r="D20" s="1054"/>
      <c r="F20" s="19"/>
      <c r="G20" s="19"/>
      <c r="H20" s="19"/>
      <c r="I20" s="19"/>
      <c r="J20" s="20"/>
      <c r="K20" s="18"/>
      <c r="L20" s="1054" t="s">
        <v>159</v>
      </c>
      <c r="M20" s="1054"/>
      <c r="N20" s="1054"/>
      <c r="AF20" s="261"/>
      <c r="AG20" s="261"/>
    </row>
    <row r="21" spans="1:33" ht="18.75" customHeight="1">
      <c r="A21" s="18" t="s">
        <v>3</v>
      </c>
      <c r="B21" s="1055">
        <v>9079.4500000000007</v>
      </c>
      <c r="C21" s="1056"/>
      <c r="D21" s="1057"/>
      <c r="F21" s="19"/>
      <c r="G21" s="19"/>
      <c r="H21" s="19"/>
      <c r="I21" s="19"/>
      <c r="J21" s="20"/>
      <c r="K21" s="18" t="s">
        <v>3</v>
      </c>
      <c r="L21" s="1125">
        <f>M11+B21-M27</f>
        <v>4461.7150000000001</v>
      </c>
      <c r="M21" s="1125"/>
      <c r="N21" s="1125"/>
      <c r="Q21" s="270"/>
      <c r="R21" s="270"/>
      <c r="S21" s="270"/>
      <c r="AF21" s="261"/>
      <c r="AG21" s="261"/>
    </row>
    <row r="22" spans="1:33" ht="18.75" customHeight="1">
      <c r="A22" s="18" t="s">
        <v>4</v>
      </c>
      <c r="B22" s="1055">
        <v>6004.45</v>
      </c>
      <c r="C22" s="1056"/>
      <c r="D22" s="1057"/>
      <c r="F22" s="19"/>
      <c r="G22" s="19"/>
      <c r="H22" s="19"/>
      <c r="I22" s="19"/>
      <c r="J22" s="20"/>
      <c r="K22" s="18" t="s">
        <v>4</v>
      </c>
      <c r="L22" s="1125">
        <f>M13+B22-M29</f>
        <v>8504.2800000000007</v>
      </c>
      <c r="M22" s="1125"/>
      <c r="N22" s="1125"/>
      <c r="Q22" s="1116" t="s">
        <v>207</v>
      </c>
      <c r="R22" s="1116"/>
      <c r="S22" s="1116"/>
      <c r="T22" s="1116"/>
      <c r="U22" s="1116"/>
      <c r="V22" s="1116"/>
      <c r="W22" s="1116"/>
      <c r="X22" s="1116"/>
      <c r="Y22" s="1116"/>
      <c r="Z22" s="1116"/>
      <c r="AA22" s="1116"/>
      <c r="AB22" s="1116"/>
      <c r="AC22" s="1116"/>
      <c r="AD22" s="1116"/>
      <c r="AE22" s="262"/>
      <c r="AF22" s="261"/>
      <c r="AG22" s="261"/>
    </row>
    <row r="23" spans="1:33" s="111" customFormat="1" ht="18.75" customHeight="1">
      <c r="A23" s="255"/>
      <c r="B23" s="256"/>
      <c r="C23" s="256"/>
      <c r="D23" s="256"/>
      <c r="E23" s="257"/>
      <c r="F23" s="257"/>
      <c r="G23" s="257"/>
      <c r="H23" s="257"/>
      <c r="I23" s="257"/>
      <c r="J23" s="258"/>
      <c r="K23" s="255"/>
      <c r="L23" s="259"/>
      <c r="M23" s="259"/>
      <c r="N23" s="259"/>
      <c r="P23" s="480"/>
      <c r="Q23" s="1116"/>
      <c r="R23" s="1116"/>
      <c r="S23" s="1116"/>
      <c r="T23" s="1116"/>
      <c r="U23" s="1116"/>
      <c r="V23" s="1116"/>
      <c r="W23" s="1116"/>
      <c r="X23" s="1116"/>
      <c r="Y23" s="1116"/>
      <c r="Z23" s="1116"/>
      <c r="AA23" s="1116"/>
      <c r="AB23" s="1116"/>
      <c r="AC23" s="1116"/>
      <c r="AD23" s="1116"/>
      <c r="AE23" s="262"/>
      <c r="AF23" s="261"/>
      <c r="AG23" s="261"/>
    </row>
    <row r="24" spans="1:33" ht="15.75" customHeight="1">
      <c r="A24" s="234" t="s">
        <v>10</v>
      </c>
      <c r="B24" s="235">
        <v>1</v>
      </c>
      <c r="C24" s="236">
        <v>2</v>
      </c>
      <c r="D24" s="235">
        <v>3</v>
      </c>
      <c r="E24" s="236">
        <v>4</v>
      </c>
      <c r="F24" s="237">
        <v>5</v>
      </c>
      <c r="G24" s="236">
        <v>6</v>
      </c>
      <c r="H24" s="235">
        <v>7</v>
      </c>
      <c r="I24" s="238"/>
      <c r="J24" s="244"/>
      <c r="K24" s="240" t="s">
        <v>1</v>
      </c>
      <c r="L24" s="1062" t="s">
        <v>41</v>
      </c>
      <c r="M24" s="1063"/>
      <c r="N24" s="1064"/>
      <c r="O24" s="550"/>
      <c r="P24" s="1126"/>
      <c r="Q24" s="234" t="s">
        <v>10</v>
      </c>
      <c r="R24" s="235">
        <v>1</v>
      </c>
      <c r="S24" s="236">
        <v>2</v>
      </c>
      <c r="T24" s="235">
        <v>3</v>
      </c>
      <c r="U24" s="236">
        <v>4</v>
      </c>
      <c r="V24" s="237">
        <v>5</v>
      </c>
      <c r="W24" s="236">
        <v>6</v>
      </c>
      <c r="X24" s="235">
        <v>7</v>
      </c>
      <c r="Y24" s="238"/>
      <c r="Z24" s="244"/>
      <c r="AA24" s="240" t="s">
        <v>1</v>
      </c>
      <c r="AB24" s="1062" t="s">
        <v>55</v>
      </c>
      <c r="AC24" s="1063"/>
      <c r="AD24" s="1064"/>
      <c r="AE24" s="264"/>
      <c r="AF24" s="261"/>
      <c r="AG24" s="261"/>
    </row>
    <row r="25" spans="1:33" ht="20.25">
      <c r="A25" s="9" t="s">
        <v>3</v>
      </c>
      <c r="B25" s="10">
        <f t="shared" ref="B25:I25" si="16">SUMIFS($L$37:$L$5916,$A$37:$A$5916,B24&amp;"-03-2020",$D$37:$D$5916,$A$25,$N$37:$N$5916,"O")</f>
        <v>201.85499999999999</v>
      </c>
      <c r="C25" s="669">
        <f t="shared" si="16"/>
        <v>174.9</v>
      </c>
      <c r="D25" s="669">
        <f t="shared" si="16"/>
        <v>148.63999999999999</v>
      </c>
      <c r="E25" s="669">
        <f t="shared" si="16"/>
        <v>255.095</v>
      </c>
      <c r="F25" s="669">
        <f t="shared" si="16"/>
        <v>220.32500000000002</v>
      </c>
      <c r="G25" s="669">
        <f t="shared" si="16"/>
        <v>102</v>
      </c>
      <c r="H25" s="669">
        <f t="shared" si="16"/>
        <v>240.18499999999997</v>
      </c>
      <c r="I25" s="669">
        <f t="shared" si="16"/>
        <v>0</v>
      </c>
      <c r="J25" s="1046"/>
      <c r="K25" s="27">
        <f>SUM(B25:I25)</f>
        <v>1343</v>
      </c>
      <c r="L25" s="1065"/>
      <c r="M25" s="1066"/>
      <c r="N25" s="1067"/>
      <c r="O25" s="550"/>
      <c r="P25" s="1126"/>
      <c r="Q25" s="9" t="s">
        <v>3</v>
      </c>
      <c r="R25" s="10">
        <f>B25-R9</f>
        <v>201.85499999999999</v>
      </c>
      <c r="S25" s="10">
        <f t="shared" ref="S25:Y26" si="17">C25-S9</f>
        <v>174.9</v>
      </c>
      <c r="T25" s="10">
        <f t="shared" si="17"/>
        <v>148.63999999999999</v>
      </c>
      <c r="U25" s="10">
        <f t="shared" si="17"/>
        <v>255.095</v>
      </c>
      <c r="V25" s="10">
        <f t="shared" si="17"/>
        <v>220.32500000000002</v>
      </c>
      <c r="W25" s="10">
        <f t="shared" si="17"/>
        <v>102</v>
      </c>
      <c r="X25" s="10">
        <f t="shared" si="17"/>
        <v>240.18499999999997</v>
      </c>
      <c r="Y25" s="10">
        <f t="shared" si="17"/>
        <v>0</v>
      </c>
      <c r="Z25" s="1046"/>
      <c r="AA25" s="61">
        <f>SUM(R25:Y25)</f>
        <v>1343</v>
      </c>
      <c r="AB25" s="1065"/>
      <c r="AC25" s="1127"/>
      <c r="AD25" s="1067"/>
      <c r="AE25" s="264"/>
      <c r="AF25" s="261"/>
      <c r="AG25" s="261"/>
    </row>
    <row r="26" spans="1:33" ht="20.25">
      <c r="A26" s="9" t="s">
        <v>4</v>
      </c>
      <c r="B26" s="10">
        <f t="shared" ref="B26:I26" si="18">SUMIFS($L$37:$L$5916,$A$37:$A$5916,B24&amp;"-03-2020",$D$37:$D$5916,$A$26,$N$37:$N$5916,"O")</f>
        <v>0</v>
      </c>
      <c r="C26" s="669">
        <f t="shared" si="18"/>
        <v>73.14</v>
      </c>
      <c r="D26" s="669">
        <f t="shared" si="18"/>
        <v>53.279999999999994</v>
      </c>
      <c r="E26" s="669">
        <f t="shared" si="18"/>
        <v>131.22</v>
      </c>
      <c r="F26" s="669">
        <f t="shared" si="18"/>
        <v>252.71999999999997</v>
      </c>
      <c r="G26" s="669">
        <f t="shared" si="18"/>
        <v>218.70000000000002</v>
      </c>
      <c r="H26" s="669">
        <f t="shared" si="18"/>
        <v>104.76</v>
      </c>
      <c r="I26" s="669">
        <f t="shared" si="18"/>
        <v>0</v>
      </c>
      <c r="J26" s="1046"/>
      <c r="K26" s="27">
        <f>SUM(B26:I26)</f>
        <v>833.81999999999994</v>
      </c>
      <c r="L26" s="1068"/>
      <c r="M26" s="1069"/>
      <c r="N26" s="1070"/>
      <c r="O26" s="550"/>
      <c r="P26" s="1126"/>
      <c r="Q26" s="9" t="s">
        <v>4</v>
      </c>
      <c r="R26" s="10">
        <f>B26-R10</f>
        <v>0</v>
      </c>
      <c r="S26" s="10">
        <f>C26-S10</f>
        <v>0</v>
      </c>
      <c r="T26" s="10">
        <f t="shared" si="17"/>
        <v>0</v>
      </c>
      <c r="U26" s="10">
        <f t="shared" si="17"/>
        <v>73.079999999999984</v>
      </c>
      <c r="V26" s="10">
        <f t="shared" si="17"/>
        <v>137.45999999999998</v>
      </c>
      <c r="W26" s="10">
        <f t="shared" si="17"/>
        <v>46.140000000000015</v>
      </c>
      <c r="X26" s="10">
        <f t="shared" si="17"/>
        <v>0</v>
      </c>
      <c r="Y26" s="10">
        <f t="shared" si="17"/>
        <v>0</v>
      </c>
      <c r="Z26" s="1046"/>
      <c r="AA26" s="61">
        <f>SUM(R26:Y26)</f>
        <v>256.67999999999995</v>
      </c>
      <c r="AB26" s="1068"/>
      <c r="AC26" s="1069"/>
      <c r="AD26" s="1070"/>
      <c r="AE26" s="264"/>
    </row>
    <row r="27" spans="1:33" ht="15.75" customHeight="1">
      <c r="A27" s="234" t="s">
        <v>10</v>
      </c>
      <c r="B27" s="235">
        <v>8</v>
      </c>
      <c r="C27" s="237">
        <v>9</v>
      </c>
      <c r="D27" s="235">
        <v>10</v>
      </c>
      <c r="E27" s="237">
        <v>11</v>
      </c>
      <c r="F27" s="235">
        <v>12</v>
      </c>
      <c r="G27" s="237">
        <v>13</v>
      </c>
      <c r="H27" s="235">
        <v>14</v>
      </c>
      <c r="I27" s="245">
        <v>15</v>
      </c>
      <c r="J27" s="241"/>
      <c r="K27" s="246" t="s">
        <v>5</v>
      </c>
      <c r="L27" s="1123" t="s">
        <v>3</v>
      </c>
      <c r="M27" s="1124">
        <f>K25+K28+K31+K34+O27</f>
        <v>10484.34</v>
      </c>
      <c r="N27" s="1124"/>
      <c r="O27" s="1128">
        <f>2882.31+2327.01+1495.8+866.69+367.78+438.88</f>
        <v>8378.4699999999993</v>
      </c>
      <c r="P27" s="1129"/>
      <c r="Q27" s="234" t="s">
        <v>10</v>
      </c>
      <c r="R27" s="235">
        <v>8</v>
      </c>
      <c r="S27" s="237">
        <v>9</v>
      </c>
      <c r="T27" s="235">
        <v>10</v>
      </c>
      <c r="U27" s="237">
        <v>11</v>
      </c>
      <c r="V27" s="235">
        <v>12</v>
      </c>
      <c r="W27" s="237">
        <v>13</v>
      </c>
      <c r="X27" s="235">
        <v>14</v>
      </c>
      <c r="Y27" s="245">
        <v>15</v>
      </c>
      <c r="Z27" s="241"/>
      <c r="AA27" s="246" t="s">
        <v>5</v>
      </c>
      <c r="AB27" s="1123" t="s">
        <v>3</v>
      </c>
      <c r="AC27" s="1111">
        <f>AA25+AA28+AA31+AA34+AE27</f>
        <v>10364.290000000001</v>
      </c>
      <c r="AD27" s="1112"/>
      <c r="AE27" s="539">
        <f>2866.77+2277.31+1491.31+865.49+364.18+393.36</f>
        <v>8258.42</v>
      </c>
    </row>
    <row r="28" spans="1:33" ht="19.5" customHeight="1">
      <c r="A28" s="9" t="s">
        <v>3</v>
      </c>
      <c r="B28" s="10">
        <f t="shared" ref="B28:I28" si="19">SUMIFS($L$37:$L$5916,$A$37:$A$5916,B27&amp;"-03-2020",$D$37:$D$5916,$A$28,$N$37:$N$5916,"O")</f>
        <v>281.755</v>
      </c>
      <c r="C28" s="669">
        <f t="shared" si="19"/>
        <v>141.63999999999999</v>
      </c>
      <c r="D28" s="669">
        <f t="shared" si="19"/>
        <v>105.9</v>
      </c>
      <c r="E28" s="669">
        <f t="shared" si="19"/>
        <v>169.6</v>
      </c>
      <c r="F28" s="669">
        <f t="shared" si="19"/>
        <v>29.175000000000001</v>
      </c>
      <c r="G28" s="669">
        <f t="shared" si="19"/>
        <v>0</v>
      </c>
      <c r="H28" s="669">
        <f t="shared" si="19"/>
        <v>0</v>
      </c>
      <c r="I28" s="669">
        <f t="shared" si="19"/>
        <v>0</v>
      </c>
      <c r="J28" s="1050"/>
      <c r="K28" s="29">
        <f>SUM(B28:I28)</f>
        <v>728.06999999999994</v>
      </c>
      <c r="L28" s="1123"/>
      <c r="M28" s="1124"/>
      <c r="N28" s="1124"/>
      <c r="O28" s="1128"/>
      <c r="P28" s="1129"/>
      <c r="Q28" s="9" t="s">
        <v>3</v>
      </c>
      <c r="R28" s="10">
        <f t="shared" ref="R28:Y29" si="20">B28-R12</f>
        <v>281.755</v>
      </c>
      <c r="S28" s="10">
        <f t="shared" si="20"/>
        <v>141.63999999999999</v>
      </c>
      <c r="T28" s="10">
        <f t="shared" si="20"/>
        <v>105.9</v>
      </c>
      <c r="U28" s="10">
        <f t="shared" si="20"/>
        <v>169.6</v>
      </c>
      <c r="V28" s="10">
        <f t="shared" si="20"/>
        <v>29.175000000000001</v>
      </c>
      <c r="W28" s="10">
        <f t="shared" si="20"/>
        <v>0</v>
      </c>
      <c r="X28" s="10">
        <f t="shared" si="20"/>
        <v>0</v>
      </c>
      <c r="Y28" s="10">
        <f t="shared" si="20"/>
        <v>0</v>
      </c>
      <c r="Z28" s="1050"/>
      <c r="AA28" s="29">
        <f>SUM(R28:Y28)</f>
        <v>728.06999999999994</v>
      </c>
      <c r="AB28" s="1123"/>
      <c r="AC28" s="1113"/>
      <c r="AD28" s="1114"/>
      <c r="AE28" s="415"/>
    </row>
    <row r="29" spans="1:33" ht="18.75" customHeight="1">
      <c r="A29" s="9" t="s">
        <v>4</v>
      </c>
      <c r="B29" s="10">
        <f t="shared" ref="B29:I29" si="21">SUMIFS($L$37:$L$5916,$A$37:$A$5916,B27&amp;"-03-2020",$D$37:$D$5916,$A$29,$N$37:$N$5916,"O")</f>
        <v>62.4</v>
      </c>
      <c r="C29" s="669">
        <f t="shared" si="21"/>
        <v>55.92</v>
      </c>
      <c r="D29" s="669">
        <f t="shared" si="21"/>
        <v>113.16</v>
      </c>
      <c r="E29" s="669">
        <f t="shared" si="21"/>
        <v>0</v>
      </c>
      <c r="F29" s="669">
        <f t="shared" si="21"/>
        <v>0</v>
      </c>
      <c r="G29" s="669">
        <f t="shared" si="21"/>
        <v>0</v>
      </c>
      <c r="H29" s="669">
        <f t="shared" si="21"/>
        <v>130.32000000000002</v>
      </c>
      <c r="I29" s="669">
        <f t="shared" si="21"/>
        <v>100.02</v>
      </c>
      <c r="J29" s="1050"/>
      <c r="K29" s="29">
        <f>SUM(B29:I29)</f>
        <v>461.82</v>
      </c>
      <c r="L29" s="1123" t="s">
        <v>4</v>
      </c>
      <c r="M29" s="1124">
        <f>K26+K29+K32+K35+O29+O31</f>
        <v>2517.7400000000002</v>
      </c>
      <c r="N29" s="1124"/>
      <c r="O29" s="1128">
        <v>46.26</v>
      </c>
      <c r="P29" s="1130"/>
      <c r="Q29" s="9" t="s">
        <v>4</v>
      </c>
      <c r="R29" s="10">
        <f t="shared" si="20"/>
        <v>0</v>
      </c>
      <c r="S29" s="10">
        <f t="shared" si="20"/>
        <v>0</v>
      </c>
      <c r="T29" s="10">
        <f t="shared" si="20"/>
        <v>0</v>
      </c>
      <c r="U29" s="10">
        <f t="shared" si="20"/>
        <v>0</v>
      </c>
      <c r="V29" s="10">
        <f t="shared" si="20"/>
        <v>0</v>
      </c>
      <c r="W29" s="10">
        <f t="shared" si="20"/>
        <v>0</v>
      </c>
      <c r="X29" s="10">
        <f t="shared" si="20"/>
        <v>0</v>
      </c>
      <c r="Y29" s="10">
        <f t="shared" si="20"/>
        <v>0</v>
      </c>
      <c r="Z29" s="1050"/>
      <c r="AA29" s="29">
        <f>SUM(R29:Y29)</f>
        <v>0</v>
      </c>
      <c r="AB29" s="1123" t="s">
        <v>4</v>
      </c>
      <c r="AC29" s="1111">
        <f>AA26+AA29+AA32+AA35+AE29</f>
        <v>296.52</v>
      </c>
      <c r="AD29" s="1112"/>
      <c r="AE29" s="631">
        <v>39.840000000000003</v>
      </c>
    </row>
    <row r="30" spans="1:33" ht="15.75" customHeight="1">
      <c r="A30" s="234" t="s">
        <v>10</v>
      </c>
      <c r="B30" s="235">
        <v>16</v>
      </c>
      <c r="C30" s="235">
        <v>17</v>
      </c>
      <c r="D30" s="235">
        <v>18</v>
      </c>
      <c r="E30" s="235">
        <v>19</v>
      </c>
      <c r="F30" s="235">
        <v>20</v>
      </c>
      <c r="G30" s="235">
        <v>21</v>
      </c>
      <c r="H30" s="235">
        <v>22</v>
      </c>
      <c r="I30" s="235">
        <v>23</v>
      </c>
      <c r="J30" s="243"/>
      <c r="K30" s="247" t="s">
        <v>6</v>
      </c>
      <c r="L30" s="1123"/>
      <c r="M30" s="1124"/>
      <c r="N30" s="1124"/>
      <c r="O30" s="1128"/>
      <c r="P30" s="1130"/>
      <c r="Q30" s="234" t="s">
        <v>10</v>
      </c>
      <c r="R30" s="235">
        <v>16</v>
      </c>
      <c r="S30" s="235">
        <v>17</v>
      </c>
      <c r="T30" s="235">
        <v>18</v>
      </c>
      <c r="U30" s="235">
        <v>19</v>
      </c>
      <c r="V30" s="235">
        <v>20</v>
      </c>
      <c r="W30" s="235">
        <v>21</v>
      </c>
      <c r="X30" s="235">
        <v>22</v>
      </c>
      <c r="Y30" s="235">
        <v>23</v>
      </c>
      <c r="Z30" s="243"/>
      <c r="AA30" s="247" t="s">
        <v>6</v>
      </c>
      <c r="AB30" s="1123"/>
      <c r="AC30" s="1113"/>
      <c r="AD30" s="1114"/>
      <c r="AE30" s="265"/>
    </row>
    <row r="31" spans="1:33" ht="18.75" customHeight="1">
      <c r="A31" s="9" t="s">
        <v>3</v>
      </c>
      <c r="B31" s="10">
        <f t="shared" ref="B31:I31" si="22">SUMIFS($L$37:$L$5916,$A$37:$A$5916,B30&amp;"-03-2020",$D$37:$D$5916,$A$31,$N$37:$N$5916,"O")</f>
        <v>34.799999999999997</v>
      </c>
      <c r="C31" s="669">
        <f t="shared" si="22"/>
        <v>0</v>
      </c>
      <c r="D31" s="669">
        <f t="shared" si="22"/>
        <v>0</v>
      </c>
      <c r="E31" s="669">
        <f t="shared" si="22"/>
        <v>0</v>
      </c>
      <c r="F31" s="669">
        <f t="shared" si="22"/>
        <v>0</v>
      </c>
      <c r="G31" s="669">
        <f t="shared" si="22"/>
        <v>0</v>
      </c>
      <c r="H31" s="669">
        <f t="shared" si="22"/>
        <v>0</v>
      </c>
      <c r="I31" s="669">
        <f t="shared" si="22"/>
        <v>0</v>
      </c>
      <c r="J31" s="15"/>
      <c r="K31" s="33">
        <f>SUM(B31:J31)</f>
        <v>34.799999999999997</v>
      </c>
      <c r="L31" s="1060" t="s">
        <v>158</v>
      </c>
      <c r="M31" s="1061"/>
      <c r="N31" s="1061"/>
      <c r="Q31" s="9" t="s">
        <v>3</v>
      </c>
      <c r="R31" s="10">
        <f t="shared" ref="R31:Y32" si="23">B31-R15</f>
        <v>34.799999999999997</v>
      </c>
      <c r="S31" s="10">
        <f t="shared" si="23"/>
        <v>0</v>
      </c>
      <c r="T31" s="10">
        <f t="shared" si="23"/>
        <v>0</v>
      </c>
      <c r="U31" s="10">
        <f t="shared" si="23"/>
        <v>0</v>
      </c>
      <c r="V31" s="10">
        <f t="shared" si="23"/>
        <v>0</v>
      </c>
      <c r="W31" s="10">
        <f t="shared" si="23"/>
        <v>0</v>
      </c>
      <c r="X31" s="10">
        <f t="shared" si="23"/>
        <v>0</v>
      </c>
      <c r="Y31" s="10">
        <f t="shared" si="23"/>
        <v>0</v>
      </c>
      <c r="Z31" s="15"/>
      <c r="AA31" s="33">
        <f>SUM(R31:Z31)</f>
        <v>34.799999999999997</v>
      </c>
      <c r="AB31" s="1060" t="s">
        <v>158</v>
      </c>
      <c r="AC31" s="1061"/>
      <c r="AD31" s="1061"/>
      <c r="AE31" s="263"/>
      <c r="AF31" s="101"/>
    </row>
    <row r="32" spans="1:33" ht="18.75" customHeight="1">
      <c r="A32" s="9" t="s">
        <v>4</v>
      </c>
      <c r="B32" s="10">
        <f t="shared" ref="B32:I32" si="24">SUMIFS($L$37:$L$5916,$A$37:$A$5916,B30&amp;"-03-2020",$D$37:$D$5916,$A$32,$N$37:$N$5916,"O")</f>
        <v>56.88</v>
      </c>
      <c r="C32" s="669">
        <f t="shared" si="24"/>
        <v>54.120000000000005</v>
      </c>
      <c r="D32" s="669">
        <f t="shared" si="24"/>
        <v>216.11999999999998</v>
      </c>
      <c r="E32" s="669">
        <f t="shared" si="24"/>
        <v>118.2</v>
      </c>
      <c r="F32" s="669">
        <f t="shared" si="24"/>
        <v>0</v>
      </c>
      <c r="G32" s="669">
        <f t="shared" si="24"/>
        <v>57.540000000000006</v>
      </c>
      <c r="H32" s="669">
        <f t="shared" si="24"/>
        <v>28.5</v>
      </c>
      <c r="I32" s="669">
        <f t="shared" si="24"/>
        <v>0</v>
      </c>
      <c r="J32" s="15"/>
      <c r="K32" s="33">
        <f>SUM(B32:J32)</f>
        <v>531.36</v>
      </c>
      <c r="L32" s="1124">
        <f>M27+M29</f>
        <v>13002.08</v>
      </c>
      <c r="M32" s="1124"/>
      <c r="N32" s="1124"/>
      <c r="Q32" s="9" t="s">
        <v>4</v>
      </c>
      <c r="R32" s="10">
        <f t="shared" si="23"/>
        <v>0</v>
      </c>
      <c r="S32" s="10">
        <f t="shared" si="23"/>
        <v>0</v>
      </c>
      <c r="T32" s="10">
        <f t="shared" si="23"/>
        <v>0</v>
      </c>
      <c r="U32" s="10">
        <f t="shared" si="23"/>
        <v>0</v>
      </c>
      <c r="V32" s="10">
        <f t="shared" si="23"/>
        <v>0</v>
      </c>
      <c r="W32" s="10">
        <f t="shared" si="23"/>
        <v>0</v>
      </c>
      <c r="X32" s="10">
        <f t="shared" si="23"/>
        <v>0</v>
      </c>
      <c r="Y32" s="10">
        <f t="shared" si="23"/>
        <v>0</v>
      </c>
      <c r="Z32" s="15"/>
      <c r="AA32" s="33">
        <f>SUM(R32:Z32)</f>
        <v>0</v>
      </c>
      <c r="AB32" s="1124">
        <f>AC27+AC29</f>
        <v>10660.810000000001</v>
      </c>
      <c r="AC32" s="1124"/>
      <c r="AD32" s="1124"/>
      <c r="AE32" s="265"/>
    </row>
    <row r="33" spans="1:32" ht="15.75" customHeight="1">
      <c r="A33" s="234" t="s">
        <v>10</v>
      </c>
      <c r="B33" s="235">
        <v>24</v>
      </c>
      <c r="C33" s="235">
        <v>25</v>
      </c>
      <c r="D33" s="235">
        <v>26</v>
      </c>
      <c r="E33" s="235">
        <v>27</v>
      </c>
      <c r="F33" s="235">
        <v>28</v>
      </c>
      <c r="G33" s="235">
        <v>29</v>
      </c>
      <c r="H33" s="235">
        <v>30</v>
      </c>
      <c r="I33" s="235">
        <v>31</v>
      </c>
      <c r="J33" s="243"/>
      <c r="K33" s="248" t="s">
        <v>8</v>
      </c>
      <c r="L33" s="1124"/>
      <c r="M33" s="1124"/>
      <c r="N33" s="1124"/>
      <c r="Q33" s="234" t="s">
        <v>10</v>
      </c>
      <c r="R33" s="235">
        <v>24</v>
      </c>
      <c r="S33" s="235">
        <v>25</v>
      </c>
      <c r="T33" s="235">
        <v>26</v>
      </c>
      <c r="U33" s="235">
        <v>27</v>
      </c>
      <c r="V33" s="235">
        <v>28</v>
      </c>
      <c r="W33" s="235">
        <v>29</v>
      </c>
      <c r="X33" s="235">
        <v>30</v>
      </c>
      <c r="Y33" s="152">
        <v>31</v>
      </c>
      <c r="Z33" s="243"/>
      <c r="AA33" s="248" t="s">
        <v>8</v>
      </c>
      <c r="AB33" s="1124"/>
      <c r="AC33" s="1124"/>
      <c r="AD33" s="1124"/>
      <c r="AE33" s="265"/>
    </row>
    <row r="34" spans="1:32" ht="18.75" customHeight="1">
      <c r="A34" s="9" t="s">
        <v>3</v>
      </c>
      <c r="B34" s="10">
        <f t="shared" ref="B34:I34" si="25">SUMIFS($L$37:$L$5916,$A$37:$A$5916,B33&amp;"-03-2020",$D$37:$D$5916,$A$34,$N$37:$N$5916,"O")</f>
        <v>0</v>
      </c>
      <c r="C34" s="669">
        <f t="shared" si="25"/>
        <v>0</v>
      </c>
      <c r="D34" s="669">
        <f t="shared" si="25"/>
        <v>0</v>
      </c>
      <c r="E34" s="669">
        <f t="shared" si="25"/>
        <v>0</v>
      </c>
      <c r="F34" s="669">
        <f t="shared" si="25"/>
        <v>0</v>
      </c>
      <c r="G34" s="669">
        <f t="shared" si="25"/>
        <v>0</v>
      </c>
      <c r="H34" s="669">
        <f t="shared" si="25"/>
        <v>0</v>
      </c>
      <c r="I34" s="669">
        <f t="shared" si="25"/>
        <v>0</v>
      </c>
      <c r="J34" s="15"/>
      <c r="K34" s="33">
        <f>SUM(B34:J34)</f>
        <v>0</v>
      </c>
      <c r="L34" s="71"/>
      <c r="M34" s="72"/>
      <c r="N34" s="73"/>
      <c r="Q34" s="9" t="s">
        <v>3</v>
      </c>
      <c r="R34" s="10">
        <f t="shared" ref="R34:Y35" si="26">B34-R18</f>
        <v>0</v>
      </c>
      <c r="S34" s="10">
        <f t="shared" si="26"/>
        <v>0</v>
      </c>
      <c r="T34" s="10">
        <f t="shared" si="26"/>
        <v>0</v>
      </c>
      <c r="U34" s="10">
        <f t="shared" si="26"/>
        <v>0</v>
      </c>
      <c r="V34" s="10">
        <f t="shared" si="26"/>
        <v>0</v>
      </c>
      <c r="W34" s="10">
        <f t="shared" si="26"/>
        <v>0</v>
      </c>
      <c r="X34" s="10">
        <f t="shared" si="26"/>
        <v>0</v>
      </c>
      <c r="Y34" s="10">
        <f t="shared" si="26"/>
        <v>0</v>
      </c>
      <c r="Z34" s="15"/>
      <c r="AA34" s="33">
        <f>SUM(R34:Z34)</f>
        <v>0</v>
      </c>
      <c r="AB34" s="71"/>
      <c r="AC34" s="260"/>
      <c r="AD34" s="73"/>
      <c r="AE34" s="266"/>
    </row>
    <row r="35" spans="1:32" ht="18.75" customHeight="1" thickBot="1">
      <c r="A35" s="9" t="s">
        <v>4</v>
      </c>
      <c r="B35" s="10">
        <f t="shared" ref="B35:I35" si="27">SUMIFS($L$37:$L$5916,$A$37:$A$5916,B33&amp;"-03-2020",$D$37:$D$5916,$A$35,$N$37:$N$5916,"O")</f>
        <v>157.07999999999998</v>
      </c>
      <c r="C35" s="669">
        <f t="shared" si="27"/>
        <v>190.32</v>
      </c>
      <c r="D35" s="669">
        <f t="shared" si="27"/>
        <v>122.70000000000002</v>
      </c>
      <c r="E35" s="669">
        <f t="shared" si="27"/>
        <v>65.400000000000006</v>
      </c>
      <c r="F35" s="669">
        <f t="shared" si="27"/>
        <v>8.16</v>
      </c>
      <c r="G35" s="669">
        <f t="shared" si="27"/>
        <v>0</v>
      </c>
      <c r="H35" s="669">
        <f t="shared" si="27"/>
        <v>100.82</v>
      </c>
      <c r="I35" s="669">
        <f t="shared" si="27"/>
        <v>0</v>
      </c>
      <c r="J35" s="17"/>
      <c r="K35" s="33">
        <f>SUM(B35:J35)</f>
        <v>644.48</v>
      </c>
      <c r="L35" s="74"/>
      <c r="M35" s="75"/>
      <c r="N35" s="76"/>
      <c r="Q35" s="9" t="s">
        <v>4</v>
      </c>
      <c r="R35" s="10">
        <f t="shared" si="26"/>
        <v>0</v>
      </c>
      <c r="S35" s="10">
        <f t="shared" si="26"/>
        <v>0</v>
      </c>
      <c r="T35" s="10">
        <f t="shared" si="26"/>
        <v>0</v>
      </c>
      <c r="U35" s="10">
        <f t="shared" si="26"/>
        <v>0</v>
      </c>
      <c r="V35" s="10">
        <f t="shared" si="26"/>
        <v>0</v>
      </c>
      <c r="W35" s="10">
        <f t="shared" si="26"/>
        <v>0</v>
      </c>
      <c r="X35" s="10">
        <f t="shared" si="26"/>
        <v>0</v>
      </c>
      <c r="Y35" s="10">
        <f t="shared" si="26"/>
        <v>0</v>
      </c>
      <c r="Z35" s="17"/>
      <c r="AA35" s="33">
        <f>SUM(R35:Z35)</f>
        <v>0</v>
      </c>
      <c r="AB35" s="74"/>
      <c r="AC35" s="75"/>
      <c r="AD35" s="76"/>
      <c r="AE35" s="266"/>
    </row>
    <row r="36" spans="1:32" s="101" customFormat="1" ht="39.75" customHeight="1" thickBot="1">
      <c r="A36" s="961" t="s">
        <v>18</v>
      </c>
      <c r="B36" s="962" t="s">
        <v>56</v>
      </c>
      <c r="C36" s="962" t="s">
        <v>57</v>
      </c>
      <c r="D36" s="962" t="s">
        <v>58</v>
      </c>
      <c r="E36" s="963" t="s">
        <v>59</v>
      </c>
      <c r="F36" s="964" t="s">
        <v>60</v>
      </c>
      <c r="G36" s="965" t="s">
        <v>61</v>
      </c>
      <c r="H36" s="965" t="s">
        <v>62</v>
      </c>
      <c r="I36" s="963" t="s">
        <v>63</v>
      </c>
      <c r="J36" s="965" t="s">
        <v>46</v>
      </c>
      <c r="K36" s="963" t="s">
        <v>64</v>
      </c>
      <c r="L36" s="965" t="s">
        <v>65</v>
      </c>
      <c r="M36" s="962" t="s">
        <v>45</v>
      </c>
      <c r="N36" s="285" t="s">
        <v>51</v>
      </c>
      <c r="O36" s="286" t="s">
        <v>45</v>
      </c>
      <c r="P36" s="286" t="s">
        <v>731</v>
      </c>
      <c r="AE36" s="267"/>
      <c r="AF36" s="2"/>
    </row>
    <row r="37" spans="1:32" s="367" customFormat="1" ht="19.5" customHeight="1">
      <c r="A37" s="113">
        <v>43891</v>
      </c>
      <c r="B37" s="299" t="s">
        <v>31</v>
      </c>
      <c r="C37" s="299" t="s">
        <v>66</v>
      </c>
      <c r="D37" s="114" t="s">
        <v>3</v>
      </c>
      <c r="E37" s="115" t="s">
        <v>223</v>
      </c>
      <c r="F37" s="320">
        <v>1.2</v>
      </c>
      <c r="G37" s="320">
        <v>0.6</v>
      </c>
      <c r="H37" s="321">
        <v>1.7999999999999999E-2</v>
      </c>
      <c r="I37" s="322">
        <v>15</v>
      </c>
      <c r="J37" s="323">
        <f t="shared" ref="J37:J101" si="28">F37*G37*I37</f>
        <v>10.799999999999999</v>
      </c>
      <c r="K37" s="116">
        <f>SUM(I37:I40)</f>
        <v>48</v>
      </c>
      <c r="L37" s="117">
        <f>SUM(J37:J40)</f>
        <v>36.295000000000002</v>
      </c>
      <c r="M37" s="118" t="s">
        <v>33</v>
      </c>
      <c r="N37" s="119" t="s">
        <v>32</v>
      </c>
      <c r="O37" s="967" t="s">
        <v>270</v>
      </c>
      <c r="P37" s="968" t="s">
        <v>219</v>
      </c>
      <c r="AE37" s="261"/>
    </row>
    <row r="38" spans="1:32" s="694" customFormat="1" ht="19.5" customHeight="1">
      <c r="A38" s="120"/>
      <c r="B38" s="328"/>
      <c r="C38" s="328"/>
      <c r="D38" s="958"/>
      <c r="E38" s="277"/>
      <c r="F38" s="329">
        <v>1.2</v>
      </c>
      <c r="G38" s="329">
        <v>0.5</v>
      </c>
      <c r="H38" s="330">
        <v>1.7999999999999999E-2</v>
      </c>
      <c r="I38" s="331">
        <v>1</v>
      </c>
      <c r="J38" s="332">
        <f t="shared" si="28"/>
        <v>0.6</v>
      </c>
      <c r="K38" s="121"/>
      <c r="L38" s="122"/>
      <c r="M38" s="123"/>
      <c r="N38" s="124"/>
      <c r="O38" s="967"/>
      <c r="P38" s="968"/>
      <c r="AE38" s="261"/>
    </row>
    <row r="39" spans="1:32" s="576" customFormat="1" ht="19.5" customHeight="1">
      <c r="A39" s="120"/>
      <c r="B39" s="328"/>
      <c r="C39" s="328"/>
      <c r="D39" s="958"/>
      <c r="E39" s="277"/>
      <c r="F39" s="329">
        <v>1.3</v>
      </c>
      <c r="G39" s="329">
        <v>0.6</v>
      </c>
      <c r="H39" s="330">
        <v>1.7999999999999999E-2</v>
      </c>
      <c r="I39" s="331">
        <v>31</v>
      </c>
      <c r="J39" s="332">
        <f t="shared" ref="J39" si="29">F39*G39*I39</f>
        <v>24.18</v>
      </c>
      <c r="K39" s="121"/>
      <c r="L39" s="122"/>
      <c r="M39" s="123"/>
      <c r="N39" s="124"/>
      <c r="O39" s="967"/>
      <c r="P39" s="968"/>
      <c r="AE39" s="261"/>
    </row>
    <row r="40" spans="1:32" s="367" customFormat="1" ht="19.5" customHeight="1" thickBot="1">
      <c r="A40" s="120"/>
      <c r="B40" s="328"/>
      <c r="C40" s="328"/>
      <c r="D40" s="958"/>
      <c r="E40" s="277"/>
      <c r="F40" s="329">
        <v>1.3</v>
      </c>
      <c r="G40" s="329">
        <v>0.55000000000000004</v>
      </c>
      <c r="H40" s="330">
        <v>1.7999999999999999E-2</v>
      </c>
      <c r="I40" s="331">
        <v>1</v>
      </c>
      <c r="J40" s="332">
        <f t="shared" si="28"/>
        <v>0.71500000000000008</v>
      </c>
      <c r="K40" s="121"/>
      <c r="L40" s="122"/>
      <c r="M40" s="123"/>
      <c r="N40" s="124"/>
      <c r="O40" s="967"/>
      <c r="P40" s="968"/>
      <c r="AE40" s="261"/>
    </row>
    <row r="41" spans="1:32" s="367" customFormat="1" ht="19.5" customHeight="1">
      <c r="A41" s="113">
        <v>43891</v>
      </c>
      <c r="B41" s="299" t="s">
        <v>31</v>
      </c>
      <c r="C41" s="299" t="s">
        <v>66</v>
      </c>
      <c r="D41" s="114" t="s">
        <v>3</v>
      </c>
      <c r="E41" s="115" t="s">
        <v>224</v>
      </c>
      <c r="F41" s="320">
        <v>1.2</v>
      </c>
      <c r="G41" s="320">
        <v>0.6</v>
      </c>
      <c r="H41" s="321">
        <v>1.7999999999999999E-2</v>
      </c>
      <c r="I41" s="322">
        <v>21</v>
      </c>
      <c r="J41" s="323">
        <f t="shared" si="28"/>
        <v>15.12</v>
      </c>
      <c r="K41" s="116">
        <f>SUM(I41:I42)</f>
        <v>50</v>
      </c>
      <c r="L41" s="117">
        <f>SUM(J41:J42)</f>
        <v>37.74</v>
      </c>
      <c r="M41" s="118" t="s">
        <v>33</v>
      </c>
      <c r="N41" s="119" t="s">
        <v>32</v>
      </c>
      <c r="O41" s="967" t="s">
        <v>270</v>
      </c>
      <c r="P41" s="968" t="s">
        <v>216</v>
      </c>
      <c r="AE41" s="261"/>
    </row>
    <row r="42" spans="1:32" s="576" customFormat="1" ht="19.5" customHeight="1" thickBot="1">
      <c r="A42" s="120"/>
      <c r="B42" s="328"/>
      <c r="C42" s="328"/>
      <c r="D42" s="958"/>
      <c r="E42" s="277"/>
      <c r="F42" s="329">
        <v>1.3</v>
      </c>
      <c r="G42" s="329">
        <v>0.6</v>
      </c>
      <c r="H42" s="330">
        <v>1.7999999999999999E-2</v>
      </c>
      <c r="I42" s="331">
        <v>29</v>
      </c>
      <c r="J42" s="332">
        <f t="shared" ref="J42" si="30">F42*G42*I42</f>
        <v>22.62</v>
      </c>
      <c r="K42" s="121"/>
      <c r="L42" s="122"/>
      <c r="M42" s="123"/>
      <c r="N42" s="124"/>
      <c r="O42" s="967"/>
      <c r="P42" s="968"/>
      <c r="AE42" s="261"/>
    </row>
    <row r="43" spans="1:32" s="367" customFormat="1" ht="19.5" customHeight="1">
      <c r="A43" s="113">
        <v>43891</v>
      </c>
      <c r="B43" s="299" t="s">
        <v>31</v>
      </c>
      <c r="C43" s="299" t="s">
        <v>66</v>
      </c>
      <c r="D43" s="114" t="s">
        <v>4</v>
      </c>
      <c r="E43" s="115" t="s">
        <v>225</v>
      </c>
      <c r="F43" s="320">
        <v>0.9</v>
      </c>
      <c r="G43" s="320">
        <v>0.6</v>
      </c>
      <c r="H43" s="321">
        <v>1.7999999999999999E-2</v>
      </c>
      <c r="I43" s="322">
        <v>4</v>
      </c>
      <c r="J43" s="323">
        <f t="shared" si="28"/>
        <v>2.16</v>
      </c>
      <c r="K43" s="116">
        <f>SUM(I43:I47)</f>
        <v>49</v>
      </c>
      <c r="L43" s="117">
        <f>SUM(J43:J47)</f>
        <v>33.42</v>
      </c>
      <c r="M43" s="118" t="s">
        <v>33</v>
      </c>
      <c r="N43" s="119"/>
      <c r="O43" s="969"/>
      <c r="P43" s="968" t="s">
        <v>219</v>
      </c>
      <c r="AE43" s="261"/>
    </row>
    <row r="44" spans="1:32" s="511" customFormat="1" ht="19.5" customHeight="1">
      <c r="A44" s="120"/>
      <c r="B44" s="328"/>
      <c r="C44" s="328"/>
      <c r="D44" s="958"/>
      <c r="E44" s="277"/>
      <c r="F44" s="329">
        <v>1</v>
      </c>
      <c r="G44" s="329">
        <v>0.6</v>
      </c>
      <c r="H44" s="330">
        <v>1.7999999999999999E-2</v>
      </c>
      <c r="I44" s="331">
        <v>7</v>
      </c>
      <c r="J44" s="332">
        <f t="shared" si="28"/>
        <v>4.2</v>
      </c>
      <c r="K44" s="121"/>
      <c r="L44" s="122"/>
      <c r="M44" s="123"/>
      <c r="N44" s="124"/>
      <c r="O44" s="967"/>
      <c r="P44" s="968"/>
      <c r="AE44" s="261"/>
    </row>
    <row r="45" spans="1:32" s="511" customFormat="1" ht="19.5" customHeight="1">
      <c r="A45" s="120"/>
      <c r="B45" s="328"/>
      <c r="C45" s="328"/>
      <c r="D45" s="958"/>
      <c r="E45" s="277"/>
      <c r="F45" s="329">
        <v>1.1000000000000001</v>
      </c>
      <c r="G45" s="329">
        <v>0.6</v>
      </c>
      <c r="H45" s="330">
        <v>1.7999999999999999E-2</v>
      </c>
      <c r="I45" s="331">
        <v>14</v>
      </c>
      <c r="J45" s="332">
        <f t="shared" si="28"/>
        <v>9.24</v>
      </c>
      <c r="K45" s="121"/>
      <c r="L45" s="122"/>
      <c r="M45" s="123"/>
      <c r="N45" s="124"/>
      <c r="O45" s="967"/>
      <c r="P45" s="968"/>
      <c r="AE45" s="261"/>
    </row>
    <row r="46" spans="1:32" s="511" customFormat="1" ht="19.5" customHeight="1">
      <c r="A46" s="120"/>
      <c r="B46" s="328"/>
      <c r="C46" s="328"/>
      <c r="D46" s="958"/>
      <c r="E46" s="277"/>
      <c r="F46" s="329">
        <v>1.2</v>
      </c>
      <c r="G46" s="329">
        <v>0.6</v>
      </c>
      <c r="H46" s="330">
        <v>1.7999999999999999E-2</v>
      </c>
      <c r="I46" s="331">
        <v>15</v>
      </c>
      <c r="J46" s="332">
        <f t="shared" si="28"/>
        <v>10.799999999999999</v>
      </c>
      <c r="K46" s="121"/>
      <c r="L46" s="122"/>
      <c r="M46" s="123"/>
      <c r="N46" s="124"/>
      <c r="O46" s="967"/>
      <c r="P46" s="968"/>
      <c r="AE46" s="261"/>
    </row>
    <row r="47" spans="1:32" s="511" customFormat="1" ht="19.5" customHeight="1" thickBot="1">
      <c r="A47" s="120"/>
      <c r="B47" s="328"/>
      <c r="C47" s="328"/>
      <c r="D47" s="958"/>
      <c r="E47" s="277"/>
      <c r="F47" s="329">
        <v>1.3</v>
      </c>
      <c r="G47" s="329">
        <v>0.6</v>
      </c>
      <c r="H47" s="330">
        <v>1.7999999999999999E-2</v>
      </c>
      <c r="I47" s="331">
        <v>9</v>
      </c>
      <c r="J47" s="332">
        <f t="shared" si="28"/>
        <v>7.0200000000000005</v>
      </c>
      <c r="K47" s="121"/>
      <c r="L47" s="122"/>
      <c r="M47" s="123"/>
      <c r="N47" s="124"/>
      <c r="O47" s="967"/>
      <c r="P47" s="968"/>
      <c r="AE47" s="261"/>
    </row>
    <row r="48" spans="1:32" s="367" customFormat="1" ht="19.5" customHeight="1">
      <c r="A48" s="113">
        <v>43891</v>
      </c>
      <c r="B48" s="299" t="s">
        <v>31</v>
      </c>
      <c r="C48" s="299" t="s">
        <v>66</v>
      </c>
      <c r="D48" s="114" t="s">
        <v>3</v>
      </c>
      <c r="E48" s="115" t="s">
        <v>226</v>
      </c>
      <c r="F48" s="320">
        <v>0.9</v>
      </c>
      <c r="G48" s="320">
        <v>0.6</v>
      </c>
      <c r="H48" s="321">
        <v>1.7999999999999999E-2</v>
      </c>
      <c r="I48" s="322">
        <v>10</v>
      </c>
      <c r="J48" s="323">
        <f t="shared" si="28"/>
        <v>5.4</v>
      </c>
      <c r="K48" s="116">
        <f>SUM(I48:I51)</f>
        <v>50</v>
      </c>
      <c r="L48" s="117">
        <f>SUM(J48:J51)</f>
        <v>30.550000000000004</v>
      </c>
      <c r="M48" s="118" t="s">
        <v>33</v>
      </c>
      <c r="N48" s="119" t="s">
        <v>32</v>
      </c>
      <c r="O48" s="967" t="s">
        <v>270</v>
      </c>
      <c r="P48" s="968" t="s">
        <v>219</v>
      </c>
      <c r="AE48" s="261"/>
    </row>
    <row r="49" spans="1:31" s="576" customFormat="1" ht="19.5" customHeight="1">
      <c r="A49" s="120"/>
      <c r="B49" s="328"/>
      <c r="C49" s="328"/>
      <c r="D49" s="958"/>
      <c r="E49" s="277"/>
      <c r="F49" s="329">
        <v>1</v>
      </c>
      <c r="G49" s="329">
        <v>0.6</v>
      </c>
      <c r="H49" s="330">
        <v>1.7999999999999999E-2</v>
      </c>
      <c r="I49" s="331">
        <v>19</v>
      </c>
      <c r="J49" s="332">
        <f t="shared" si="28"/>
        <v>11.4</v>
      </c>
      <c r="K49" s="121"/>
      <c r="L49" s="122"/>
      <c r="M49" s="123"/>
      <c r="N49" s="124"/>
      <c r="O49" s="967"/>
      <c r="P49" s="968"/>
      <c r="AE49" s="261"/>
    </row>
    <row r="50" spans="1:31" s="576" customFormat="1" ht="19.5" customHeight="1">
      <c r="A50" s="120"/>
      <c r="B50" s="328"/>
      <c r="C50" s="328"/>
      <c r="D50" s="958"/>
      <c r="E50" s="277"/>
      <c r="F50" s="329">
        <v>1.1000000000000001</v>
      </c>
      <c r="G50" s="329">
        <v>0.6</v>
      </c>
      <c r="H50" s="330">
        <v>1.7999999999999999E-2</v>
      </c>
      <c r="I50" s="331">
        <v>19</v>
      </c>
      <c r="J50" s="332">
        <f t="shared" ref="J50" si="31">F50*G50*I50</f>
        <v>12.540000000000001</v>
      </c>
      <c r="K50" s="121"/>
      <c r="L50" s="122"/>
      <c r="M50" s="123"/>
      <c r="N50" s="124"/>
      <c r="O50" s="967"/>
      <c r="P50" s="968"/>
      <c r="AE50" s="261"/>
    </row>
    <row r="51" spans="1:31" s="367" customFormat="1" ht="19.5" customHeight="1" thickBot="1">
      <c r="A51" s="120"/>
      <c r="B51" s="328"/>
      <c r="C51" s="328"/>
      <c r="D51" s="958"/>
      <c r="E51" s="277"/>
      <c r="F51" s="329">
        <v>1.1000000000000001</v>
      </c>
      <c r="G51" s="329">
        <v>0.55000000000000004</v>
      </c>
      <c r="H51" s="330">
        <v>1.7999999999999999E-2</v>
      </c>
      <c r="I51" s="331">
        <v>2</v>
      </c>
      <c r="J51" s="332">
        <f t="shared" si="28"/>
        <v>1.2100000000000002</v>
      </c>
      <c r="K51" s="121"/>
      <c r="L51" s="122"/>
      <c r="M51" s="123"/>
      <c r="N51" s="124"/>
      <c r="O51" s="967"/>
      <c r="P51" s="968"/>
      <c r="AE51" s="261"/>
    </row>
    <row r="52" spans="1:31" s="377" customFormat="1" ht="19.5" customHeight="1">
      <c r="A52" s="113">
        <v>43891</v>
      </c>
      <c r="B52" s="299" t="s">
        <v>31</v>
      </c>
      <c r="C52" s="299" t="s">
        <v>66</v>
      </c>
      <c r="D52" s="114" t="s">
        <v>4</v>
      </c>
      <c r="E52" s="115" t="s">
        <v>227</v>
      </c>
      <c r="F52" s="320">
        <v>0.9</v>
      </c>
      <c r="G52" s="320">
        <v>0.6</v>
      </c>
      <c r="H52" s="321">
        <v>1.7999999999999999E-2</v>
      </c>
      <c r="I52" s="322">
        <v>1</v>
      </c>
      <c r="J52" s="323">
        <f t="shared" si="28"/>
        <v>0.54</v>
      </c>
      <c r="K52" s="116">
        <f>SUM(I52:I56)</f>
        <v>50</v>
      </c>
      <c r="L52" s="117">
        <f>SUM(J52:J56)</f>
        <v>35.28</v>
      </c>
      <c r="M52" s="118" t="s">
        <v>33</v>
      </c>
      <c r="N52" s="119"/>
      <c r="O52" s="967"/>
      <c r="P52" s="968" t="s">
        <v>219</v>
      </c>
      <c r="AE52" s="261"/>
    </row>
    <row r="53" spans="1:31" s="578" customFormat="1" ht="19.5" customHeight="1">
      <c r="A53" s="120"/>
      <c r="B53" s="328"/>
      <c r="C53" s="328"/>
      <c r="D53" s="958"/>
      <c r="E53" s="277"/>
      <c r="F53" s="329">
        <v>1</v>
      </c>
      <c r="G53" s="329">
        <v>0.6</v>
      </c>
      <c r="H53" s="330">
        <v>1.7999999999999999E-2</v>
      </c>
      <c r="I53" s="331">
        <v>2</v>
      </c>
      <c r="J53" s="332">
        <f t="shared" si="28"/>
        <v>1.2</v>
      </c>
      <c r="K53" s="121"/>
      <c r="L53" s="122"/>
      <c r="M53" s="123"/>
      <c r="N53" s="124"/>
      <c r="O53" s="967"/>
      <c r="P53" s="968"/>
      <c r="AE53" s="261"/>
    </row>
    <row r="54" spans="1:31" s="694" customFormat="1" ht="19.5" customHeight="1">
      <c r="A54" s="120"/>
      <c r="B54" s="328"/>
      <c r="C54" s="328"/>
      <c r="D54" s="958"/>
      <c r="E54" s="277"/>
      <c r="F54" s="329">
        <v>1.1000000000000001</v>
      </c>
      <c r="G54" s="329">
        <v>0.6</v>
      </c>
      <c r="H54" s="330">
        <v>1.7999999999999999E-2</v>
      </c>
      <c r="I54" s="331">
        <v>7</v>
      </c>
      <c r="J54" s="332">
        <f t="shared" ref="J54" si="32">F54*G54*I54</f>
        <v>4.62</v>
      </c>
      <c r="K54" s="121"/>
      <c r="L54" s="122"/>
      <c r="M54" s="123"/>
      <c r="N54" s="124"/>
      <c r="O54" s="967"/>
      <c r="P54" s="968"/>
      <c r="AE54" s="261"/>
    </row>
    <row r="55" spans="1:31" s="578" customFormat="1" ht="19.5" customHeight="1">
      <c r="A55" s="120"/>
      <c r="B55" s="328"/>
      <c r="C55" s="328"/>
      <c r="D55" s="958"/>
      <c r="E55" s="277"/>
      <c r="F55" s="329">
        <v>1.2</v>
      </c>
      <c r="G55" s="329">
        <v>0.6</v>
      </c>
      <c r="H55" s="330">
        <v>1.7999999999999999E-2</v>
      </c>
      <c r="I55" s="331">
        <v>38</v>
      </c>
      <c r="J55" s="332">
        <f t="shared" si="28"/>
        <v>27.36</v>
      </c>
      <c r="K55" s="121"/>
      <c r="L55" s="122"/>
      <c r="M55" s="123"/>
      <c r="N55" s="124"/>
      <c r="O55" s="967"/>
      <c r="P55" s="968"/>
      <c r="AE55" s="261"/>
    </row>
    <row r="56" spans="1:31" s="578" customFormat="1" ht="19.5" customHeight="1" thickBot="1">
      <c r="A56" s="120"/>
      <c r="B56" s="328"/>
      <c r="C56" s="328"/>
      <c r="D56" s="958"/>
      <c r="E56" s="277"/>
      <c r="F56" s="378">
        <v>1.3</v>
      </c>
      <c r="G56" s="378">
        <v>0.6</v>
      </c>
      <c r="H56" s="379">
        <v>1.7999999999999999E-2</v>
      </c>
      <c r="I56" s="380">
        <v>2</v>
      </c>
      <c r="J56" s="333">
        <f t="shared" ref="J56" si="33">F56*G56*I56</f>
        <v>1.56</v>
      </c>
      <c r="K56" s="121"/>
      <c r="L56" s="122"/>
      <c r="M56" s="123"/>
      <c r="N56" s="124"/>
      <c r="O56" s="967"/>
      <c r="P56" s="968"/>
      <c r="AE56" s="261"/>
    </row>
    <row r="57" spans="1:31" s="377" customFormat="1" ht="19.5" customHeight="1">
      <c r="A57" s="113">
        <v>43891</v>
      </c>
      <c r="B57" s="299" t="s">
        <v>31</v>
      </c>
      <c r="C57" s="299" t="s">
        <v>66</v>
      </c>
      <c r="D57" s="114" t="s">
        <v>4</v>
      </c>
      <c r="E57" s="115" t="s">
        <v>228</v>
      </c>
      <c r="F57" s="320">
        <v>1</v>
      </c>
      <c r="G57" s="320">
        <v>1</v>
      </c>
      <c r="H57" s="321">
        <v>1.7999999999999999E-2</v>
      </c>
      <c r="I57" s="322">
        <v>4</v>
      </c>
      <c r="J57" s="323">
        <f t="shared" si="28"/>
        <v>4</v>
      </c>
      <c r="K57" s="116">
        <f>SUM(I57:I66)</f>
        <v>26</v>
      </c>
      <c r="L57" s="117">
        <f>SUM(J57:J66)</f>
        <v>29.73</v>
      </c>
      <c r="M57" s="118" t="s">
        <v>33</v>
      </c>
      <c r="N57" s="119"/>
      <c r="O57" s="967"/>
      <c r="P57" s="968" t="s">
        <v>216</v>
      </c>
      <c r="AE57" s="261"/>
    </row>
    <row r="58" spans="1:31" s="694" customFormat="1" ht="19.5" customHeight="1">
      <c r="A58" s="120"/>
      <c r="B58" s="328"/>
      <c r="C58" s="328"/>
      <c r="D58" s="958"/>
      <c r="E58" s="277"/>
      <c r="F58" s="378">
        <v>1</v>
      </c>
      <c r="G58" s="378">
        <v>0.8</v>
      </c>
      <c r="H58" s="379">
        <v>1.7999999999999999E-2</v>
      </c>
      <c r="I58" s="380">
        <v>8</v>
      </c>
      <c r="J58" s="332">
        <f t="shared" si="28"/>
        <v>6.4</v>
      </c>
      <c r="K58" s="121"/>
      <c r="L58" s="122"/>
      <c r="M58" s="123"/>
      <c r="N58" s="124"/>
      <c r="O58" s="967"/>
      <c r="P58" s="968"/>
      <c r="AE58" s="261"/>
    </row>
    <row r="59" spans="1:31" s="694" customFormat="1" ht="19.5" customHeight="1">
      <c r="A59" s="120"/>
      <c r="B59" s="328"/>
      <c r="C59" s="328"/>
      <c r="D59" s="958"/>
      <c r="E59" s="277"/>
      <c r="F59" s="378">
        <v>1</v>
      </c>
      <c r="G59" s="378">
        <v>0.9</v>
      </c>
      <c r="H59" s="379">
        <v>1.7999999999999999E-2</v>
      </c>
      <c r="I59" s="380">
        <v>4</v>
      </c>
      <c r="J59" s="332">
        <f t="shared" si="28"/>
        <v>3.6</v>
      </c>
      <c r="K59" s="121"/>
      <c r="L59" s="122"/>
      <c r="M59" s="123"/>
      <c r="N59" s="124"/>
      <c r="O59" s="967"/>
      <c r="P59" s="968"/>
      <c r="AE59" s="261"/>
    </row>
    <row r="60" spans="1:31" s="694" customFormat="1" ht="19.5" customHeight="1">
      <c r="A60" s="120"/>
      <c r="B60" s="328"/>
      <c r="C60" s="328"/>
      <c r="D60" s="958"/>
      <c r="E60" s="277"/>
      <c r="F60" s="378">
        <v>1.2</v>
      </c>
      <c r="G60" s="378">
        <v>1</v>
      </c>
      <c r="H60" s="379">
        <v>1.7999999999999999E-2</v>
      </c>
      <c r="I60" s="380">
        <v>2</v>
      </c>
      <c r="J60" s="332">
        <f t="shared" ref="J60:J61" si="34">F60*G60*I60</f>
        <v>2.4</v>
      </c>
      <c r="K60" s="121"/>
      <c r="L60" s="122"/>
      <c r="M60" s="123"/>
      <c r="N60" s="124"/>
      <c r="O60" s="967"/>
      <c r="P60" s="968"/>
      <c r="AE60" s="261"/>
    </row>
    <row r="61" spans="1:31" s="694" customFormat="1" ht="19.5" customHeight="1">
      <c r="A61" s="120"/>
      <c r="B61" s="328"/>
      <c r="C61" s="328"/>
      <c r="D61" s="958"/>
      <c r="E61" s="277"/>
      <c r="F61" s="378">
        <v>1.3</v>
      </c>
      <c r="G61" s="378">
        <v>1</v>
      </c>
      <c r="H61" s="379">
        <v>1.7999999999999999E-2</v>
      </c>
      <c r="I61" s="380">
        <v>1</v>
      </c>
      <c r="J61" s="332">
        <f t="shared" si="34"/>
        <v>1.3</v>
      </c>
      <c r="K61" s="121"/>
      <c r="L61" s="122"/>
      <c r="M61" s="123"/>
      <c r="N61" s="124"/>
      <c r="O61" s="967"/>
      <c r="P61" s="968"/>
      <c r="AE61" s="261"/>
    </row>
    <row r="62" spans="1:31" s="694" customFormat="1" ht="19.5" customHeight="1">
      <c r="A62" s="120"/>
      <c r="B62" s="328"/>
      <c r="C62" s="328"/>
      <c r="D62" s="958"/>
      <c r="E62" s="277"/>
      <c r="F62" s="378">
        <v>1.6</v>
      </c>
      <c r="G62" s="378">
        <v>1</v>
      </c>
      <c r="H62" s="379">
        <v>1.7999999999999999E-2</v>
      </c>
      <c r="I62" s="380">
        <v>2</v>
      </c>
      <c r="J62" s="332">
        <f t="shared" ref="J62:J63" si="35">F62*G62*I62</f>
        <v>3.2</v>
      </c>
      <c r="K62" s="121"/>
      <c r="L62" s="122"/>
      <c r="M62" s="123"/>
      <c r="N62" s="124"/>
      <c r="O62" s="967"/>
      <c r="P62" s="968"/>
      <c r="AE62" s="261"/>
    </row>
    <row r="63" spans="1:31" s="694" customFormat="1" ht="19.5" customHeight="1">
      <c r="A63" s="120"/>
      <c r="B63" s="328"/>
      <c r="C63" s="328"/>
      <c r="D63" s="958"/>
      <c r="E63" s="277"/>
      <c r="F63" s="378">
        <v>1.7</v>
      </c>
      <c r="G63" s="378">
        <v>0.9</v>
      </c>
      <c r="H63" s="379">
        <v>1.7999999999999999E-2</v>
      </c>
      <c r="I63" s="380">
        <v>1</v>
      </c>
      <c r="J63" s="332">
        <f t="shared" si="35"/>
        <v>1.53</v>
      </c>
      <c r="K63" s="121"/>
      <c r="L63" s="122"/>
      <c r="M63" s="123"/>
      <c r="N63" s="124"/>
      <c r="O63" s="967"/>
      <c r="P63" s="968"/>
      <c r="AE63" s="261"/>
    </row>
    <row r="64" spans="1:31" s="694" customFormat="1" ht="19.5" customHeight="1">
      <c r="A64" s="120"/>
      <c r="B64" s="328"/>
      <c r="C64" s="328"/>
      <c r="D64" s="958"/>
      <c r="E64" s="277"/>
      <c r="F64" s="378">
        <v>1.7</v>
      </c>
      <c r="G64" s="378">
        <v>1</v>
      </c>
      <c r="H64" s="379">
        <v>1.7999999999999999E-2</v>
      </c>
      <c r="I64" s="380">
        <v>2</v>
      </c>
      <c r="J64" s="332">
        <f t="shared" si="28"/>
        <v>3.4</v>
      </c>
      <c r="K64" s="121"/>
      <c r="L64" s="122"/>
      <c r="M64" s="123"/>
      <c r="N64" s="124"/>
      <c r="O64" s="967"/>
      <c r="P64" s="968"/>
      <c r="AE64" s="261"/>
    </row>
    <row r="65" spans="1:31" s="694" customFormat="1" ht="19.5" customHeight="1">
      <c r="A65" s="120"/>
      <c r="B65" s="328"/>
      <c r="C65" s="328"/>
      <c r="D65" s="958"/>
      <c r="E65" s="277"/>
      <c r="F65" s="378">
        <v>1.8</v>
      </c>
      <c r="G65" s="378">
        <v>1</v>
      </c>
      <c r="H65" s="379">
        <v>1.7999999999999999E-2</v>
      </c>
      <c r="I65" s="380">
        <v>1</v>
      </c>
      <c r="J65" s="332">
        <f t="shared" ref="J65" si="36">F65*G65*I65</f>
        <v>1.8</v>
      </c>
      <c r="K65" s="121"/>
      <c r="L65" s="122"/>
      <c r="M65" s="123"/>
      <c r="N65" s="124"/>
      <c r="O65" s="967"/>
      <c r="P65" s="968"/>
      <c r="AE65" s="261"/>
    </row>
    <row r="66" spans="1:31" s="512" customFormat="1" ht="19.5" customHeight="1" thickBot="1">
      <c r="A66" s="125"/>
      <c r="B66" s="324"/>
      <c r="C66" s="324"/>
      <c r="D66" s="126"/>
      <c r="E66" s="127"/>
      <c r="F66" s="325">
        <v>2.1</v>
      </c>
      <c r="G66" s="325">
        <v>1</v>
      </c>
      <c r="H66" s="326">
        <v>1.7999999999999999E-2</v>
      </c>
      <c r="I66" s="327">
        <v>1</v>
      </c>
      <c r="J66" s="450">
        <f t="shared" si="28"/>
        <v>2.1</v>
      </c>
      <c r="K66" s="128"/>
      <c r="L66" s="129"/>
      <c r="M66" s="130"/>
      <c r="N66" s="131"/>
      <c r="O66" s="967"/>
      <c r="P66" s="968"/>
      <c r="AE66" s="261"/>
    </row>
    <row r="67" spans="1:31" s="377" customFormat="1" ht="19.5" customHeight="1">
      <c r="A67" s="120">
        <v>43891</v>
      </c>
      <c r="B67" s="328" t="s">
        <v>31</v>
      </c>
      <c r="C67" s="328" t="s">
        <v>66</v>
      </c>
      <c r="D67" s="958" t="s">
        <v>3</v>
      </c>
      <c r="E67" s="277" t="s">
        <v>230</v>
      </c>
      <c r="F67" s="445">
        <v>1.2</v>
      </c>
      <c r="G67" s="445">
        <v>0.6</v>
      </c>
      <c r="H67" s="446">
        <v>1.7999999999999999E-2</v>
      </c>
      <c r="I67" s="447">
        <v>43</v>
      </c>
      <c r="J67" s="448">
        <f t="shared" si="28"/>
        <v>30.959999999999997</v>
      </c>
      <c r="K67" s="121">
        <f>SUM(I67:I68)</f>
        <v>51</v>
      </c>
      <c r="L67" s="122">
        <f>SUM(J67:J68)</f>
        <v>37.199999999999996</v>
      </c>
      <c r="M67" s="123" t="s">
        <v>33</v>
      </c>
      <c r="N67" s="124" t="s">
        <v>32</v>
      </c>
      <c r="O67" s="967" t="s">
        <v>270</v>
      </c>
      <c r="P67" s="968" t="s">
        <v>219</v>
      </c>
      <c r="AE67" s="261"/>
    </row>
    <row r="68" spans="1:31" s="377" customFormat="1" ht="19.5" customHeight="1" thickBot="1">
      <c r="A68" s="120"/>
      <c r="B68" s="328"/>
      <c r="C68" s="328"/>
      <c r="D68" s="958"/>
      <c r="E68" s="277"/>
      <c r="F68" s="329">
        <v>1.3</v>
      </c>
      <c r="G68" s="329">
        <v>0.6</v>
      </c>
      <c r="H68" s="330">
        <v>1.7999999999999999E-2</v>
      </c>
      <c r="I68" s="331">
        <v>8</v>
      </c>
      <c r="J68" s="332">
        <f t="shared" si="28"/>
        <v>6.24</v>
      </c>
      <c r="K68" s="121"/>
      <c r="L68" s="122"/>
      <c r="M68" s="123"/>
      <c r="N68" s="124"/>
      <c r="O68" s="967"/>
      <c r="P68" s="968"/>
      <c r="AE68" s="261"/>
    </row>
    <row r="69" spans="1:31" s="377" customFormat="1" ht="19.5" customHeight="1">
      <c r="A69" s="113">
        <v>43891</v>
      </c>
      <c r="B69" s="299" t="s">
        <v>31</v>
      </c>
      <c r="C69" s="299" t="s">
        <v>66</v>
      </c>
      <c r="D69" s="114" t="s">
        <v>3</v>
      </c>
      <c r="E69" s="115" t="s">
        <v>231</v>
      </c>
      <c r="F69" s="320">
        <v>0.9</v>
      </c>
      <c r="G69" s="320">
        <v>0.6</v>
      </c>
      <c r="H69" s="321">
        <v>1.7999999999999999E-2</v>
      </c>
      <c r="I69" s="322">
        <v>27</v>
      </c>
      <c r="J69" s="323">
        <f t="shared" si="28"/>
        <v>14.580000000000002</v>
      </c>
      <c r="K69" s="116">
        <f>SUM(I69:I71)</f>
        <v>50</v>
      </c>
      <c r="L69" s="117">
        <f>SUM(J69:J71)</f>
        <v>29.160000000000004</v>
      </c>
      <c r="M69" s="118" t="s">
        <v>33</v>
      </c>
      <c r="N69" s="119" t="s">
        <v>32</v>
      </c>
      <c r="O69" s="967" t="s">
        <v>270</v>
      </c>
      <c r="P69" s="968" t="s">
        <v>216</v>
      </c>
      <c r="AE69" s="261"/>
    </row>
    <row r="70" spans="1:31" s="513" customFormat="1" ht="19.5" customHeight="1">
      <c r="A70" s="120"/>
      <c r="B70" s="328"/>
      <c r="C70" s="328"/>
      <c r="D70" s="958"/>
      <c r="E70" s="277"/>
      <c r="F70" s="329">
        <v>1</v>
      </c>
      <c r="G70" s="329">
        <v>0.6</v>
      </c>
      <c r="H70" s="330">
        <v>1.7999999999999999E-2</v>
      </c>
      <c r="I70" s="331">
        <v>10</v>
      </c>
      <c r="J70" s="332">
        <f t="shared" si="28"/>
        <v>6</v>
      </c>
      <c r="K70" s="121"/>
      <c r="L70" s="122"/>
      <c r="M70" s="123"/>
      <c r="N70" s="124"/>
      <c r="O70" s="967"/>
      <c r="P70" s="968"/>
      <c r="AE70" s="261"/>
    </row>
    <row r="71" spans="1:31" s="377" customFormat="1" ht="19.5" customHeight="1" thickBot="1">
      <c r="A71" s="120"/>
      <c r="B71" s="328"/>
      <c r="C71" s="328"/>
      <c r="D71" s="958"/>
      <c r="E71" s="277"/>
      <c r="F71" s="329">
        <v>1.1000000000000001</v>
      </c>
      <c r="G71" s="329">
        <v>0.6</v>
      </c>
      <c r="H71" s="330">
        <v>1.7999999999999999E-2</v>
      </c>
      <c r="I71" s="331">
        <v>13</v>
      </c>
      <c r="J71" s="332">
        <f t="shared" si="28"/>
        <v>8.58</v>
      </c>
      <c r="K71" s="121"/>
      <c r="L71" s="122"/>
      <c r="M71" s="123"/>
      <c r="N71" s="124"/>
      <c r="O71" s="967"/>
      <c r="P71" s="968"/>
      <c r="AE71" s="261"/>
    </row>
    <row r="72" spans="1:31" s="367" customFormat="1" ht="19.5" customHeight="1">
      <c r="A72" s="113">
        <v>43891</v>
      </c>
      <c r="B72" s="299" t="s">
        <v>31</v>
      </c>
      <c r="C72" s="299" t="s">
        <v>66</v>
      </c>
      <c r="D72" s="114" t="s">
        <v>3</v>
      </c>
      <c r="E72" s="115" t="s">
        <v>232</v>
      </c>
      <c r="F72" s="320">
        <v>0.9</v>
      </c>
      <c r="G72" s="320">
        <v>0.6</v>
      </c>
      <c r="H72" s="321">
        <v>1.7999999999999999E-2</v>
      </c>
      <c r="I72" s="322">
        <v>7</v>
      </c>
      <c r="J72" s="323">
        <f t="shared" si="28"/>
        <v>3.7800000000000002</v>
      </c>
      <c r="K72" s="116">
        <f>SUM(I72:I75)</f>
        <v>50</v>
      </c>
      <c r="L72" s="117">
        <f>SUM(J72:J75)</f>
        <v>30.910000000000004</v>
      </c>
      <c r="M72" s="118" t="s">
        <v>33</v>
      </c>
      <c r="N72" s="119" t="s">
        <v>32</v>
      </c>
      <c r="O72" s="967" t="s">
        <v>270</v>
      </c>
      <c r="P72" s="968" t="s">
        <v>219</v>
      </c>
      <c r="AE72" s="261"/>
    </row>
    <row r="73" spans="1:31" s="694" customFormat="1" ht="19.5" customHeight="1">
      <c r="A73" s="120"/>
      <c r="B73" s="328"/>
      <c r="C73" s="328"/>
      <c r="D73" s="958"/>
      <c r="E73" s="277"/>
      <c r="F73" s="329">
        <v>1</v>
      </c>
      <c r="G73" s="329">
        <v>0.6</v>
      </c>
      <c r="H73" s="330">
        <v>1.7999999999999999E-2</v>
      </c>
      <c r="I73" s="331">
        <v>19</v>
      </c>
      <c r="J73" s="332">
        <f t="shared" ref="J73" si="37">F73*G73*I73</f>
        <v>11.4</v>
      </c>
      <c r="K73" s="121"/>
      <c r="L73" s="122"/>
      <c r="M73" s="123"/>
      <c r="N73" s="124"/>
      <c r="O73" s="967"/>
      <c r="P73" s="968"/>
      <c r="AE73" s="261"/>
    </row>
    <row r="74" spans="1:31" s="367" customFormat="1" ht="19.5" customHeight="1">
      <c r="A74" s="120"/>
      <c r="B74" s="328"/>
      <c r="C74" s="328"/>
      <c r="D74" s="958"/>
      <c r="E74" s="277"/>
      <c r="F74" s="329">
        <v>1</v>
      </c>
      <c r="G74" s="329">
        <v>0.55000000000000004</v>
      </c>
      <c r="H74" s="330">
        <v>1.7999999999999999E-2</v>
      </c>
      <c r="I74" s="331">
        <v>1</v>
      </c>
      <c r="J74" s="332">
        <f t="shared" si="28"/>
        <v>0.55000000000000004</v>
      </c>
      <c r="K74" s="121"/>
      <c r="L74" s="122"/>
      <c r="M74" s="123"/>
      <c r="N74" s="124"/>
      <c r="O74" s="967"/>
      <c r="P74" s="968"/>
      <c r="AE74" s="261"/>
    </row>
    <row r="75" spans="1:31" s="367" customFormat="1" ht="19.5" customHeight="1" thickBot="1">
      <c r="A75" s="120"/>
      <c r="B75" s="328"/>
      <c r="C75" s="328"/>
      <c r="D75" s="958"/>
      <c r="E75" s="277"/>
      <c r="F75" s="329">
        <v>1.1000000000000001</v>
      </c>
      <c r="G75" s="329">
        <v>0.6</v>
      </c>
      <c r="H75" s="330">
        <v>1.7999999999999999E-2</v>
      </c>
      <c r="I75" s="331">
        <v>23</v>
      </c>
      <c r="J75" s="332">
        <f t="shared" si="28"/>
        <v>15.180000000000001</v>
      </c>
      <c r="K75" s="121"/>
      <c r="L75" s="122"/>
      <c r="M75" s="123"/>
      <c r="N75" s="124"/>
      <c r="O75" s="967"/>
      <c r="P75" s="968"/>
      <c r="AE75" s="261"/>
    </row>
    <row r="76" spans="1:31" s="367" customFormat="1" ht="19.5" customHeight="1">
      <c r="A76" s="113">
        <v>43892</v>
      </c>
      <c r="B76" s="299" t="s">
        <v>31</v>
      </c>
      <c r="C76" s="299" t="s">
        <v>66</v>
      </c>
      <c r="D76" s="114" t="s">
        <v>3</v>
      </c>
      <c r="E76" s="115" t="s">
        <v>236</v>
      </c>
      <c r="F76" s="320">
        <v>1.4</v>
      </c>
      <c r="G76" s="320">
        <v>0.6</v>
      </c>
      <c r="H76" s="321">
        <v>1.7999999999999999E-2</v>
      </c>
      <c r="I76" s="322">
        <v>25</v>
      </c>
      <c r="J76" s="323">
        <f t="shared" si="28"/>
        <v>21</v>
      </c>
      <c r="K76" s="116">
        <f>SUM(I76:I78)</f>
        <v>50</v>
      </c>
      <c r="L76" s="117">
        <f>SUM(J76:J78)</f>
        <v>43.574999999999996</v>
      </c>
      <c r="M76" s="118" t="s">
        <v>33</v>
      </c>
      <c r="N76" s="119" t="s">
        <v>32</v>
      </c>
      <c r="O76" s="967" t="s">
        <v>270</v>
      </c>
      <c r="P76" s="968" t="s">
        <v>216</v>
      </c>
      <c r="AE76" s="261"/>
    </row>
    <row r="77" spans="1:31" s="578" customFormat="1" ht="19.5" customHeight="1">
      <c r="A77" s="120"/>
      <c r="B77" s="328"/>
      <c r="C77" s="328"/>
      <c r="D77" s="958"/>
      <c r="E77" s="277"/>
      <c r="F77" s="329">
        <v>1.5</v>
      </c>
      <c r="G77" s="329">
        <v>0.6</v>
      </c>
      <c r="H77" s="330">
        <v>1.7999999999999999E-2</v>
      </c>
      <c r="I77" s="331">
        <v>24</v>
      </c>
      <c r="J77" s="332">
        <f t="shared" ref="J77" si="38">F77*G77*I77</f>
        <v>21.599999999999998</v>
      </c>
      <c r="K77" s="121"/>
      <c r="L77" s="122"/>
      <c r="M77" s="123"/>
      <c r="N77" s="124"/>
      <c r="O77" s="967"/>
      <c r="P77" s="968"/>
      <c r="AE77" s="261"/>
    </row>
    <row r="78" spans="1:31" s="367" customFormat="1" ht="19.5" customHeight="1" thickBot="1">
      <c r="A78" s="120"/>
      <c r="B78" s="328"/>
      <c r="C78" s="328"/>
      <c r="D78" s="958"/>
      <c r="E78" s="277"/>
      <c r="F78" s="329">
        <v>1.5</v>
      </c>
      <c r="G78" s="329">
        <v>0.65</v>
      </c>
      <c r="H78" s="330">
        <v>1.7999999999999999E-2</v>
      </c>
      <c r="I78" s="331">
        <v>1</v>
      </c>
      <c r="J78" s="332">
        <f t="shared" si="28"/>
        <v>0.97500000000000009</v>
      </c>
      <c r="K78" s="121"/>
      <c r="L78" s="122"/>
      <c r="M78" s="123"/>
      <c r="N78" s="124"/>
      <c r="O78" s="967"/>
      <c r="P78" s="968"/>
      <c r="AE78" s="261"/>
    </row>
    <row r="79" spans="1:31" ht="19.5" customHeight="1">
      <c r="A79" s="113">
        <v>43892</v>
      </c>
      <c r="B79" s="299" t="s">
        <v>31</v>
      </c>
      <c r="C79" s="299" t="s">
        <v>66</v>
      </c>
      <c r="D79" s="114" t="s">
        <v>4</v>
      </c>
      <c r="E79" s="115" t="s">
        <v>237</v>
      </c>
      <c r="F79" s="320">
        <v>1.4</v>
      </c>
      <c r="G79" s="320">
        <v>0.6</v>
      </c>
      <c r="H79" s="321">
        <v>1.7999999999999999E-2</v>
      </c>
      <c r="I79" s="322">
        <v>13</v>
      </c>
      <c r="J79" s="323">
        <f t="shared" si="28"/>
        <v>10.92</v>
      </c>
      <c r="K79" s="116">
        <f>SUM(I79:I81)</f>
        <v>50</v>
      </c>
      <c r="L79" s="117">
        <f>SUM(J79:J81)</f>
        <v>46.14</v>
      </c>
      <c r="M79" s="118" t="s">
        <v>33</v>
      </c>
      <c r="N79" s="119"/>
      <c r="O79" s="967"/>
      <c r="P79" s="968" t="s">
        <v>216</v>
      </c>
      <c r="Q79" s="232"/>
      <c r="R79" s="232"/>
      <c r="S79" s="232"/>
    </row>
    <row r="80" spans="1:31" s="694" customFormat="1" ht="19.5" customHeight="1">
      <c r="A80" s="120"/>
      <c r="B80" s="328"/>
      <c r="C80" s="328"/>
      <c r="D80" s="958"/>
      <c r="E80" s="277"/>
      <c r="F80" s="329">
        <v>1.5</v>
      </c>
      <c r="G80" s="329">
        <v>0.6</v>
      </c>
      <c r="H80" s="330">
        <v>1.7999999999999999E-2</v>
      </c>
      <c r="I80" s="331">
        <v>5</v>
      </c>
      <c r="J80" s="332">
        <f t="shared" ref="J80" si="39">F80*G80*I80</f>
        <v>4.5</v>
      </c>
      <c r="K80" s="121"/>
      <c r="L80" s="122"/>
      <c r="M80" s="123"/>
      <c r="N80" s="124"/>
      <c r="O80" s="967"/>
      <c r="P80" s="968"/>
      <c r="AE80" s="261"/>
    </row>
    <row r="81" spans="1:31" s="367" customFormat="1" ht="19.5" customHeight="1" thickBot="1">
      <c r="A81" s="120"/>
      <c r="B81" s="328"/>
      <c r="C81" s="328"/>
      <c r="D81" s="958"/>
      <c r="E81" s="277"/>
      <c r="F81" s="329">
        <v>1.6</v>
      </c>
      <c r="G81" s="329">
        <v>0.6</v>
      </c>
      <c r="H81" s="330">
        <v>1.7999999999999999E-2</v>
      </c>
      <c r="I81" s="331">
        <v>32</v>
      </c>
      <c r="J81" s="332">
        <f t="shared" si="28"/>
        <v>30.72</v>
      </c>
      <c r="K81" s="121"/>
      <c r="L81" s="122"/>
      <c r="M81" s="123"/>
      <c r="N81" s="124"/>
      <c r="O81" s="967"/>
      <c r="P81" s="968"/>
      <c r="AE81" s="261"/>
    </row>
    <row r="82" spans="1:31" s="377" customFormat="1" ht="19.5" customHeight="1">
      <c r="A82" s="113">
        <v>43892</v>
      </c>
      <c r="B82" s="299" t="s">
        <v>31</v>
      </c>
      <c r="C82" s="299" t="s">
        <v>66</v>
      </c>
      <c r="D82" s="114" t="s">
        <v>3</v>
      </c>
      <c r="E82" s="115" t="s">
        <v>238</v>
      </c>
      <c r="F82" s="320">
        <v>1.4</v>
      </c>
      <c r="G82" s="320">
        <v>0.6</v>
      </c>
      <c r="H82" s="321">
        <v>1.7999999999999999E-2</v>
      </c>
      <c r="I82" s="322">
        <v>14</v>
      </c>
      <c r="J82" s="323">
        <f t="shared" si="28"/>
        <v>11.76</v>
      </c>
      <c r="K82" s="116">
        <f>SUM(I82:I87)</f>
        <v>49</v>
      </c>
      <c r="L82" s="117">
        <f>SUM(J82:J87)</f>
        <v>45.884999999999998</v>
      </c>
      <c r="M82" s="118" t="s">
        <v>33</v>
      </c>
      <c r="N82" s="119" t="s">
        <v>32</v>
      </c>
      <c r="O82" s="967" t="s">
        <v>270</v>
      </c>
      <c r="P82" s="968" t="s">
        <v>219</v>
      </c>
      <c r="AE82" s="261"/>
    </row>
    <row r="83" spans="1:31" s="694" customFormat="1" ht="19.5" customHeight="1">
      <c r="A83" s="120"/>
      <c r="B83" s="328"/>
      <c r="C83" s="328"/>
      <c r="D83" s="958"/>
      <c r="E83" s="277"/>
      <c r="F83" s="329">
        <v>1.5</v>
      </c>
      <c r="G83" s="329">
        <v>0.6</v>
      </c>
      <c r="H83" s="330">
        <v>1.7999999999999999E-2</v>
      </c>
      <c r="I83" s="331">
        <v>7</v>
      </c>
      <c r="J83" s="332">
        <f t="shared" si="28"/>
        <v>6.2999999999999989</v>
      </c>
      <c r="K83" s="121"/>
      <c r="L83" s="122"/>
      <c r="M83" s="123"/>
      <c r="N83" s="124"/>
      <c r="O83" s="967"/>
      <c r="P83" s="968"/>
      <c r="AE83" s="261"/>
    </row>
    <row r="84" spans="1:31" s="694" customFormat="1" ht="19.5" customHeight="1">
      <c r="A84" s="120"/>
      <c r="B84" s="328"/>
      <c r="C84" s="328"/>
      <c r="D84" s="958"/>
      <c r="E84" s="277"/>
      <c r="F84" s="329">
        <v>1.6</v>
      </c>
      <c r="G84" s="329">
        <v>0.6</v>
      </c>
      <c r="H84" s="330">
        <v>1.7999999999999999E-2</v>
      </c>
      <c r="I84" s="331">
        <v>10</v>
      </c>
      <c r="J84" s="332">
        <f t="shared" ref="J84" si="40">F84*G84*I84</f>
        <v>9.6</v>
      </c>
      <c r="K84" s="121"/>
      <c r="L84" s="122"/>
      <c r="M84" s="123"/>
      <c r="N84" s="124"/>
      <c r="O84" s="967"/>
      <c r="P84" s="968"/>
      <c r="AE84" s="261"/>
    </row>
    <row r="85" spans="1:31" s="578" customFormat="1" ht="19.5" customHeight="1">
      <c r="A85" s="120"/>
      <c r="B85" s="328"/>
      <c r="C85" s="328"/>
      <c r="D85" s="958"/>
      <c r="E85" s="277"/>
      <c r="F85" s="329">
        <v>1.7</v>
      </c>
      <c r="G85" s="329">
        <v>0.6</v>
      </c>
      <c r="H85" s="330">
        <v>1.7999999999999999E-2</v>
      </c>
      <c r="I85" s="331">
        <v>2</v>
      </c>
      <c r="J85" s="332">
        <f t="shared" ref="J85" si="41">F85*G85*I85</f>
        <v>2.04</v>
      </c>
      <c r="K85" s="121"/>
      <c r="L85" s="122"/>
      <c r="M85" s="123"/>
      <c r="N85" s="124"/>
      <c r="O85" s="967"/>
      <c r="P85" s="968"/>
      <c r="AE85" s="261"/>
    </row>
    <row r="86" spans="1:31" s="377" customFormat="1" ht="19.5" customHeight="1">
      <c r="A86" s="120"/>
      <c r="B86" s="328"/>
      <c r="C86" s="328"/>
      <c r="D86" s="958"/>
      <c r="E86" s="277"/>
      <c r="F86" s="329">
        <v>1.5</v>
      </c>
      <c r="G86" s="329">
        <v>0.65</v>
      </c>
      <c r="H86" s="330">
        <v>1.7999999999999999E-2</v>
      </c>
      <c r="I86" s="331">
        <v>7</v>
      </c>
      <c r="J86" s="332">
        <f t="shared" si="28"/>
        <v>6.8250000000000011</v>
      </c>
      <c r="K86" s="121"/>
      <c r="L86" s="122"/>
      <c r="M86" s="123"/>
      <c r="N86" s="124"/>
      <c r="O86" s="967"/>
      <c r="P86" s="968"/>
      <c r="AE86" s="261"/>
    </row>
    <row r="87" spans="1:31" s="377" customFormat="1" ht="19.5" customHeight="1" thickBot="1">
      <c r="A87" s="120"/>
      <c r="B87" s="328"/>
      <c r="C87" s="328"/>
      <c r="D87" s="958"/>
      <c r="E87" s="277"/>
      <c r="F87" s="329">
        <v>1.6</v>
      </c>
      <c r="G87" s="329">
        <v>0.65</v>
      </c>
      <c r="H87" s="330">
        <v>1.7999999999999999E-2</v>
      </c>
      <c r="I87" s="331">
        <v>9</v>
      </c>
      <c r="J87" s="332">
        <f t="shared" si="28"/>
        <v>9.36</v>
      </c>
      <c r="K87" s="121"/>
      <c r="L87" s="122"/>
      <c r="M87" s="123"/>
      <c r="N87" s="124"/>
      <c r="O87" s="967"/>
      <c r="P87" s="968"/>
      <c r="AE87" s="261"/>
    </row>
    <row r="88" spans="1:31" s="377" customFormat="1" ht="19.5" customHeight="1">
      <c r="A88" s="113">
        <v>43892</v>
      </c>
      <c r="B88" s="299" t="s">
        <v>31</v>
      </c>
      <c r="C88" s="299" t="s">
        <v>66</v>
      </c>
      <c r="D88" s="114" t="s">
        <v>3</v>
      </c>
      <c r="E88" s="115" t="s">
        <v>239</v>
      </c>
      <c r="F88" s="320">
        <v>1.2</v>
      </c>
      <c r="G88" s="320">
        <v>0.6</v>
      </c>
      <c r="H88" s="321">
        <v>1.7999999999999999E-2</v>
      </c>
      <c r="I88" s="322">
        <v>18</v>
      </c>
      <c r="J88" s="323">
        <f t="shared" si="28"/>
        <v>12.959999999999999</v>
      </c>
      <c r="K88" s="116">
        <f>SUM(I88:I90)</f>
        <v>49</v>
      </c>
      <c r="L88" s="117">
        <f>SUM(J88:J90)</f>
        <v>36.54</v>
      </c>
      <c r="M88" s="118" t="s">
        <v>33</v>
      </c>
      <c r="N88" s="119" t="s">
        <v>32</v>
      </c>
      <c r="O88" s="967" t="s">
        <v>270</v>
      </c>
      <c r="P88" s="968" t="s">
        <v>219</v>
      </c>
      <c r="AE88" s="261"/>
    </row>
    <row r="89" spans="1:31" s="377" customFormat="1" ht="19.5" customHeight="1">
      <c r="A89" s="120"/>
      <c r="B89" s="328"/>
      <c r="C89" s="328"/>
      <c r="D89" s="958"/>
      <c r="E89" s="277"/>
      <c r="F89" s="329">
        <v>1.2</v>
      </c>
      <c r="G89" s="329">
        <v>0.55000000000000004</v>
      </c>
      <c r="H89" s="330">
        <v>1.7999999999999999E-2</v>
      </c>
      <c r="I89" s="331">
        <v>5</v>
      </c>
      <c r="J89" s="332">
        <f t="shared" si="28"/>
        <v>3.3000000000000003</v>
      </c>
      <c r="K89" s="121"/>
      <c r="L89" s="122"/>
      <c r="M89" s="123"/>
      <c r="N89" s="124"/>
      <c r="O89" s="967"/>
      <c r="P89" s="968"/>
      <c r="AE89" s="261"/>
    </row>
    <row r="90" spans="1:31" s="377" customFormat="1" ht="19.5" customHeight="1" thickBot="1">
      <c r="A90" s="120"/>
      <c r="B90" s="328"/>
      <c r="C90" s="328"/>
      <c r="D90" s="958"/>
      <c r="E90" s="277"/>
      <c r="F90" s="329">
        <v>1.3</v>
      </c>
      <c r="G90" s="329">
        <v>0.6</v>
      </c>
      <c r="H90" s="330">
        <v>1.7999999999999999E-2</v>
      </c>
      <c r="I90" s="331">
        <v>26</v>
      </c>
      <c r="J90" s="332">
        <f t="shared" si="28"/>
        <v>20.28</v>
      </c>
      <c r="K90" s="121"/>
      <c r="L90" s="122"/>
      <c r="M90" s="123"/>
      <c r="N90" s="124"/>
      <c r="O90" s="967"/>
      <c r="P90" s="968"/>
      <c r="AE90" s="261"/>
    </row>
    <row r="91" spans="1:31" s="377" customFormat="1" ht="19.5" customHeight="1">
      <c r="A91" s="113">
        <v>43892</v>
      </c>
      <c r="B91" s="299" t="s">
        <v>31</v>
      </c>
      <c r="C91" s="299" t="s">
        <v>66</v>
      </c>
      <c r="D91" s="114" t="s">
        <v>3</v>
      </c>
      <c r="E91" s="115" t="s">
        <v>240</v>
      </c>
      <c r="F91" s="320">
        <v>1.6</v>
      </c>
      <c r="G91" s="456">
        <v>0.6</v>
      </c>
      <c r="H91" s="321">
        <v>1.7999999999999999E-2</v>
      </c>
      <c r="I91" s="322">
        <v>26</v>
      </c>
      <c r="J91" s="323">
        <f t="shared" si="28"/>
        <v>24.96</v>
      </c>
      <c r="K91" s="116">
        <f>SUM(I91:I93)</f>
        <v>50</v>
      </c>
      <c r="L91" s="117">
        <f>SUM(J91:J93)</f>
        <v>48.900000000000006</v>
      </c>
      <c r="M91" s="118" t="s">
        <v>33</v>
      </c>
      <c r="N91" s="119" t="s">
        <v>32</v>
      </c>
      <c r="O91" s="967" t="s">
        <v>270</v>
      </c>
      <c r="P91" s="968" t="s">
        <v>216</v>
      </c>
      <c r="AE91" s="261"/>
    </row>
    <row r="92" spans="1:31" s="694" customFormat="1" ht="19.5" customHeight="1">
      <c r="A92" s="120"/>
      <c r="B92" s="328"/>
      <c r="C92" s="328"/>
      <c r="D92" s="958"/>
      <c r="E92" s="277"/>
      <c r="F92" s="329">
        <v>1.5</v>
      </c>
      <c r="G92" s="329">
        <v>0.5</v>
      </c>
      <c r="H92" s="330">
        <v>1.7999999999999999E-2</v>
      </c>
      <c r="I92" s="331">
        <v>2</v>
      </c>
      <c r="J92" s="332">
        <f t="shared" ref="J92" si="42">F92*G92*I92</f>
        <v>1.5</v>
      </c>
      <c r="K92" s="121"/>
      <c r="L92" s="122"/>
      <c r="M92" s="123"/>
      <c r="N92" s="124"/>
      <c r="O92" s="967"/>
      <c r="P92" s="968"/>
      <c r="AE92" s="261"/>
    </row>
    <row r="93" spans="1:31" s="377" customFormat="1" ht="19.5" customHeight="1" thickBot="1">
      <c r="A93" s="120"/>
      <c r="B93" s="328"/>
      <c r="C93" s="328"/>
      <c r="D93" s="958"/>
      <c r="E93" s="277"/>
      <c r="F93" s="329">
        <v>1.7</v>
      </c>
      <c r="G93" s="329">
        <v>0.6</v>
      </c>
      <c r="H93" s="330">
        <v>1.7999999999999999E-2</v>
      </c>
      <c r="I93" s="331">
        <v>22</v>
      </c>
      <c r="J93" s="332">
        <f t="shared" si="28"/>
        <v>22.44</v>
      </c>
      <c r="K93" s="121"/>
      <c r="L93" s="122"/>
      <c r="M93" s="123"/>
      <c r="N93" s="124"/>
      <c r="O93" s="967"/>
      <c r="P93" s="968"/>
      <c r="AE93" s="261"/>
    </row>
    <row r="94" spans="1:31" s="377" customFormat="1" ht="19.5" customHeight="1" thickBot="1">
      <c r="A94" s="113">
        <v>43892</v>
      </c>
      <c r="B94" s="299" t="s">
        <v>31</v>
      </c>
      <c r="C94" s="299" t="s">
        <v>66</v>
      </c>
      <c r="D94" s="114" t="s">
        <v>4</v>
      </c>
      <c r="E94" s="115" t="s">
        <v>241</v>
      </c>
      <c r="F94" s="320">
        <v>1.7</v>
      </c>
      <c r="G94" s="320">
        <v>0.6</v>
      </c>
      <c r="H94" s="321">
        <v>1.7999999999999999E-2</v>
      </c>
      <c r="I94" s="322">
        <v>26</v>
      </c>
      <c r="J94" s="323">
        <f t="shared" si="28"/>
        <v>26.52</v>
      </c>
      <c r="K94" s="116">
        <f>SUM(I94:I94)</f>
        <v>26</v>
      </c>
      <c r="L94" s="117">
        <f>SUM(J94:J94)</f>
        <v>26.52</v>
      </c>
      <c r="M94" s="118" t="s">
        <v>33</v>
      </c>
      <c r="N94" s="119" t="s">
        <v>32</v>
      </c>
      <c r="O94" s="967" t="s">
        <v>229</v>
      </c>
      <c r="P94" s="968" t="s">
        <v>216</v>
      </c>
      <c r="AE94" s="261"/>
    </row>
    <row r="95" spans="1:31" s="381" customFormat="1" ht="19.5" customHeight="1">
      <c r="A95" s="113">
        <v>43892</v>
      </c>
      <c r="B95" s="299" t="s">
        <v>31</v>
      </c>
      <c r="C95" s="299" t="s">
        <v>66</v>
      </c>
      <c r="D95" s="114" t="s">
        <v>4</v>
      </c>
      <c r="E95" s="115" t="s">
        <v>243</v>
      </c>
      <c r="F95" s="320">
        <v>0.9</v>
      </c>
      <c r="G95" s="320">
        <v>0.6</v>
      </c>
      <c r="H95" s="321">
        <v>1.7999999999999999E-2</v>
      </c>
      <c r="I95" s="322">
        <v>4</v>
      </c>
      <c r="J95" s="323">
        <f t="shared" si="28"/>
        <v>2.16</v>
      </c>
      <c r="K95" s="116">
        <f>SUM(I95:I99)</f>
        <v>50</v>
      </c>
      <c r="L95" s="117">
        <f>SUM(J95:J99)</f>
        <v>35.1</v>
      </c>
      <c r="M95" s="118" t="s">
        <v>33</v>
      </c>
      <c r="N95" s="119"/>
      <c r="O95" s="967"/>
      <c r="P95" s="968" t="s">
        <v>219</v>
      </c>
      <c r="AE95" s="261"/>
    </row>
    <row r="96" spans="1:31" s="592" customFormat="1" ht="19.5" customHeight="1">
      <c r="A96" s="120"/>
      <c r="B96" s="328"/>
      <c r="C96" s="328"/>
      <c r="D96" s="958"/>
      <c r="E96" s="277"/>
      <c r="F96" s="329">
        <v>1</v>
      </c>
      <c r="G96" s="329">
        <v>0.6</v>
      </c>
      <c r="H96" s="330">
        <v>1.7999999999999999E-2</v>
      </c>
      <c r="I96" s="331">
        <v>6</v>
      </c>
      <c r="J96" s="332">
        <f t="shared" si="28"/>
        <v>3.5999999999999996</v>
      </c>
      <c r="K96" s="121"/>
      <c r="L96" s="122"/>
      <c r="M96" s="123"/>
      <c r="N96" s="124"/>
      <c r="O96" s="967"/>
      <c r="P96" s="968"/>
      <c r="AE96" s="261"/>
    </row>
    <row r="97" spans="1:31" s="592" customFormat="1" ht="19.5" customHeight="1">
      <c r="A97" s="120"/>
      <c r="B97" s="328"/>
      <c r="C97" s="328"/>
      <c r="D97" s="958"/>
      <c r="E97" s="277"/>
      <c r="F97" s="329">
        <v>1.1000000000000001</v>
      </c>
      <c r="G97" s="329">
        <v>0.6</v>
      </c>
      <c r="H97" s="330">
        <v>1.7999999999999999E-2</v>
      </c>
      <c r="I97" s="331">
        <v>11</v>
      </c>
      <c r="J97" s="332">
        <f t="shared" si="28"/>
        <v>7.2600000000000007</v>
      </c>
      <c r="K97" s="121"/>
      <c r="L97" s="122"/>
      <c r="M97" s="123"/>
      <c r="N97" s="124"/>
      <c r="O97" s="967"/>
      <c r="P97" s="968"/>
      <c r="AE97" s="261"/>
    </row>
    <row r="98" spans="1:31" s="592" customFormat="1" ht="19.5" customHeight="1">
      <c r="A98" s="120"/>
      <c r="B98" s="328"/>
      <c r="C98" s="328"/>
      <c r="D98" s="958"/>
      <c r="E98" s="277"/>
      <c r="F98" s="329">
        <v>1.2</v>
      </c>
      <c r="G98" s="329">
        <v>0.6</v>
      </c>
      <c r="H98" s="330">
        <v>1.7999999999999999E-2</v>
      </c>
      <c r="I98" s="331">
        <v>9</v>
      </c>
      <c r="J98" s="332">
        <f t="shared" si="28"/>
        <v>6.4799999999999995</v>
      </c>
      <c r="K98" s="121"/>
      <c r="L98" s="122"/>
      <c r="M98" s="123"/>
      <c r="N98" s="124"/>
      <c r="O98" s="967"/>
      <c r="P98" s="968"/>
      <c r="AE98" s="261"/>
    </row>
    <row r="99" spans="1:31" s="592" customFormat="1" ht="19.5" customHeight="1" thickBot="1">
      <c r="A99" s="120"/>
      <c r="B99" s="328"/>
      <c r="C99" s="328"/>
      <c r="D99" s="958"/>
      <c r="E99" s="277"/>
      <c r="F99" s="329">
        <v>1.3</v>
      </c>
      <c r="G99" s="329">
        <v>0.6</v>
      </c>
      <c r="H99" s="330">
        <v>1.7999999999999999E-2</v>
      </c>
      <c r="I99" s="331">
        <v>20</v>
      </c>
      <c r="J99" s="332">
        <f t="shared" ref="J99" si="43">F99*G99*I99</f>
        <v>15.600000000000001</v>
      </c>
      <c r="K99" s="121"/>
      <c r="L99" s="122"/>
      <c r="M99" s="123"/>
      <c r="N99" s="124"/>
      <c r="O99" s="967"/>
      <c r="P99" s="968"/>
      <c r="AE99" s="261"/>
    </row>
    <row r="100" spans="1:31" s="381" customFormat="1" ht="19.5" customHeight="1">
      <c r="A100" s="113">
        <v>43892</v>
      </c>
      <c r="B100" s="299" t="s">
        <v>31</v>
      </c>
      <c r="C100" s="299" t="s">
        <v>66</v>
      </c>
      <c r="D100" s="114" t="s">
        <v>3</v>
      </c>
      <c r="E100" s="115" t="s">
        <v>242</v>
      </c>
      <c r="F100" s="320">
        <v>0.9</v>
      </c>
      <c r="G100" s="320">
        <v>0.6</v>
      </c>
      <c r="H100" s="321">
        <v>1.7999999999999999E-2</v>
      </c>
      <c r="I100" s="322">
        <v>9</v>
      </c>
      <c r="J100" s="323">
        <f t="shared" si="28"/>
        <v>4.8600000000000003</v>
      </c>
      <c r="K100" s="116">
        <f>SUM(I100:I103)</f>
        <v>47</v>
      </c>
      <c r="L100" s="117">
        <f>SUM(J100:J103)</f>
        <v>28.03</v>
      </c>
      <c r="M100" s="118" t="s">
        <v>33</v>
      </c>
      <c r="N100" s="119"/>
      <c r="O100" s="967"/>
      <c r="P100" s="968" t="s">
        <v>216</v>
      </c>
      <c r="AE100" s="261"/>
    </row>
    <row r="101" spans="1:31" s="592" customFormat="1" ht="19.5" customHeight="1">
      <c r="A101" s="120"/>
      <c r="B101" s="328"/>
      <c r="C101" s="328"/>
      <c r="D101" s="958"/>
      <c r="E101" s="277"/>
      <c r="F101" s="329">
        <v>1</v>
      </c>
      <c r="G101" s="329">
        <v>0.6</v>
      </c>
      <c r="H101" s="330">
        <v>1.7999999999999999E-2</v>
      </c>
      <c r="I101" s="331">
        <v>30</v>
      </c>
      <c r="J101" s="332">
        <f t="shared" si="28"/>
        <v>18</v>
      </c>
      <c r="K101" s="121"/>
      <c r="L101" s="122"/>
      <c r="M101" s="123"/>
      <c r="N101" s="124"/>
      <c r="O101" s="967"/>
      <c r="P101" s="968"/>
      <c r="AE101" s="261"/>
    </row>
    <row r="102" spans="1:31" s="592" customFormat="1" ht="19.5" customHeight="1">
      <c r="A102" s="120"/>
      <c r="B102" s="328"/>
      <c r="C102" s="328"/>
      <c r="D102" s="958"/>
      <c r="E102" s="277"/>
      <c r="F102" s="329">
        <v>1</v>
      </c>
      <c r="G102" s="329">
        <v>0.55000000000000004</v>
      </c>
      <c r="H102" s="330">
        <v>1.7999999999999999E-2</v>
      </c>
      <c r="I102" s="331">
        <v>1</v>
      </c>
      <c r="J102" s="332">
        <f t="shared" ref="J102" si="44">F102*G102*I102</f>
        <v>0.55000000000000004</v>
      </c>
      <c r="K102" s="121"/>
      <c r="L102" s="122"/>
      <c r="M102" s="123"/>
      <c r="N102" s="124"/>
      <c r="O102" s="967"/>
      <c r="P102" s="968"/>
      <c r="AE102" s="261"/>
    </row>
    <row r="103" spans="1:31" s="592" customFormat="1" ht="19.5" customHeight="1" thickBot="1">
      <c r="A103" s="120"/>
      <c r="B103" s="328"/>
      <c r="C103" s="328"/>
      <c r="D103" s="958"/>
      <c r="E103" s="277"/>
      <c r="F103" s="329">
        <v>1.1000000000000001</v>
      </c>
      <c r="G103" s="329">
        <v>0.6</v>
      </c>
      <c r="H103" s="330">
        <v>1.7999999999999999E-2</v>
      </c>
      <c r="I103" s="331">
        <v>7</v>
      </c>
      <c r="J103" s="332">
        <f t="shared" ref="J103" si="45">F103*G103*I103</f>
        <v>4.62</v>
      </c>
      <c r="K103" s="121"/>
      <c r="L103" s="122"/>
      <c r="M103" s="123"/>
      <c r="N103" s="124"/>
      <c r="O103" s="967"/>
      <c r="P103" s="968"/>
      <c r="AE103" s="261"/>
    </row>
    <row r="104" spans="1:31" s="381" customFormat="1" ht="19.5" customHeight="1">
      <c r="A104" s="113">
        <v>43892</v>
      </c>
      <c r="B104" s="299" t="s">
        <v>31</v>
      </c>
      <c r="C104" s="299" t="s">
        <v>66</v>
      </c>
      <c r="D104" s="114" t="s">
        <v>4</v>
      </c>
      <c r="E104" s="115" t="s">
        <v>244</v>
      </c>
      <c r="F104" s="320">
        <v>1.4</v>
      </c>
      <c r="G104" s="320">
        <v>0.6</v>
      </c>
      <c r="H104" s="321">
        <v>1.7999999999999999E-2</v>
      </c>
      <c r="I104" s="322">
        <v>6</v>
      </c>
      <c r="J104" s="323">
        <f t="shared" ref="J104:J156" si="46">F104*G104*I104</f>
        <v>5.04</v>
      </c>
      <c r="K104" s="116">
        <f>SUM(I104:I105)</f>
        <v>50</v>
      </c>
      <c r="L104" s="117">
        <f>SUM(J104:J105)</f>
        <v>47.279999999999994</v>
      </c>
      <c r="M104" s="118" t="s">
        <v>33</v>
      </c>
      <c r="N104" s="119"/>
      <c r="O104" s="967"/>
      <c r="P104" s="968" t="s">
        <v>216</v>
      </c>
      <c r="AE104" s="261"/>
    </row>
    <row r="105" spans="1:31" s="592" customFormat="1" ht="19.5" customHeight="1" thickBot="1">
      <c r="A105" s="120"/>
      <c r="B105" s="328"/>
      <c r="C105" s="328"/>
      <c r="D105" s="958"/>
      <c r="E105" s="277"/>
      <c r="F105" s="329">
        <v>1.6</v>
      </c>
      <c r="G105" s="329">
        <v>0.6</v>
      </c>
      <c r="H105" s="330">
        <v>1.7999999999999999E-2</v>
      </c>
      <c r="I105" s="331">
        <v>44</v>
      </c>
      <c r="J105" s="332">
        <f t="shared" ref="J105" si="47">F105*G105*I105</f>
        <v>42.239999999999995</v>
      </c>
      <c r="K105" s="121"/>
      <c r="L105" s="122"/>
      <c r="M105" s="123"/>
      <c r="N105" s="124"/>
      <c r="O105" s="967"/>
      <c r="P105" s="968"/>
      <c r="AE105" s="261"/>
    </row>
    <row r="106" spans="1:31" s="382" customFormat="1" ht="19.5" customHeight="1">
      <c r="A106" s="113">
        <v>43892</v>
      </c>
      <c r="B106" s="299" t="s">
        <v>31</v>
      </c>
      <c r="C106" s="299" t="s">
        <v>66</v>
      </c>
      <c r="D106" s="114" t="s">
        <v>4</v>
      </c>
      <c r="E106" s="115" t="s">
        <v>261</v>
      </c>
      <c r="F106" s="320">
        <v>1.7</v>
      </c>
      <c r="G106" s="320">
        <v>0.6</v>
      </c>
      <c r="H106" s="321">
        <v>1.7999999999999999E-2</v>
      </c>
      <c r="I106" s="322">
        <v>15</v>
      </c>
      <c r="J106" s="323">
        <f t="shared" si="46"/>
        <v>15.3</v>
      </c>
      <c r="K106" s="116">
        <f>SUM(I106:I110)</f>
        <v>42</v>
      </c>
      <c r="L106" s="117">
        <f>SUM(J106:J110)</f>
        <v>46.620000000000005</v>
      </c>
      <c r="M106" s="118" t="s">
        <v>33</v>
      </c>
      <c r="N106" s="119" t="s">
        <v>32</v>
      </c>
      <c r="O106" s="967" t="s">
        <v>229</v>
      </c>
      <c r="P106" s="968" t="s">
        <v>216</v>
      </c>
      <c r="AE106" s="261"/>
    </row>
    <row r="107" spans="1:31" s="592" customFormat="1" ht="19.5" customHeight="1">
      <c r="A107" s="120"/>
      <c r="B107" s="328"/>
      <c r="C107" s="328"/>
      <c r="D107" s="958"/>
      <c r="E107" s="277"/>
      <c r="F107" s="329">
        <v>2.1</v>
      </c>
      <c r="G107" s="329">
        <v>0.6</v>
      </c>
      <c r="H107" s="330">
        <v>1.7999999999999999E-2</v>
      </c>
      <c r="I107" s="331">
        <v>4</v>
      </c>
      <c r="J107" s="332">
        <f t="shared" ref="J107:J108" si="48">F107*G107*I107</f>
        <v>5.04</v>
      </c>
      <c r="K107" s="121"/>
      <c r="L107" s="122"/>
      <c r="M107" s="123"/>
      <c r="N107" s="124"/>
      <c r="O107" s="967"/>
      <c r="P107" s="968"/>
      <c r="AE107" s="261"/>
    </row>
    <row r="108" spans="1:31" s="592" customFormat="1" ht="19.5" customHeight="1">
      <c r="A108" s="120"/>
      <c r="B108" s="328"/>
      <c r="C108" s="328"/>
      <c r="D108" s="958"/>
      <c r="E108" s="277"/>
      <c r="F108" s="329">
        <v>2</v>
      </c>
      <c r="G108" s="329">
        <v>0.6</v>
      </c>
      <c r="H108" s="330">
        <v>1.7999999999999999E-2</v>
      </c>
      <c r="I108" s="331">
        <v>9</v>
      </c>
      <c r="J108" s="332">
        <f t="shared" si="48"/>
        <v>10.799999999999999</v>
      </c>
      <c r="K108" s="121"/>
      <c r="L108" s="122"/>
      <c r="M108" s="123"/>
      <c r="N108" s="124"/>
      <c r="O108" s="967"/>
      <c r="P108" s="968"/>
      <c r="AE108" s="261"/>
    </row>
    <row r="109" spans="1:31" s="592" customFormat="1" ht="19.5" customHeight="1">
      <c r="A109" s="120"/>
      <c r="B109" s="328"/>
      <c r="C109" s="328"/>
      <c r="D109" s="958"/>
      <c r="E109" s="277"/>
      <c r="F109" s="329">
        <v>1.9</v>
      </c>
      <c r="G109" s="329">
        <v>0.6</v>
      </c>
      <c r="H109" s="330">
        <v>1.7999999999999999E-2</v>
      </c>
      <c r="I109" s="331">
        <v>6</v>
      </c>
      <c r="J109" s="332">
        <f t="shared" si="46"/>
        <v>6.84</v>
      </c>
      <c r="K109" s="121"/>
      <c r="L109" s="122"/>
      <c r="M109" s="123"/>
      <c r="N109" s="124"/>
      <c r="O109" s="967"/>
      <c r="P109" s="968"/>
      <c r="AE109" s="261"/>
    </row>
    <row r="110" spans="1:31" s="592" customFormat="1" ht="19.5" customHeight="1" thickBot="1">
      <c r="A110" s="120"/>
      <c r="B110" s="328"/>
      <c r="C110" s="328"/>
      <c r="D110" s="958"/>
      <c r="E110" s="277"/>
      <c r="F110" s="329">
        <v>1.8</v>
      </c>
      <c r="G110" s="329">
        <v>0.6</v>
      </c>
      <c r="H110" s="330">
        <v>1.7999999999999999E-2</v>
      </c>
      <c r="I110" s="331">
        <v>8</v>
      </c>
      <c r="J110" s="332">
        <f t="shared" ref="J110" si="49">F110*G110*I110</f>
        <v>8.64</v>
      </c>
      <c r="K110" s="121"/>
      <c r="L110" s="122"/>
      <c r="M110" s="123"/>
      <c r="N110" s="124"/>
      <c r="O110" s="967"/>
      <c r="P110" s="968"/>
      <c r="AE110" s="261"/>
    </row>
    <row r="111" spans="1:31" s="536" customFormat="1" ht="19.5" customHeight="1">
      <c r="A111" s="113">
        <v>43892</v>
      </c>
      <c r="B111" s="542" t="s">
        <v>31</v>
      </c>
      <c r="C111" s="542" t="s">
        <v>66</v>
      </c>
      <c r="D111" s="593" t="s">
        <v>4</v>
      </c>
      <c r="E111" s="595" t="s">
        <v>262</v>
      </c>
      <c r="F111" s="320">
        <v>1.4</v>
      </c>
      <c r="G111" s="320">
        <v>0.6</v>
      </c>
      <c r="H111" s="321">
        <v>1.7999999999999999E-2</v>
      </c>
      <c r="I111" s="322">
        <v>40</v>
      </c>
      <c r="J111" s="323">
        <f t="shared" si="46"/>
        <v>33.6</v>
      </c>
      <c r="K111" s="116">
        <f>SUM(I111:I112)</f>
        <v>50</v>
      </c>
      <c r="L111" s="117">
        <f>SUM(J111:J112)</f>
        <v>42.6</v>
      </c>
      <c r="M111" s="118" t="s">
        <v>33</v>
      </c>
      <c r="N111" s="547"/>
      <c r="O111" s="967"/>
      <c r="P111" s="968" t="s">
        <v>219</v>
      </c>
      <c r="AE111" s="261"/>
    </row>
    <row r="112" spans="1:31" s="758" customFormat="1" ht="19.5" customHeight="1" thickBot="1">
      <c r="A112" s="541"/>
      <c r="B112" s="324"/>
      <c r="C112" s="324"/>
      <c r="D112" s="594"/>
      <c r="E112" s="596"/>
      <c r="F112" s="325">
        <v>1.5</v>
      </c>
      <c r="G112" s="325">
        <v>0.6</v>
      </c>
      <c r="H112" s="326">
        <v>1.7999999999999999E-2</v>
      </c>
      <c r="I112" s="327">
        <v>10</v>
      </c>
      <c r="J112" s="450">
        <f t="shared" si="46"/>
        <v>9</v>
      </c>
      <c r="K112" s="128"/>
      <c r="L112" s="128"/>
      <c r="M112" s="130"/>
      <c r="N112" s="548"/>
      <c r="O112" s="967"/>
      <c r="P112" s="968"/>
      <c r="AE112" s="261"/>
    </row>
    <row r="113" spans="1:31" s="387" customFormat="1" ht="19.5" customHeight="1">
      <c r="A113" s="120">
        <v>43893</v>
      </c>
      <c r="B113" s="328" t="s">
        <v>31</v>
      </c>
      <c r="C113" s="328" t="s">
        <v>66</v>
      </c>
      <c r="D113" s="958" t="s">
        <v>3</v>
      </c>
      <c r="E113" s="277" t="s">
        <v>263</v>
      </c>
      <c r="F113" s="445">
        <v>0.9</v>
      </c>
      <c r="G113" s="445">
        <v>0.6</v>
      </c>
      <c r="H113" s="446">
        <v>1.7999999999999999E-2</v>
      </c>
      <c r="I113" s="447">
        <v>4</v>
      </c>
      <c r="J113" s="448">
        <f t="shared" si="46"/>
        <v>2.16</v>
      </c>
      <c r="K113" s="121">
        <f>SUM(I113:I116)</f>
        <v>49</v>
      </c>
      <c r="L113" s="122">
        <f>SUM(J113:J116)</f>
        <v>30.68</v>
      </c>
      <c r="M113" s="123" t="s">
        <v>33</v>
      </c>
      <c r="N113" s="124" t="s">
        <v>32</v>
      </c>
      <c r="O113" s="967" t="s">
        <v>270</v>
      </c>
      <c r="P113" s="970" t="s">
        <v>219</v>
      </c>
      <c r="AE113" s="261"/>
    </row>
    <row r="114" spans="1:31" s="387" customFormat="1" ht="19.5" customHeight="1">
      <c r="A114" s="120"/>
      <c r="B114" s="328"/>
      <c r="C114" s="328"/>
      <c r="D114" s="958"/>
      <c r="E114" s="277"/>
      <c r="F114" s="329">
        <v>1</v>
      </c>
      <c r="G114" s="329">
        <v>0.6</v>
      </c>
      <c r="H114" s="330">
        <v>1.7999999999999999E-2</v>
      </c>
      <c r="I114" s="331">
        <v>16</v>
      </c>
      <c r="J114" s="332">
        <f t="shared" si="46"/>
        <v>9.6</v>
      </c>
      <c r="K114" s="121"/>
      <c r="L114" s="122"/>
      <c r="M114" s="123"/>
      <c r="N114" s="124"/>
      <c r="O114" s="967"/>
      <c r="P114" s="968"/>
      <c r="AE114" s="261"/>
    </row>
    <row r="115" spans="1:31" s="387" customFormat="1" ht="19.5" customHeight="1">
      <c r="A115" s="120"/>
      <c r="B115" s="328"/>
      <c r="C115" s="328"/>
      <c r="D115" s="958"/>
      <c r="E115" s="277"/>
      <c r="F115" s="329">
        <v>1.1000000000000001</v>
      </c>
      <c r="G115" s="329">
        <v>0.6</v>
      </c>
      <c r="H115" s="330">
        <v>1.7999999999999999E-2</v>
      </c>
      <c r="I115" s="331">
        <v>25</v>
      </c>
      <c r="J115" s="332">
        <f t="shared" si="46"/>
        <v>16.5</v>
      </c>
      <c r="K115" s="121"/>
      <c r="L115" s="122"/>
      <c r="M115" s="123"/>
      <c r="N115" s="124"/>
      <c r="O115" s="967"/>
      <c r="P115" s="968"/>
      <c r="AE115" s="261"/>
    </row>
    <row r="116" spans="1:31" s="382" customFormat="1" ht="19.5" customHeight="1" thickBot="1">
      <c r="A116" s="120"/>
      <c r="B116" s="328"/>
      <c r="C116" s="328"/>
      <c r="D116" s="958"/>
      <c r="E116" s="277"/>
      <c r="F116" s="329">
        <v>1.1000000000000001</v>
      </c>
      <c r="G116" s="329">
        <v>0.55000000000000004</v>
      </c>
      <c r="H116" s="330">
        <v>1.7999999999999999E-2</v>
      </c>
      <c r="I116" s="331">
        <v>4</v>
      </c>
      <c r="J116" s="332">
        <f t="shared" si="46"/>
        <v>2.4200000000000004</v>
      </c>
      <c r="K116" s="121"/>
      <c r="L116" s="122"/>
      <c r="M116" s="123"/>
      <c r="N116" s="124"/>
      <c r="O116" s="967"/>
      <c r="P116" s="968"/>
      <c r="AE116" s="261"/>
    </row>
    <row r="117" spans="1:31" s="382" customFormat="1" ht="19.5" customHeight="1">
      <c r="A117" s="113">
        <v>43893</v>
      </c>
      <c r="B117" s="299" t="s">
        <v>31</v>
      </c>
      <c r="C117" s="299" t="s">
        <v>66</v>
      </c>
      <c r="D117" s="114" t="s">
        <v>4</v>
      </c>
      <c r="E117" s="115" t="s">
        <v>264</v>
      </c>
      <c r="F117" s="320">
        <v>0.9</v>
      </c>
      <c r="G117" s="320">
        <v>0.6</v>
      </c>
      <c r="H117" s="321">
        <v>1.7999999999999999E-2</v>
      </c>
      <c r="I117" s="322">
        <v>7</v>
      </c>
      <c r="J117" s="323">
        <f t="shared" si="46"/>
        <v>3.7800000000000002</v>
      </c>
      <c r="K117" s="116">
        <f>SUM(I117:I121)</f>
        <v>50</v>
      </c>
      <c r="L117" s="117">
        <f>SUM(J117:J121)</f>
        <v>33.660000000000004</v>
      </c>
      <c r="M117" s="118" t="s">
        <v>33</v>
      </c>
      <c r="N117" s="119"/>
      <c r="O117" s="967"/>
      <c r="P117" s="970" t="s">
        <v>219</v>
      </c>
      <c r="AE117" s="261"/>
    </row>
    <row r="118" spans="1:31" s="758" customFormat="1" ht="19.5" customHeight="1">
      <c r="A118" s="120"/>
      <c r="B118" s="328"/>
      <c r="C118" s="328"/>
      <c r="D118" s="958"/>
      <c r="E118" s="277"/>
      <c r="F118" s="329">
        <v>1</v>
      </c>
      <c r="G118" s="329">
        <v>0.6</v>
      </c>
      <c r="H118" s="330">
        <v>1.7999999999999999E-2</v>
      </c>
      <c r="I118" s="331">
        <v>7</v>
      </c>
      <c r="J118" s="332">
        <f t="shared" si="46"/>
        <v>4.2</v>
      </c>
      <c r="K118" s="121"/>
      <c r="L118" s="122"/>
      <c r="M118" s="123"/>
      <c r="N118" s="124"/>
      <c r="O118" s="967"/>
      <c r="P118" s="968"/>
      <c r="AE118" s="261"/>
    </row>
    <row r="119" spans="1:31" s="758" customFormat="1" ht="19.5" customHeight="1">
      <c r="A119" s="120"/>
      <c r="B119" s="328"/>
      <c r="C119" s="328"/>
      <c r="D119" s="958"/>
      <c r="E119" s="277"/>
      <c r="F119" s="329">
        <v>1.1000000000000001</v>
      </c>
      <c r="G119" s="329">
        <v>0.6</v>
      </c>
      <c r="H119" s="330">
        <v>1.7999999999999999E-2</v>
      </c>
      <c r="I119" s="331">
        <v>13</v>
      </c>
      <c r="J119" s="332">
        <f t="shared" si="46"/>
        <v>8.58</v>
      </c>
      <c r="K119" s="121"/>
      <c r="L119" s="122"/>
      <c r="M119" s="123"/>
      <c r="N119" s="124"/>
      <c r="O119" s="967"/>
      <c r="P119" s="968"/>
      <c r="AE119" s="261"/>
    </row>
    <row r="120" spans="1:31" s="758" customFormat="1" ht="19.5" customHeight="1">
      <c r="A120" s="120"/>
      <c r="B120" s="328"/>
      <c r="C120" s="328"/>
      <c r="D120" s="958"/>
      <c r="E120" s="277"/>
      <c r="F120" s="329">
        <v>1.2</v>
      </c>
      <c r="G120" s="329">
        <v>0.6</v>
      </c>
      <c r="H120" s="330">
        <v>1.7999999999999999E-2</v>
      </c>
      <c r="I120" s="331">
        <v>14</v>
      </c>
      <c r="J120" s="332">
        <f t="shared" ref="J120" si="50">F120*G120*I120</f>
        <v>10.08</v>
      </c>
      <c r="K120" s="121"/>
      <c r="L120" s="122"/>
      <c r="M120" s="123"/>
      <c r="N120" s="124"/>
      <c r="O120" s="967"/>
      <c r="P120" s="968"/>
      <c r="AE120" s="261"/>
    </row>
    <row r="121" spans="1:31" s="387" customFormat="1" ht="19.5" customHeight="1" thickBot="1">
      <c r="A121" s="120"/>
      <c r="B121" s="328"/>
      <c r="C121" s="328"/>
      <c r="D121" s="958"/>
      <c r="E121" s="277"/>
      <c r="F121" s="329">
        <v>1.3</v>
      </c>
      <c r="G121" s="329">
        <v>0.6</v>
      </c>
      <c r="H121" s="330">
        <v>1.7999999999999999E-2</v>
      </c>
      <c r="I121" s="331">
        <v>9</v>
      </c>
      <c r="J121" s="332">
        <f t="shared" si="46"/>
        <v>7.0200000000000005</v>
      </c>
      <c r="K121" s="121"/>
      <c r="L121" s="122"/>
      <c r="M121" s="123"/>
      <c r="N121" s="124"/>
      <c r="O121" s="967"/>
      <c r="P121" s="968"/>
      <c r="AE121" s="261"/>
    </row>
    <row r="122" spans="1:31" s="381" customFormat="1" ht="19.5" customHeight="1">
      <c r="A122" s="113">
        <v>43893</v>
      </c>
      <c r="B122" s="299" t="s">
        <v>31</v>
      </c>
      <c r="C122" s="299" t="s">
        <v>66</v>
      </c>
      <c r="D122" s="114" t="s">
        <v>3</v>
      </c>
      <c r="E122" s="615" t="s">
        <v>265</v>
      </c>
      <c r="F122" s="320">
        <v>1.4</v>
      </c>
      <c r="G122" s="320">
        <v>0.6</v>
      </c>
      <c r="H122" s="321">
        <v>1.7999999999999999E-2</v>
      </c>
      <c r="I122" s="322">
        <v>28</v>
      </c>
      <c r="J122" s="323">
        <f t="shared" si="46"/>
        <v>23.52</v>
      </c>
      <c r="K122" s="116">
        <f>SUM(I122:I123)</f>
        <v>50</v>
      </c>
      <c r="L122" s="117">
        <f>SUM(J122:J123)</f>
        <v>43.319999999999993</v>
      </c>
      <c r="M122" s="118" t="s">
        <v>33</v>
      </c>
      <c r="N122" s="119" t="s">
        <v>32</v>
      </c>
      <c r="O122" s="967" t="s">
        <v>270</v>
      </c>
      <c r="P122" s="968" t="s">
        <v>216</v>
      </c>
      <c r="AE122" s="261"/>
    </row>
    <row r="123" spans="1:31" s="543" customFormat="1" ht="19.5" customHeight="1" thickBot="1">
      <c r="A123" s="120"/>
      <c r="B123" s="328"/>
      <c r="C123" s="328"/>
      <c r="D123" s="958"/>
      <c r="E123" s="277"/>
      <c r="F123" s="329">
        <v>1.5</v>
      </c>
      <c r="G123" s="329">
        <v>0.6</v>
      </c>
      <c r="H123" s="330">
        <v>1.7999999999999999E-2</v>
      </c>
      <c r="I123" s="331">
        <v>22</v>
      </c>
      <c r="J123" s="332">
        <f t="shared" si="46"/>
        <v>19.799999999999997</v>
      </c>
      <c r="K123" s="121"/>
      <c r="L123" s="122"/>
      <c r="M123" s="123"/>
      <c r="N123" s="124"/>
      <c r="O123" s="967"/>
      <c r="P123" s="968"/>
      <c r="AE123" s="261"/>
    </row>
    <row r="124" spans="1:31" s="377" customFormat="1" ht="19.5" customHeight="1">
      <c r="A124" s="113">
        <v>43893</v>
      </c>
      <c r="B124" s="299" t="s">
        <v>31</v>
      </c>
      <c r="C124" s="299" t="s">
        <v>66</v>
      </c>
      <c r="D124" s="114" t="s">
        <v>4</v>
      </c>
      <c r="E124" s="615" t="s">
        <v>266</v>
      </c>
      <c r="F124" s="320">
        <v>2</v>
      </c>
      <c r="G124" s="320">
        <v>0.6</v>
      </c>
      <c r="H124" s="321">
        <v>1.7999999999999999E-2</v>
      </c>
      <c r="I124" s="322">
        <v>5</v>
      </c>
      <c r="J124" s="323">
        <f t="shared" si="46"/>
        <v>6</v>
      </c>
      <c r="K124" s="116">
        <f>SUM(I124:I129)</f>
        <v>46</v>
      </c>
      <c r="L124" s="117">
        <f>SUM(J124:J129)</f>
        <v>53.279999999999994</v>
      </c>
      <c r="M124" s="118" t="s">
        <v>33</v>
      </c>
      <c r="N124" s="119" t="s">
        <v>32</v>
      </c>
      <c r="O124" s="967" t="s">
        <v>229</v>
      </c>
      <c r="P124" s="968" t="s">
        <v>216</v>
      </c>
      <c r="AE124" s="261"/>
    </row>
    <row r="125" spans="1:31" s="758" customFormat="1" ht="19.5" customHeight="1">
      <c r="A125" s="120"/>
      <c r="B125" s="328"/>
      <c r="C125" s="328"/>
      <c r="D125" s="958"/>
      <c r="E125" s="277"/>
      <c r="F125" s="329">
        <v>2.1</v>
      </c>
      <c r="G125" s="329">
        <v>0.6</v>
      </c>
      <c r="H125" s="330">
        <v>1.7999999999999999E-2</v>
      </c>
      <c r="I125" s="331">
        <v>15</v>
      </c>
      <c r="J125" s="332">
        <f t="shared" ref="J125:J126" si="51">F125*G125*I125</f>
        <v>18.899999999999999</v>
      </c>
      <c r="K125" s="121"/>
      <c r="L125" s="122"/>
      <c r="M125" s="123"/>
      <c r="N125" s="124"/>
      <c r="O125" s="967"/>
      <c r="P125" s="968"/>
      <c r="AE125" s="261"/>
    </row>
    <row r="126" spans="1:31" s="758" customFormat="1" ht="19.5" customHeight="1">
      <c r="A126" s="120"/>
      <c r="B126" s="328"/>
      <c r="C126" s="328"/>
      <c r="D126" s="958"/>
      <c r="E126" s="277"/>
      <c r="F126" s="329">
        <v>1.9</v>
      </c>
      <c r="G126" s="329">
        <v>0.6</v>
      </c>
      <c r="H126" s="330">
        <v>1.7999999999999999E-2</v>
      </c>
      <c r="I126" s="331">
        <v>9</v>
      </c>
      <c r="J126" s="332">
        <f t="shared" si="51"/>
        <v>10.26</v>
      </c>
      <c r="K126" s="121"/>
      <c r="L126" s="122"/>
      <c r="M126" s="123"/>
      <c r="N126" s="124"/>
      <c r="O126" s="967"/>
      <c r="P126" s="968"/>
      <c r="AE126" s="261"/>
    </row>
    <row r="127" spans="1:31" s="758" customFormat="1" ht="19.5" customHeight="1">
      <c r="A127" s="120"/>
      <c r="B127" s="328"/>
      <c r="C127" s="328"/>
      <c r="D127" s="958"/>
      <c r="E127" s="277"/>
      <c r="F127" s="329">
        <v>1.8</v>
      </c>
      <c r="G127" s="329">
        <v>0.6</v>
      </c>
      <c r="H127" s="330">
        <v>1.7999999999999999E-2</v>
      </c>
      <c r="I127" s="331">
        <v>8</v>
      </c>
      <c r="J127" s="332">
        <f t="shared" si="46"/>
        <v>8.64</v>
      </c>
      <c r="K127" s="121"/>
      <c r="L127" s="122"/>
      <c r="M127" s="123"/>
      <c r="N127" s="124"/>
      <c r="O127" s="967"/>
      <c r="P127" s="968"/>
      <c r="AE127" s="261"/>
    </row>
    <row r="128" spans="1:31" s="597" customFormat="1" ht="19.5" customHeight="1">
      <c r="A128" s="120"/>
      <c r="B128" s="328"/>
      <c r="C128" s="328"/>
      <c r="D128" s="958"/>
      <c r="E128" s="277"/>
      <c r="F128" s="329">
        <v>1.7</v>
      </c>
      <c r="G128" s="329">
        <v>0.6</v>
      </c>
      <c r="H128" s="330">
        <v>1.7999999999999999E-2</v>
      </c>
      <c r="I128" s="331">
        <v>8</v>
      </c>
      <c r="J128" s="332">
        <f t="shared" ref="J128" si="52">F128*G128*I128</f>
        <v>8.16</v>
      </c>
      <c r="K128" s="121"/>
      <c r="L128" s="122"/>
      <c r="M128" s="123"/>
      <c r="N128" s="124"/>
      <c r="O128" s="967"/>
      <c r="P128" s="968"/>
      <c r="AE128" s="261"/>
    </row>
    <row r="129" spans="1:31" s="377" customFormat="1" ht="19.5" customHeight="1" thickBot="1">
      <c r="A129" s="120"/>
      <c r="B129" s="328"/>
      <c r="C129" s="328"/>
      <c r="D129" s="958"/>
      <c r="E129" s="277"/>
      <c r="F129" s="329">
        <v>2.2000000000000002</v>
      </c>
      <c r="G129" s="329">
        <v>0.6</v>
      </c>
      <c r="H129" s="330">
        <v>1.7999999999999999E-2</v>
      </c>
      <c r="I129" s="331">
        <v>1</v>
      </c>
      <c r="J129" s="332">
        <f t="shared" si="46"/>
        <v>1.32</v>
      </c>
      <c r="K129" s="121"/>
      <c r="L129" s="122"/>
      <c r="M129" s="123"/>
      <c r="N129" s="124"/>
      <c r="O129" s="967"/>
      <c r="P129" s="968"/>
      <c r="AE129" s="261"/>
    </row>
    <row r="130" spans="1:31" s="389" customFormat="1" ht="19.5" customHeight="1">
      <c r="A130" s="113">
        <v>43893</v>
      </c>
      <c r="B130" s="299" t="s">
        <v>31</v>
      </c>
      <c r="C130" s="299" t="s">
        <v>66</v>
      </c>
      <c r="D130" s="114" t="s">
        <v>3</v>
      </c>
      <c r="E130" s="115" t="s">
        <v>267</v>
      </c>
      <c r="F130" s="320">
        <v>1.2</v>
      </c>
      <c r="G130" s="320">
        <v>0.6</v>
      </c>
      <c r="H130" s="321">
        <v>1.7999999999999999E-2</v>
      </c>
      <c r="I130" s="322">
        <v>28</v>
      </c>
      <c r="J130" s="323">
        <f t="shared" si="46"/>
        <v>20.16</v>
      </c>
      <c r="K130" s="116">
        <f>SUM(I130:I132)</f>
        <v>50</v>
      </c>
      <c r="L130" s="117">
        <f>SUM(J130:J132)</f>
        <v>37.200000000000003</v>
      </c>
      <c r="M130" s="118" t="s">
        <v>33</v>
      </c>
      <c r="N130" s="119" t="s">
        <v>32</v>
      </c>
      <c r="O130" s="967" t="s">
        <v>270</v>
      </c>
      <c r="P130" s="968" t="s">
        <v>216</v>
      </c>
      <c r="AE130" s="261"/>
    </row>
    <row r="131" spans="1:31" s="398" customFormat="1" ht="19.5" customHeight="1">
      <c r="A131" s="120"/>
      <c r="B131" s="328"/>
      <c r="C131" s="328"/>
      <c r="D131" s="958"/>
      <c r="E131" s="277"/>
      <c r="F131" s="329">
        <v>1.2</v>
      </c>
      <c r="G131" s="329">
        <v>0.55000000000000004</v>
      </c>
      <c r="H131" s="330">
        <v>1.7999999999999999E-2</v>
      </c>
      <c r="I131" s="331">
        <v>1</v>
      </c>
      <c r="J131" s="332">
        <f t="shared" si="46"/>
        <v>0.66</v>
      </c>
      <c r="K131" s="121"/>
      <c r="L131" s="122"/>
      <c r="M131" s="123"/>
      <c r="N131" s="124"/>
      <c r="O131" s="967"/>
      <c r="P131" s="968"/>
      <c r="AE131" s="261"/>
    </row>
    <row r="132" spans="1:31" s="398" customFormat="1" ht="19.5" customHeight="1" thickBot="1">
      <c r="A132" s="120"/>
      <c r="B132" s="328"/>
      <c r="C132" s="328"/>
      <c r="D132" s="958"/>
      <c r="E132" s="277"/>
      <c r="F132" s="329">
        <v>1.3</v>
      </c>
      <c r="G132" s="329">
        <v>0.6</v>
      </c>
      <c r="H132" s="330">
        <v>1.7999999999999999E-2</v>
      </c>
      <c r="I132" s="331">
        <v>21</v>
      </c>
      <c r="J132" s="332">
        <f t="shared" si="46"/>
        <v>16.38</v>
      </c>
      <c r="K132" s="121"/>
      <c r="L132" s="122"/>
      <c r="M132" s="123"/>
      <c r="N132" s="124"/>
      <c r="O132" s="967"/>
      <c r="P132" s="968"/>
      <c r="AE132" s="261"/>
    </row>
    <row r="133" spans="1:31" s="398" customFormat="1" ht="19.5" customHeight="1">
      <c r="A133" s="113">
        <v>43893</v>
      </c>
      <c r="B133" s="299" t="s">
        <v>31</v>
      </c>
      <c r="C133" s="299" t="s">
        <v>66</v>
      </c>
      <c r="D133" s="114" t="s">
        <v>3</v>
      </c>
      <c r="E133" s="115" t="s">
        <v>268</v>
      </c>
      <c r="F133" s="320">
        <v>1.2</v>
      </c>
      <c r="G133" s="320">
        <v>0.6</v>
      </c>
      <c r="H133" s="321">
        <v>1.7999999999999999E-2</v>
      </c>
      <c r="I133" s="322">
        <v>37</v>
      </c>
      <c r="J133" s="323">
        <f t="shared" si="46"/>
        <v>26.64</v>
      </c>
      <c r="K133" s="116">
        <f>SUM(I133:I135)</f>
        <v>51</v>
      </c>
      <c r="L133" s="117">
        <f>SUM(J133:J135)</f>
        <v>37.44</v>
      </c>
      <c r="M133" s="118" t="s">
        <v>33</v>
      </c>
      <c r="N133" s="119" t="s">
        <v>32</v>
      </c>
      <c r="O133" s="967" t="s">
        <v>270</v>
      </c>
      <c r="P133" s="968" t="s">
        <v>219</v>
      </c>
      <c r="AE133" s="261"/>
    </row>
    <row r="134" spans="1:31" s="597" customFormat="1" ht="19.5" customHeight="1">
      <c r="A134" s="120"/>
      <c r="B134" s="328"/>
      <c r="C134" s="328"/>
      <c r="D134" s="958"/>
      <c r="E134" s="277"/>
      <c r="F134" s="329">
        <v>1.2</v>
      </c>
      <c r="G134" s="329">
        <v>0.55000000000000004</v>
      </c>
      <c r="H134" s="330">
        <v>1.7999999999999999E-2</v>
      </c>
      <c r="I134" s="331">
        <v>1</v>
      </c>
      <c r="J134" s="332">
        <f t="shared" ref="J134" si="53">F134*G134*I134</f>
        <v>0.66</v>
      </c>
      <c r="K134" s="121"/>
      <c r="L134" s="122"/>
      <c r="M134" s="123"/>
      <c r="N134" s="124"/>
      <c r="O134" s="967"/>
      <c r="P134" s="968"/>
      <c r="AE134" s="261"/>
    </row>
    <row r="135" spans="1:31" s="389" customFormat="1" ht="19.5" customHeight="1" thickBot="1">
      <c r="A135" s="120"/>
      <c r="B135" s="328"/>
      <c r="C135" s="328"/>
      <c r="D135" s="958"/>
      <c r="E135" s="277"/>
      <c r="F135" s="378">
        <v>1.3</v>
      </c>
      <c r="G135" s="378">
        <v>0.6</v>
      </c>
      <c r="H135" s="379">
        <v>1.7999999999999999E-2</v>
      </c>
      <c r="I135" s="380">
        <v>13</v>
      </c>
      <c r="J135" s="333">
        <f t="shared" si="46"/>
        <v>10.14</v>
      </c>
      <c r="K135" s="121"/>
      <c r="L135" s="122"/>
      <c r="M135" s="123"/>
      <c r="N135" s="124"/>
      <c r="O135" s="967"/>
      <c r="P135" s="968"/>
      <c r="AE135" s="261"/>
    </row>
    <row r="136" spans="1:31" s="389" customFormat="1" ht="19.5" customHeight="1">
      <c r="A136" s="113">
        <v>43894</v>
      </c>
      <c r="B136" s="299" t="s">
        <v>31</v>
      </c>
      <c r="C136" s="299" t="s">
        <v>66</v>
      </c>
      <c r="D136" s="114" t="s">
        <v>3</v>
      </c>
      <c r="E136" s="544" t="s">
        <v>269</v>
      </c>
      <c r="F136" s="766">
        <v>1.3</v>
      </c>
      <c r="G136" s="766">
        <v>0.6</v>
      </c>
      <c r="H136" s="767">
        <v>1.7999999999999999E-2</v>
      </c>
      <c r="I136" s="768">
        <v>6</v>
      </c>
      <c r="J136" s="769">
        <f>F136*G136*I136</f>
        <v>4.68</v>
      </c>
      <c r="K136" s="116">
        <f>SUM(I136:I138)</f>
        <v>32</v>
      </c>
      <c r="L136" s="117">
        <f>SUM(J136:J138)</f>
        <v>23.4</v>
      </c>
      <c r="M136" s="761" t="s">
        <v>33</v>
      </c>
      <c r="N136" s="119" t="s">
        <v>32</v>
      </c>
      <c r="O136" s="967" t="s">
        <v>270</v>
      </c>
      <c r="P136" s="968" t="s">
        <v>216</v>
      </c>
      <c r="AE136" s="261"/>
    </row>
    <row r="137" spans="1:31" s="389" customFormat="1" ht="19.5" customHeight="1">
      <c r="A137" s="120"/>
      <c r="B137" s="328"/>
      <c r="C137" s="328"/>
      <c r="D137" s="958"/>
      <c r="E137" s="277"/>
      <c r="F137" s="770">
        <v>1.2</v>
      </c>
      <c r="G137" s="770">
        <v>0.6</v>
      </c>
      <c r="H137" s="771">
        <v>1.7999999999999999E-2</v>
      </c>
      <c r="I137" s="772">
        <v>3</v>
      </c>
      <c r="J137" s="773">
        <f>F137*G137*I137</f>
        <v>2.16</v>
      </c>
      <c r="K137" s="121"/>
      <c r="L137" s="122"/>
      <c r="M137" s="762"/>
      <c r="N137" s="124"/>
      <c r="O137" s="967"/>
      <c r="P137" s="968"/>
      <c r="AE137" s="261"/>
    </row>
    <row r="138" spans="1:31" s="389" customFormat="1" ht="19.5" customHeight="1" thickBot="1">
      <c r="A138" s="125"/>
      <c r="B138" s="324"/>
      <c r="C138" s="324"/>
      <c r="D138" s="126"/>
      <c r="E138" s="127"/>
      <c r="F138" s="774">
        <v>1.2</v>
      </c>
      <c r="G138" s="774">
        <v>0.6</v>
      </c>
      <c r="H138" s="775">
        <v>1.7999999999999999E-2</v>
      </c>
      <c r="I138" s="776">
        <v>23</v>
      </c>
      <c r="J138" s="777">
        <f>F138*G138*I138</f>
        <v>16.559999999999999</v>
      </c>
      <c r="K138" s="128"/>
      <c r="L138" s="129"/>
      <c r="M138" s="765"/>
      <c r="N138" s="131"/>
      <c r="O138" s="967"/>
      <c r="P138" s="968"/>
      <c r="AE138" s="261"/>
    </row>
    <row r="139" spans="1:31" s="389" customFormat="1" ht="19.5" customHeight="1">
      <c r="A139" s="120">
        <v>43894</v>
      </c>
      <c r="B139" s="328" t="s">
        <v>31</v>
      </c>
      <c r="C139" s="763" t="s">
        <v>66</v>
      </c>
      <c r="D139" s="958" t="s">
        <v>3</v>
      </c>
      <c r="E139" s="764" t="s">
        <v>272</v>
      </c>
      <c r="F139" s="445">
        <v>1.4</v>
      </c>
      <c r="G139" s="445">
        <v>0.6</v>
      </c>
      <c r="H139" s="446">
        <v>1.7999999999999999E-2</v>
      </c>
      <c r="I139" s="447">
        <v>15</v>
      </c>
      <c r="J139" s="448">
        <f t="shared" si="46"/>
        <v>12.6</v>
      </c>
      <c r="K139" s="121">
        <f>SUM(I139:I143)</f>
        <v>50</v>
      </c>
      <c r="L139" s="122">
        <f>SUM(J139:J143)</f>
        <v>44.74</v>
      </c>
      <c r="M139" s="123" t="s">
        <v>33</v>
      </c>
      <c r="N139" s="124" t="s">
        <v>32</v>
      </c>
      <c r="O139" s="967" t="s">
        <v>270</v>
      </c>
      <c r="P139" s="968" t="s">
        <v>219</v>
      </c>
      <c r="AE139" s="261"/>
    </row>
    <row r="140" spans="1:31" s="760" customFormat="1" ht="19.5" customHeight="1">
      <c r="A140" s="120"/>
      <c r="B140" s="328"/>
      <c r="C140" s="328"/>
      <c r="D140" s="958"/>
      <c r="E140" s="277"/>
      <c r="F140" s="329">
        <v>1.5</v>
      </c>
      <c r="G140" s="329">
        <v>0.6</v>
      </c>
      <c r="H140" s="330">
        <v>1.7999999999999999E-2</v>
      </c>
      <c r="I140" s="331">
        <v>26</v>
      </c>
      <c r="J140" s="332">
        <f t="shared" ref="J140" si="54">F140*G140*I140</f>
        <v>23.4</v>
      </c>
      <c r="K140" s="121"/>
      <c r="L140" s="122"/>
      <c r="M140" s="123"/>
      <c r="N140" s="124"/>
      <c r="O140" s="967"/>
      <c r="P140" s="968"/>
      <c r="AE140" s="261"/>
    </row>
    <row r="141" spans="1:31" s="599" customFormat="1" ht="19.5" customHeight="1">
      <c r="A141" s="120"/>
      <c r="B141" s="328"/>
      <c r="C141" s="328"/>
      <c r="D141" s="958"/>
      <c r="E141" s="277"/>
      <c r="F141" s="329">
        <v>1.6</v>
      </c>
      <c r="G141" s="329">
        <v>0.6</v>
      </c>
      <c r="H141" s="330">
        <v>1.7999999999999999E-2</v>
      </c>
      <c r="I141" s="331">
        <v>5</v>
      </c>
      <c r="J141" s="332">
        <f t="shared" si="46"/>
        <v>4.8</v>
      </c>
      <c r="K141" s="121"/>
      <c r="L141" s="122"/>
      <c r="M141" s="123"/>
      <c r="N141" s="124"/>
      <c r="O141" s="967"/>
      <c r="P141" s="968"/>
      <c r="AE141" s="261"/>
    </row>
    <row r="142" spans="1:31" s="599" customFormat="1" ht="19.5" customHeight="1">
      <c r="A142" s="120"/>
      <c r="B142" s="328"/>
      <c r="C142" s="328"/>
      <c r="D142" s="958"/>
      <c r="E142" s="277"/>
      <c r="F142" s="329">
        <v>1.7</v>
      </c>
      <c r="G142" s="329">
        <v>0.6</v>
      </c>
      <c r="H142" s="330">
        <v>1.7999999999999999E-2</v>
      </c>
      <c r="I142" s="331">
        <v>3</v>
      </c>
      <c r="J142" s="332">
        <f t="shared" ref="J142" si="55">F142*G142*I142</f>
        <v>3.06</v>
      </c>
      <c r="K142" s="121"/>
      <c r="L142" s="122"/>
      <c r="M142" s="123"/>
      <c r="N142" s="124"/>
      <c r="O142" s="967"/>
      <c r="P142" s="968"/>
      <c r="AE142" s="261"/>
    </row>
    <row r="143" spans="1:31" s="398" customFormat="1" ht="19.5" customHeight="1" thickBot="1">
      <c r="A143" s="120"/>
      <c r="B143" s="328"/>
      <c r="C143" s="328"/>
      <c r="D143" s="958"/>
      <c r="E143" s="277"/>
      <c r="F143" s="329">
        <v>1.6</v>
      </c>
      <c r="G143" s="329">
        <v>0.55000000000000004</v>
      </c>
      <c r="H143" s="330">
        <v>1.7999999999999999E-2</v>
      </c>
      <c r="I143" s="331">
        <v>1</v>
      </c>
      <c r="J143" s="332">
        <f t="shared" si="46"/>
        <v>0.88000000000000012</v>
      </c>
      <c r="K143" s="121"/>
      <c r="L143" s="122"/>
      <c r="M143" s="123"/>
      <c r="N143" s="124"/>
      <c r="O143" s="967"/>
      <c r="P143" s="968"/>
      <c r="AE143" s="261"/>
    </row>
    <row r="144" spans="1:31" s="389" customFormat="1" ht="19.5" customHeight="1">
      <c r="A144" s="113">
        <v>43894</v>
      </c>
      <c r="B144" s="299" t="s">
        <v>31</v>
      </c>
      <c r="C144" s="299" t="s">
        <v>66</v>
      </c>
      <c r="D144" s="114" t="s">
        <v>4</v>
      </c>
      <c r="E144" s="115" t="s">
        <v>273</v>
      </c>
      <c r="F144" s="320">
        <v>0.9</v>
      </c>
      <c r="G144" s="320">
        <v>0.6</v>
      </c>
      <c r="H144" s="321">
        <v>1.7999999999999999E-2</v>
      </c>
      <c r="I144" s="322">
        <v>9</v>
      </c>
      <c r="J144" s="323">
        <f t="shared" si="46"/>
        <v>4.8600000000000003</v>
      </c>
      <c r="K144" s="116">
        <f>SUM(I144:I146)</f>
        <v>50</v>
      </c>
      <c r="L144" s="117">
        <f>SUM(J144:J146)</f>
        <v>30.36</v>
      </c>
      <c r="M144" s="118" t="s">
        <v>33</v>
      </c>
      <c r="N144" s="119"/>
      <c r="O144" s="967"/>
      <c r="P144" s="968" t="s">
        <v>216</v>
      </c>
      <c r="AE144" s="261"/>
    </row>
    <row r="145" spans="1:31" s="600" customFormat="1" ht="19.5" customHeight="1">
      <c r="A145" s="120"/>
      <c r="B145" s="328"/>
      <c r="C145" s="328"/>
      <c r="D145" s="958"/>
      <c r="E145" s="277"/>
      <c r="F145" s="329">
        <v>1</v>
      </c>
      <c r="G145" s="329">
        <v>0.6</v>
      </c>
      <c r="H145" s="330">
        <v>1.7999999999999999E-2</v>
      </c>
      <c r="I145" s="331">
        <v>26</v>
      </c>
      <c r="J145" s="332">
        <f t="shared" ref="J145" si="56">F145*G145*I145</f>
        <v>15.6</v>
      </c>
      <c r="K145" s="121"/>
      <c r="L145" s="122"/>
      <c r="M145" s="123"/>
      <c r="N145" s="124"/>
      <c r="O145" s="967"/>
      <c r="P145" s="968"/>
      <c r="AE145" s="261"/>
    </row>
    <row r="146" spans="1:31" s="389" customFormat="1" ht="19.5" customHeight="1" thickBot="1">
      <c r="A146" s="120"/>
      <c r="B146" s="328"/>
      <c r="C146" s="328"/>
      <c r="D146" s="958"/>
      <c r="E146" s="277"/>
      <c r="F146" s="378">
        <v>1.1000000000000001</v>
      </c>
      <c r="G146" s="378">
        <v>0.6</v>
      </c>
      <c r="H146" s="379">
        <v>1.7999999999999999E-2</v>
      </c>
      <c r="I146" s="380">
        <v>15</v>
      </c>
      <c r="J146" s="333">
        <f t="shared" si="46"/>
        <v>9.9</v>
      </c>
      <c r="K146" s="121"/>
      <c r="L146" s="122"/>
      <c r="M146" s="123"/>
      <c r="N146" s="124"/>
      <c r="O146" s="967"/>
      <c r="P146" s="968"/>
      <c r="AE146" s="261"/>
    </row>
    <row r="147" spans="1:31" s="389" customFormat="1" ht="19.5" customHeight="1">
      <c r="A147" s="113">
        <v>43894</v>
      </c>
      <c r="B147" s="299" t="s">
        <v>31</v>
      </c>
      <c r="C147" s="299" t="s">
        <v>66</v>
      </c>
      <c r="D147" s="114" t="s">
        <v>3</v>
      </c>
      <c r="E147" s="115" t="s">
        <v>274</v>
      </c>
      <c r="F147" s="320">
        <v>0.9</v>
      </c>
      <c r="G147" s="320">
        <v>0.6</v>
      </c>
      <c r="H147" s="321">
        <v>1.7999999999999999E-2</v>
      </c>
      <c r="I147" s="322">
        <v>8</v>
      </c>
      <c r="J147" s="323">
        <f t="shared" si="46"/>
        <v>4.32</v>
      </c>
      <c r="K147" s="116">
        <f>SUM(I147:I151)</f>
        <v>50</v>
      </c>
      <c r="L147" s="117">
        <f>SUM(J147:J151)</f>
        <v>30.990000000000002</v>
      </c>
      <c r="M147" s="118" t="s">
        <v>33</v>
      </c>
      <c r="N147" s="119" t="s">
        <v>32</v>
      </c>
      <c r="O147" s="967" t="s">
        <v>270</v>
      </c>
      <c r="P147" s="968" t="s">
        <v>219</v>
      </c>
      <c r="AE147" s="261"/>
    </row>
    <row r="148" spans="1:31" s="600" customFormat="1" ht="19.5" customHeight="1">
      <c r="A148" s="120"/>
      <c r="B148" s="328"/>
      <c r="C148" s="328"/>
      <c r="D148" s="958"/>
      <c r="E148" s="277"/>
      <c r="F148" s="329">
        <v>0.9</v>
      </c>
      <c r="G148" s="329">
        <v>0.55000000000000004</v>
      </c>
      <c r="H148" s="330">
        <v>1.7999999999999999E-2</v>
      </c>
      <c r="I148" s="331">
        <v>1</v>
      </c>
      <c r="J148" s="332">
        <f t="shared" ref="J148:J149" si="57">F148*G148*I148</f>
        <v>0.49500000000000005</v>
      </c>
      <c r="K148" s="121"/>
      <c r="L148" s="122"/>
      <c r="M148" s="123"/>
      <c r="N148" s="124"/>
      <c r="O148" s="967"/>
      <c r="P148" s="968"/>
      <c r="AE148" s="261"/>
    </row>
    <row r="149" spans="1:31" s="600" customFormat="1" ht="19.5" customHeight="1">
      <c r="A149" s="120"/>
      <c r="B149" s="328"/>
      <c r="C149" s="328"/>
      <c r="D149" s="958"/>
      <c r="E149" s="277"/>
      <c r="F149" s="329">
        <v>1</v>
      </c>
      <c r="G149" s="329">
        <v>0.6</v>
      </c>
      <c r="H149" s="330">
        <v>1.7999999999999999E-2</v>
      </c>
      <c r="I149" s="331">
        <v>12</v>
      </c>
      <c r="J149" s="332">
        <f t="shared" si="57"/>
        <v>7.1999999999999993</v>
      </c>
      <c r="K149" s="121"/>
      <c r="L149" s="122"/>
      <c r="M149" s="123"/>
      <c r="N149" s="124"/>
      <c r="O149" s="967"/>
      <c r="P149" s="968"/>
      <c r="AE149" s="261"/>
    </row>
    <row r="150" spans="1:31" s="600" customFormat="1" ht="19.5" customHeight="1">
      <c r="A150" s="120"/>
      <c r="B150" s="328"/>
      <c r="C150" s="328"/>
      <c r="D150" s="958"/>
      <c r="E150" s="277"/>
      <c r="F150" s="329">
        <v>1.1000000000000001</v>
      </c>
      <c r="G150" s="329">
        <v>0.6</v>
      </c>
      <c r="H150" s="330">
        <v>1.7999999999999999E-2</v>
      </c>
      <c r="I150" s="331">
        <v>26</v>
      </c>
      <c r="J150" s="332">
        <f t="shared" ref="J150:J151" si="58">F150*G150*I150</f>
        <v>17.16</v>
      </c>
      <c r="K150" s="121"/>
      <c r="L150" s="122"/>
      <c r="M150" s="123"/>
      <c r="N150" s="124"/>
      <c r="O150" s="967"/>
      <c r="P150" s="968"/>
      <c r="AE150" s="261"/>
    </row>
    <row r="151" spans="1:31" s="600" customFormat="1" ht="19.5" customHeight="1" thickBot="1">
      <c r="A151" s="125"/>
      <c r="B151" s="324"/>
      <c r="C151" s="324"/>
      <c r="D151" s="126"/>
      <c r="E151" s="127"/>
      <c r="F151" s="325">
        <v>1.1000000000000001</v>
      </c>
      <c r="G151" s="325">
        <v>0.55000000000000004</v>
      </c>
      <c r="H151" s="326">
        <v>1.7999999999999999E-2</v>
      </c>
      <c r="I151" s="327">
        <v>3</v>
      </c>
      <c r="J151" s="450">
        <f t="shared" si="58"/>
        <v>1.8150000000000004</v>
      </c>
      <c r="K151" s="128"/>
      <c r="L151" s="129"/>
      <c r="M151" s="130"/>
      <c r="N151" s="131"/>
      <c r="O151" s="967"/>
      <c r="P151" s="968"/>
      <c r="AE151" s="261"/>
    </row>
    <row r="152" spans="1:31" s="389" customFormat="1" ht="19.5" customHeight="1">
      <c r="A152" s="120">
        <v>43894</v>
      </c>
      <c r="B152" s="328" t="s">
        <v>31</v>
      </c>
      <c r="C152" s="328" t="s">
        <v>66</v>
      </c>
      <c r="D152" s="958" t="s">
        <v>4</v>
      </c>
      <c r="E152" s="277" t="s">
        <v>275</v>
      </c>
      <c r="F152" s="445">
        <v>0.9</v>
      </c>
      <c r="G152" s="445">
        <v>0.6</v>
      </c>
      <c r="H152" s="446">
        <v>1.7999999999999999E-2</v>
      </c>
      <c r="I152" s="447">
        <v>12</v>
      </c>
      <c r="J152" s="448">
        <f t="shared" si="46"/>
        <v>6.48</v>
      </c>
      <c r="K152" s="121">
        <f>SUM(I152:I156)</f>
        <v>50</v>
      </c>
      <c r="L152" s="122">
        <f>SUM(J152:J156)</f>
        <v>33.6</v>
      </c>
      <c r="M152" s="123" t="s">
        <v>33</v>
      </c>
      <c r="N152" s="124"/>
      <c r="O152" s="967"/>
      <c r="P152" s="968" t="s">
        <v>219</v>
      </c>
      <c r="AE152" s="261"/>
    </row>
    <row r="153" spans="1:31" s="760" customFormat="1" ht="19.5" customHeight="1">
      <c r="A153" s="120"/>
      <c r="B153" s="328"/>
      <c r="C153" s="328"/>
      <c r="D153" s="958"/>
      <c r="E153" s="277"/>
      <c r="F153" s="329">
        <v>1</v>
      </c>
      <c r="G153" s="329">
        <v>0.6</v>
      </c>
      <c r="H153" s="330">
        <v>1.7999999999999999E-2</v>
      </c>
      <c r="I153" s="331">
        <v>7</v>
      </c>
      <c r="J153" s="332">
        <f t="shared" si="46"/>
        <v>4.2</v>
      </c>
      <c r="K153" s="121"/>
      <c r="L153" s="122"/>
      <c r="M153" s="123"/>
      <c r="N153" s="124"/>
      <c r="O153" s="967"/>
      <c r="P153" s="968"/>
      <c r="AE153" s="261"/>
    </row>
    <row r="154" spans="1:31" s="760" customFormat="1" ht="19.5" customHeight="1">
      <c r="A154" s="120"/>
      <c r="B154" s="328"/>
      <c r="C154" s="328"/>
      <c r="D154" s="958"/>
      <c r="E154" s="277"/>
      <c r="F154" s="329">
        <v>1.1000000000000001</v>
      </c>
      <c r="G154" s="329">
        <v>0.6</v>
      </c>
      <c r="H154" s="330">
        <v>1.7999999999999999E-2</v>
      </c>
      <c r="I154" s="331">
        <v>8</v>
      </c>
      <c r="J154" s="332">
        <f t="shared" ref="J154" si="59">F154*G154*I154</f>
        <v>5.28</v>
      </c>
      <c r="K154" s="121"/>
      <c r="L154" s="122"/>
      <c r="M154" s="123"/>
      <c r="N154" s="124"/>
      <c r="O154" s="967"/>
      <c r="P154" s="968"/>
      <c r="AE154" s="261"/>
    </row>
    <row r="155" spans="1:31" s="389" customFormat="1" ht="19.5" customHeight="1">
      <c r="A155" s="120"/>
      <c r="B155" s="328"/>
      <c r="C155" s="328"/>
      <c r="D155" s="958"/>
      <c r="E155" s="277"/>
      <c r="F155" s="329">
        <v>1.2</v>
      </c>
      <c r="G155" s="329">
        <v>0.6</v>
      </c>
      <c r="H155" s="330">
        <v>1.7999999999999999E-2</v>
      </c>
      <c r="I155" s="331">
        <v>5</v>
      </c>
      <c r="J155" s="332">
        <f t="shared" si="46"/>
        <v>3.5999999999999996</v>
      </c>
      <c r="K155" s="121"/>
      <c r="L155" s="122"/>
      <c r="M155" s="123"/>
      <c r="N155" s="124"/>
      <c r="O155" s="967"/>
      <c r="P155" s="968"/>
      <c r="AE155" s="261"/>
    </row>
    <row r="156" spans="1:31" s="389" customFormat="1" ht="19.5" customHeight="1" thickBot="1">
      <c r="A156" s="120"/>
      <c r="B156" s="328"/>
      <c r="C156" s="328"/>
      <c r="D156" s="958"/>
      <c r="E156" s="277"/>
      <c r="F156" s="378">
        <v>1.3</v>
      </c>
      <c r="G156" s="378">
        <v>0.6</v>
      </c>
      <c r="H156" s="379">
        <v>1.7999999999999999E-2</v>
      </c>
      <c r="I156" s="380">
        <v>18</v>
      </c>
      <c r="J156" s="333">
        <f t="shared" si="46"/>
        <v>14.040000000000001</v>
      </c>
      <c r="K156" s="121"/>
      <c r="L156" s="122"/>
      <c r="M156" s="123"/>
      <c r="N156" s="124"/>
      <c r="O156" s="967"/>
      <c r="P156" s="968"/>
      <c r="AE156" s="261"/>
    </row>
    <row r="157" spans="1:31" s="389" customFormat="1" ht="19.5" customHeight="1">
      <c r="A157" s="113">
        <v>43894</v>
      </c>
      <c r="B157" s="299" t="s">
        <v>31</v>
      </c>
      <c r="C157" s="299" t="s">
        <v>66</v>
      </c>
      <c r="D157" s="114" t="s">
        <v>4</v>
      </c>
      <c r="E157" s="115" t="s">
        <v>276</v>
      </c>
      <c r="F157" s="320">
        <v>0.9</v>
      </c>
      <c r="G157" s="320">
        <v>0.6</v>
      </c>
      <c r="H157" s="321">
        <v>1.7999999999999999E-2</v>
      </c>
      <c r="I157" s="322">
        <v>2</v>
      </c>
      <c r="J157" s="323">
        <f t="shared" ref="J157:J215" si="60">F157*G157*I157</f>
        <v>1.08</v>
      </c>
      <c r="K157" s="116">
        <f>SUM(I157:I161)</f>
        <v>52</v>
      </c>
      <c r="L157" s="117">
        <f>SUM(J157:J161)</f>
        <v>37.200000000000003</v>
      </c>
      <c r="M157" s="118" t="s">
        <v>33</v>
      </c>
      <c r="N157" s="119" t="s">
        <v>32</v>
      </c>
      <c r="O157" s="967" t="s">
        <v>270</v>
      </c>
      <c r="P157" s="968" t="s">
        <v>219</v>
      </c>
      <c r="AE157" s="261"/>
    </row>
    <row r="158" spans="1:31" s="760" customFormat="1" ht="19.5" customHeight="1">
      <c r="A158" s="120"/>
      <c r="B158" s="328"/>
      <c r="C158" s="328"/>
      <c r="D158" s="958"/>
      <c r="E158" s="277"/>
      <c r="F158" s="329">
        <v>1</v>
      </c>
      <c r="G158" s="329">
        <v>0.6</v>
      </c>
      <c r="H158" s="330">
        <v>1.7999999999999999E-2</v>
      </c>
      <c r="I158" s="331">
        <v>4</v>
      </c>
      <c r="J158" s="332">
        <f t="shared" ref="J158" si="61">F158*G158*I158</f>
        <v>2.4</v>
      </c>
      <c r="K158" s="121"/>
      <c r="L158" s="122"/>
      <c r="M158" s="123"/>
      <c r="N158" s="124"/>
      <c r="O158" s="967"/>
      <c r="P158" s="968"/>
      <c r="AE158" s="261"/>
    </row>
    <row r="159" spans="1:31" s="760" customFormat="1" ht="19.5" customHeight="1">
      <c r="A159" s="120"/>
      <c r="B159" s="328"/>
      <c r="C159" s="328"/>
      <c r="D159" s="958"/>
      <c r="E159" s="277"/>
      <c r="F159" s="329">
        <v>1.1000000000000001</v>
      </c>
      <c r="G159" s="329">
        <v>0.6</v>
      </c>
      <c r="H159" s="330">
        <v>1.7999999999999999E-2</v>
      </c>
      <c r="I159" s="331">
        <v>1</v>
      </c>
      <c r="J159" s="332">
        <f t="shared" si="60"/>
        <v>0.66</v>
      </c>
      <c r="K159" s="121"/>
      <c r="L159" s="122"/>
      <c r="M159" s="123"/>
      <c r="N159" s="124"/>
      <c r="O159" s="967"/>
      <c r="P159" s="968"/>
      <c r="AE159" s="261"/>
    </row>
    <row r="160" spans="1:31" s="601" customFormat="1" ht="19.5" customHeight="1">
      <c r="A160" s="120"/>
      <c r="B160" s="328"/>
      <c r="C160" s="328"/>
      <c r="D160" s="958"/>
      <c r="E160" s="277"/>
      <c r="F160" s="329">
        <v>1.2</v>
      </c>
      <c r="G160" s="329">
        <v>0.6</v>
      </c>
      <c r="H160" s="330">
        <v>1.7999999999999999E-2</v>
      </c>
      <c r="I160" s="331">
        <v>34</v>
      </c>
      <c r="J160" s="332">
        <f t="shared" ref="J160" si="62">F160*G160*I160</f>
        <v>24.48</v>
      </c>
      <c r="K160" s="121"/>
      <c r="L160" s="122"/>
      <c r="M160" s="123"/>
      <c r="N160" s="124"/>
      <c r="O160" s="967"/>
      <c r="P160" s="968"/>
      <c r="AE160" s="261"/>
    </row>
    <row r="161" spans="1:31" s="389" customFormat="1" ht="19.5" customHeight="1" thickBot="1">
      <c r="A161" s="125"/>
      <c r="B161" s="324"/>
      <c r="C161" s="324"/>
      <c r="D161" s="126"/>
      <c r="E161" s="127"/>
      <c r="F161" s="325">
        <v>1.3</v>
      </c>
      <c r="G161" s="325">
        <v>0.6</v>
      </c>
      <c r="H161" s="326">
        <v>1.7999999999999999E-2</v>
      </c>
      <c r="I161" s="327">
        <v>11</v>
      </c>
      <c r="J161" s="450">
        <f t="shared" si="60"/>
        <v>8.58</v>
      </c>
      <c r="K161" s="128"/>
      <c r="L161" s="129"/>
      <c r="M161" s="130"/>
      <c r="N161" s="131"/>
      <c r="O161" s="967"/>
      <c r="P161" s="968"/>
      <c r="AE161" s="261"/>
    </row>
    <row r="162" spans="1:31" s="389" customFormat="1" ht="19.5" customHeight="1">
      <c r="A162" s="120">
        <v>43894</v>
      </c>
      <c r="B162" s="328" t="s">
        <v>31</v>
      </c>
      <c r="C162" s="328" t="s">
        <v>66</v>
      </c>
      <c r="D162" s="958" t="s">
        <v>4</v>
      </c>
      <c r="E162" s="789" t="s">
        <v>277</v>
      </c>
      <c r="F162" s="445">
        <v>1.8</v>
      </c>
      <c r="G162" s="445">
        <v>0.6</v>
      </c>
      <c r="H162" s="446">
        <v>1.7999999999999999E-2</v>
      </c>
      <c r="I162" s="447">
        <v>31</v>
      </c>
      <c r="J162" s="448">
        <f t="shared" si="60"/>
        <v>33.480000000000004</v>
      </c>
      <c r="K162" s="121">
        <f>SUM(I162:I167)</f>
        <v>50</v>
      </c>
      <c r="L162" s="122">
        <f>SUM(J162:J167)</f>
        <v>58.140000000000008</v>
      </c>
      <c r="M162" s="123" t="s">
        <v>33</v>
      </c>
      <c r="N162" s="124" t="s">
        <v>32</v>
      </c>
      <c r="O162" s="967" t="s">
        <v>229</v>
      </c>
      <c r="P162" s="968" t="s">
        <v>219</v>
      </c>
      <c r="AE162" s="261"/>
    </row>
    <row r="163" spans="1:31" s="760" customFormat="1" ht="19.5" customHeight="1">
      <c r="A163" s="120"/>
      <c r="B163" s="328"/>
      <c r="C163" s="328"/>
      <c r="D163" s="958"/>
      <c r="E163" s="277"/>
      <c r="F163" s="329">
        <v>1.9</v>
      </c>
      <c r="G163" s="329">
        <v>0.6</v>
      </c>
      <c r="H163" s="330">
        <v>1.7999999999999999E-2</v>
      </c>
      <c r="I163" s="331">
        <v>1</v>
      </c>
      <c r="J163" s="332">
        <f t="shared" si="60"/>
        <v>1.1399999999999999</v>
      </c>
      <c r="K163" s="121"/>
      <c r="L163" s="122"/>
      <c r="M163" s="123"/>
      <c r="N163" s="124"/>
      <c r="O163" s="967"/>
      <c r="P163" s="968"/>
      <c r="AE163" s="261"/>
    </row>
    <row r="164" spans="1:31" s="760" customFormat="1" ht="19.5" customHeight="1">
      <c r="A164" s="120"/>
      <c r="B164" s="328"/>
      <c r="C164" s="328"/>
      <c r="D164" s="958"/>
      <c r="E164" s="277"/>
      <c r="F164" s="329">
        <v>2</v>
      </c>
      <c r="G164" s="329">
        <v>0.6</v>
      </c>
      <c r="H164" s="330">
        <v>1.7999999999999999E-2</v>
      </c>
      <c r="I164" s="331">
        <v>3</v>
      </c>
      <c r="J164" s="332">
        <f t="shared" ref="J164:J165" si="63">F164*G164*I164</f>
        <v>3.5999999999999996</v>
      </c>
      <c r="K164" s="121"/>
      <c r="L164" s="122"/>
      <c r="M164" s="123"/>
      <c r="N164" s="124"/>
      <c r="O164" s="967"/>
      <c r="P164" s="968"/>
      <c r="AE164" s="261"/>
    </row>
    <row r="165" spans="1:31" s="760" customFormat="1" ht="19.5" customHeight="1">
      <c r="A165" s="120"/>
      <c r="B165" s="328"/>
      <c r="C165" s="328"/>
      <c r="D165" s="958"/>
      <c r="E165" s="277"/>
      <c r="F165" s="329">
        <v>2.1</v>
      </c>
      <c r="G165" s="329">
        <v>0.6</v>
      </c>
      <c r="H165" s="330">
        <v>1.7999999999999999E-2</v>
      </c>
      <c r="I165" s="331">
        <v>3</v>
      </c>
      <c r="J165" s="332">
        <f t="shared" si="63"/>
        <v>3.7800000000000002</v>
      </c>
      <c r="K165" s="121"/>
      <c r="L165" s="122"/>
      <c r="M165" s="123"/>
      <c r="N165" s="124"/>
      <c r="O165" s="967"/>
      <c r="P165" s="968"/>
      <c r="AE165" s="261"/>
    </row>
    <row r="166" spans="1:31" s="543" customFormat="1" ht="19.5" customHeight="1">
      <c r="A166" s="120"/>
      <c r="B166" s="328"/>
      <c r="C166" s="328"/>
      <c r="D166" s="958"/>
      <c r="E166" s="277"/>
      <c r="F166" s="329">
        <v>2.2000000000000002</v>
      </c>
      <c r="G166" s="329">
        <v>0.6</v>
      </c>
      <c r="H166" s="330">
        <v>1.7999999999999999E-2</v>
      </c>
      <c r="I166" s="331">
        <v>7</v>
      </c>
      <c r="J166" s="332">
        <f t="shared" si="60"/>
        <v>9.24</v>
      </c>
      <c r="K166" s="121"/>
      <c r="L166" s="122"/>
      <c r="M166" s="123"/>
      <c r="N166" s="124"/>
      <c r="O166" s="967"/>
      <c r="P166" s="968"/>
      <c r="AE166" s="261"/>
    </row>
    <row r="167" spans="1:31" s="389" customFormat="1" ht="19.5" customHeight="1" thickBot="1">
      <c r="A167" s="120"/>
      <c r="B167" s="328"/>
      <c r="C167" s="328"/>
      <c r="D167" s="958"/>
      <c r="E167" s="277"/>
      <c r="F167" s="329">
        <v>2.2999999999999998</v>
      </c>
      <c r="G167" s="329">
        <v>0.6</v>
      </c>
      <c r="H167" s="330">
        <v>1.7999999999999999E-2</v>
      </c>
      <c r="I167" s="331">
        <v>5</v>
      </c>
      <c r="J167" s="332">
        <f t="shared" si="60"/>
        <v>6.8999999999999995</v>
      </c>
      <c r="K167" s="121"/>
      <c r="L167" s="122"/>
      <c r="M167" s="123"/>
      <c r="N167" s="124"/>
      <c r="O167" s="967"/>
      <c r="P167" s="968"/>
      <c r="AE167" s="261"/>
    </row>
    <row r="168" spans="1:31" s="389" customFormat="1" ht="19.5" customHeight="1">
      <c r="A168" s="113">
        <v>43894</v>
      </c>
      <c r="B168" s="299" t="s">
        <v>31</v>
      </c>
      <c r="C168" s="299" t="s">
        <v>66</v>
      </c>
      <c r="D168" s="114" t="s">
        <v>3</v>
      </c>
      <c r="E168" s="115" t="s">
        <v>278</v>
      </c>
      <c r="F168" s="320">
        <v>0.9</v>
      </c>
      <c r="G168" s="320">
        <v>0.6</v>
      </c>
      <c r="H168" s="321">
        <v>1.7999999999999999E-2</v>
      </c>
      <c r="I168" s="322">
        <v>10</v>
      </c>
      <c r="J168" s="323">
        <f t="shared" si="60"/>
        <v>5.4</v>
      </c>
      <c r="K168" s="116">
        <f>SUM(I168:I170)</f>
        <v>50</v>
      </c>
      <c r="L168" s="117">
        <f>SUM(J168:J170)</f>
        <v>30.72</v>
      </c>
      <c r="M168" s="118" t="s">
        <v>33</v>
      </c>
      <c r="N168" s="119" t="s">
        <v>32</v>
      </c>
      <c r="O168" s="967" t="s">
        <v>270</v>
      </c>
      <c r="P168" s="968" t="s">
        <v>216</v>
      </c>
      <c r="AE168" s="261"/>
    </row>
    <row r="169" spans="1:31" s="543" customFormat="1" ht="19.5" customHeight="1">
      <c r="A169" s="120"/>
      <c r="B169" s="328"/>
      <c r="C169" s="328"/>
      <c r="D169" s="958"/>
      <c r="E169" s="277"/>
      <c r="F169" s="329">
        <v>1</v>
      </c>
      <c r="G169" s="329">
        <v>0.6</v>
      </c>
      <c r="H169" s="330">
        <v>1.7999999999999999E-2</v>
      </c>
      <c r="I169" s="331">
        <v>18</v>
      </c>
      <c r="J169" s="332">
        <f t="shared" si="60"/>
        <v>10.799999999999999</v>
      </c>
      <c r="K169" s="121"/>
      <c r="L169" s="122"/>
      <c r="M169" s="123"/>
      <c r="N169" s="124"/>
      <c r="O169" s="967"/>
      <c r="P169" s="968"/>
      <c r="AE169" s="261"/>
    </row>
    <row r="170" spans="1:31" s="543" customFormat="1" ht="19.5" customHeight="1" thickBot="1">
      <c r="A170" s="120"/>
      <c r="B170" s="328"/>
      <c r="C170" s="328"/>
      <c r="D170" s="958"/>
      <c r="E170" s="277"/>
      <c r="F170" s="329">
        <v>1.1000000000000001</v>
      </c>
      <c r="G170" s="329">
        <v>0.6</v>
      </c>
      <c r="H170" s="330">
        <v>1.7999999999999999E-2</v>
      </c>
      <c r="I170" s="331">
        <v>22</v>
      </c>
      <c r="J170" s="332">
        <f t="shared" si="60"/>
        <v>14.520000000000001</v>
      </c>
      <c r="K170" s="121"/>
      <c r="L170" s="122"/>
      <c r="M170" s="123"/>
      <c r="N170" s="124"/>
      <c r="O170" s="967"/>
      <c r="P170" s="968"/>
      <c r="AE170" s="261"/>
    </row>
    <row r="171" spans="1:31" s="389" customFormat="1" ht="19.5" customHeight="1">
      <c r="A171" s="113">
        <v>43894</v>
      </c>
      <c r="B171" s="299" t="s">
        <v>31</v>
      </c>
      <c r="C171" s="299" t="s">
        <v>66</v>
      </c>
      <c r="D171" s="114" t="s">
        <v>4</v>
      </c>
      <c r="E171" s="115" t="s">
        <v>279</v>
      </c>
      <c r="F171" s="320">
        <v>1.2</v>
      </c>
      <c r="G171" s="320">
        <v>0.6</v>
      </c>
      <c r="H171" s="321">
        <v>1.7999999999999999E-2</v>
      </c>
      <c r="I171" s="322">
        <v>13</v>
      </c>
      <c r="J171" s="323">
        <f t="shared" si="60"/>
        <v>9.36</v>
      </c>
      <c r="K171" s="116">
        <f>SUM(I171:I172)</f>
        <v>47</v>
      </c>
      <c r="L171" s="117">
        <f>SUM(J171:J172)</f>
        <v>35.879999999999995</v>
      </c>
      <c r="M171" s="118" t="s">
        <v>33</v>
      </c>
      <c r="N171" s="119" t="s">
        <v>32</v>
      </c>
      <c r="O171" s="967" t="s">
        <v>270</v>
      </c>
      <c r="P171" s="968" t="s">
        <v>216</v>
      </c>
      <c r="AE171" s="261"/>
    </row>
    <row r="172" spans="1:31" s="389" customFormat="1" ht="19.5" customHeight="1" thickBot="1">
      <c r="A172" s="120"/>
      <c r="B172" s="328"/>
      <c r="C172" s="328"/>
      <c r="D172" s="958"/>
      <c r="E172" s="277"/>
      <c r="F172" s="329">
        <v>1.3</v>
      </c>
      <c r="G172" s="329">
        <v>0.6</v>
      </c>
      <c r="H172" s="330">
        <v>1.7999999999999999E-2</v>
      </c>
      <c r="I172" s="331">
        <v>34</v>
      </c>
      <c r="J172" s="332">
        <f t="shared" si="60"/>
        <v>26.52</v>
      </c>
      <c r="K172" s="121"/>
      <c r="L172" s="122"/>
      <c r="M172" s="123"/>
      <c r="N172" s="124"/>
      <c r="O172" s="967"/>
      <c r="P172" s="968"/>
      <c r="AE172" s="261"/>
    </row>
    <row r="173" spans="1:31" s="389" customFormat="1" ht="19.5" customHeight="1">
      <c r="A173" s="113">
        <v>43894</v>
      </c>
      <c r="B173" s="299" t="s">
        <v>31</v>
      </c>
      <c r="C173" s="299" t="s">
        <v>66</v>
      </c>
      <c r="D173" s="114" t="s">
        <v>3</v>
      </c>
      <c r="E173" s="616" t="s">
        <v>281</v>
      </c>
      <c r="F173" s="320">
        <v>0.9</v>
      </c>
      <c r="G173" s="320">
        <v>0.6</v>
      </c>
      <c r="H173" s="321">
        <v>1.7999999999999999E-2</v>
      </c>
      <c r="I173" s="322">
        <v>8</v>
      </c>
      <c r="J173" s="323">
        <f t="shared" si="60"/>
        <v>4.32</v>
      </c>
      <c r="K173" s="116">
        <f>SUM(I173:I176)</f>
        <v>50</v>
      </c>
      <c r="L173" s="117">
        <f>SUM(J173:J176)</f>
        <v>31.085000000000001</v>
      </c>
      <c r="M173" s="118" t="s">
        <v>33</v>
      </c>
      <c r="N173" s="119" t="s">
        <v>32</v>
      </c>
      <c r="O173" s="967" t="s">
        <v>270</v>
      </c>
      <c r="P173" s="970" t="s">
        <v>219</v>
      </c>
      <c r="AE173" s="261"/>
    </row>
    <row r="174" spans="1:31" s="790" customFormat="1" ht="19.5" customHeight="1">
      <c r="A174" s="120"/>
      <c r="B174" s="328"/>
      <c r="C174" s="328"/>
      <c r="D174" s="958"/>
      <c r="E174" s="277"/>
      <c r="F174" s="329">
        <v>1</v>
      </c>
      <c r="G174" s="329">
        <v>0.6</v>
      </c>
      <c r="H174" s="330">
        <v>1.7999999999999999E-2</v>
      </c>
      <c r="I174" s="331">
        <v>15</v>
      </c>
      <c r="J174" s="332">
        <f t="shared" si="60"/>
        <v>9</v>
      </c>
      <c r="K174" s="121"/>
      <c r="L174" s="122"/>
      <c r="M174" s="123"/>
      <c r="N174" s="124"/>
      <c r="O174" s="967"/>
      <c r="P174" s="968"/>
      <c r="AE174" s="261"/>
    </row>
    <row r="175" spans="1:31" s="790" customFormat="1" ht="19.5" customHeight="1">
      <c r="A175" s="120"/>
      <c r="B175" s="328"/>
      <c r="C175" s="328"/>
      <c r="D175" s="958"/>
      <c r="E175" s="277"/>
      <c r="F175" s="329">
        <v>1.1000000000000001</v>
      </c>
      <c r="G175" s="329">
        <v>0.6</v>
      </c>
      <c r="H175" s="330">
        <v>1.7999999999999999E-2</v>
      </c>
      <c r="I175" s="331">
        <v>26</v>
      </c>
      <c r="J175" s="332">
        <f t="shared" ref="J175" si="64">F175*G175*I175</f>
        <v>17.16</v>
      </c>
      <c r="K175" s="121"/>
      <c r="L175" s="122"/>
      <c r="M175" s="123"/>
      <c r="N175" s="124"/>
      <c r="O175" s="967"/>
      <c r="P175" s="968"/>
      <c r="AE175" s="261"/>
    </row>
    <row r="176" spans="1:31" s="413" customFormat="1" ht="19.5" customHeight="1" thickBot="1">
      <c r="A176" s="120"/>
      <c r="B176" s="328"/>
      <c r="C176" s="328"/>
      <c r="D176" s="958"/>
      <c r="E176" s="277"/>
      <c r="F176" s="329">
        <v>1.1000000000000001</v>
      </c>
      <c r="G176" s="329">
        <v>0.55000000000000004</v>
      </c>
      <c r="H176" s="330">
        <v>1.7999999999999999E-2</v>
      </c>
      <c r="I176" s="331">
        <v>1</v>
      </c>
      <c r="J176" s="332">
        <f t="shared" si="60"/>
        <v>0.60500000000000009</v>
      </c>
      <c r="K176" s="121"/>
      <c r="L176" s="122"/>
      <c r="M176" s="123"/>
      <c r="N176" s="124"/>
      <c r="O176" s="967"/>
      <c r="P176" s="968"/>
      <c r="AE176" s="261"/>
    </row>
    <row r="177" spans="1:31" s="414" customFormat="1" ht="19.5" customHeight="1">
      <c r="A177" s="113">
        <v>43894</v>
      </c>
      <c r="B177" s="299" t="s">
        <v>31</v>
      </c>
      <c r="C177" s="299" t="s">
        <v>66</v>
      </c>
      <c r="D177" s="114" t="s">
        <v>3</v>
      </c>
      <c r="E177" s="115" t="s">
        <v>282</v>
      </c>
      <c r="F177" s="320">
        <v>1.8</v>
      </c>
      <c r="G177" s="320">
        <v>0.6</v>
      </c>
      <c r="H177" s="321">
        <v>1.7999999999999999E-2</v>
      </c>
      <c r="I177" s="322">
        <v>22</v>
      </c>
      <c r="J177" s="323">
        <f t="shared" si="60"/>
        <v>23.76</v>
      </c>
      <c r="K177" s="116">
        <f>SUM(I177:I183)</f>
        <v>50</v>
      </c>
      <c r="L177" s="117">
        <f>SUM(J177:J183)</f>
        <v>56.6</v>
      </c>
      <c r="M177" s="118" t="s">
        <v>33</v>
      </c>
      <c r="N177" s="119" t="s">
        <v>32</v>
      </c>
      <c r="O177" s="967" t="s">
        <v>270</v>
      </c>
      <c r="P177" s="970" t="s">
        <v>216</v>
      </c>
      <c r="AE177" s="261"/>
    </row>
    <row r="178" spans="1:31" s="790" customFormat="1" ht="19.5" customHeight="1">
      <c r="A178" s="120"/>
      <c r="B178" s="328"/>
      <c r="C178" s="328"/>
      <c r="D178" s="958"/>
      <c r="E178" s="277"/>
      <c r="F178" s="329">
        <v>2</v>
      </c>
      <c r="G178" s="329">
        <v>0.55000000000000004</v>
      </c>
      <c r="H178" s="330">
        <v>1.7999999999999999E-2</v>
      </c>
      <c r="I178" s="331">
        <v>1</v>
      </c>
      <c r="J178" s="332">
        <f t="shared" ref="J178:J180" si="65">F178*G178*I178</f>
        <v>1.1000000000000001</v>
      </c>
      <c r="K178" s="121"/>
      <c r="L178" s="122"/>
      <c r="M178" s="123"/>
      <c r="N178" s="124"/>
      <c r="O178" s="967"/>
      <c r="P178" s="968"/>
      <c r="AE178" s="261"/>
    </row>
    <row r="179" spans="1:31" s="790" customFormat="1" ht="19.5" customHeight="1">
      <c r="A179" s="120"/>
      <c r="B179" s="328"/>
      <c r="C179" s="328"/>
      <c r="D179" s="958"/>
      <c r="E179" s="277"/>
      <c r="F179" s="329">
        <v>1.9</v>
      </c>
      <c r="G179" s="329">
        <v>0.6</v>
      </c>
      <c r="H179" s="330">
        <v>1.7999999999999999E-2</v>
      </c>
      <c r="I179" s="331">
        <v>10</v>
      </c>
      <c r="J179" s="332">
        <f t="shared" si="65"/>
        <v>11.399999999999999</v>
      </c>
      <c r="K179" s="121"/>
      <c r="L179" s="122"/>
      <c r="M179" s="123"/>
      <c r="N179" s="124"/>
      <c r="O179" s="967"/>
      <c r="P179" s="968"/>
      <c r="AE179" s="261"/>
    </row>
    <row r="180" spans="1:31" s="790" customFormat="1" ht="19.5" customHeight="1">
      <c r="A180" s="120"/>
      <c r="B180" s="328"/>
      <c r="C180" s="328"/>
      <c r="D180" s="958"/>
      <c r="E180" s="277"/>
      <c r="F180" s="329">
        <v>2</v>
      </c>
      <c r="G180" s="329">
        <v>0.6</v>
      </c>
      <c r="H180" s="330">
        <v>1.7999999999999999E-2</v>
      </c>
      <c r="I180" s="331">
        <v>10</v>
      </c>
      <c r="J180" s="332">
        <f t="shared" si="65"/>
        <v>12</v>
      </c>
      <c r="K180" s="121"/>
      <c r="L180" s="122"/>
      <c r="M180" s="123"/>
      <c r="N180" s="124"/>
      <c r="O180" s="967"/>
      <c r="P180" s="968"/>
      <c r="AE180" s="261"/>
    </row>
    <row r="181" spans="1:31" s="543" customFormat="1" ht="19.5" customHeight="1">
      <c r="A181" s="120"/>
      <c r="B181" s="328"/>
      <c r="C181" s="328"/>
      <c r="D181" s="958"/>
      <c r="E181" s="277"/>
      <c r="F181" s="329">
        <v>2.1</v>
      </c>
      <c r="G181" s="329">
        <v>0.6</v>
      </c>
      <c r="H181" s="330">
        <v>1.7999999999999999E-2</v>
      </c>
      <c r="I181" s="331">
        <v>4</v>
      </c>
      <c r="J181" s="332">
        <f t="shared" si="60"/>
        <v>5.04</v>
      </c>
      <c r="K181" s="121"/>
      <c r="L181" s="122"/>
      <c r="M181" s="123"/>
      <c r="N181" s="124"/>
      <c r="O181" s="967"/>
      <c r="P181" s="968"/>
      <c r="AE181" s="261"/>
    </row>
    <row r="182" spans="1:31" s="543" customFormat="1" ht="19.5" customHeight="1">
      <c r="A182" s="120"/>
      <c r="B182" s="328"/>
      <c r="C182" s="328"/>
      <c r="D182" s="958"/>
      <c r="E182" s="277"/>
      <c r="F182" s="329">
        <v>2.2000000000000002</v>
      </c>
      <c r="G182" s="329">
        <v>0.6</v>
      </c>
      <c r="H182" s="330">
        <v>1.7999999999999999E-2</v>
      </c>
      <c r="I182" s="331">
        <v>1</v>
      </c>
      <c r="J182" s="332">
        <f t="shared" si="60"/>
        <v>1.32</v>
      </c>
      <c r="K182" s="121"/>
      <c r="L182" s="122"/>
      <c r="M182" s="123"/>
      <c r="N182" s="124"/>
      <c r="O182" s="967"/>
      <c r="P182" s="968"/>
      <c r="AE182" s="261"/>
    </row>
    <row r="183" spans="1:31" s="543" customFormat="1" ht="19.5" customHeight="1" thickBot="1">
      <c r="A183" s="120"/>
      <c r="B183" s="328"/>
      <c r="C183" s="328"/>
      <c r="D183" s="958"/>
      <c r="E183" s="277"/>
      <c r="F183" s="329">
        <v>1.8</v>
      </c>
      <c r="G183" s="329">
        <v>0.55000000000000004</v>
      </c>
      <c r="H183" s="330">
        <v>1.7999999999999999E-2</v>
      </c>
      <c r="I183" s="331">
        <v>2</v>
      </c>
      <c r="J183" s="332">
        <f t="shared" si="60"/>
        <v>1.9800000000000002</v>
      </c>
      <c r="K183" s="121"/>
      <c r="L183" s="122"/>
      <c r="M183" s="123"/>
      <c r="N183" s="124"/>
      <c r="O183" s="967"/>
      <c r="P183" s="968"/>
      <c r="AE183" s="261"/>
    </row>
    <row r="184" spans="1:31" s="414" customFormat="1" ht="19.5" customHeight="1">
      <c r="A184" s="113">
        <v>43894</v>
      </c>
      <c r="B184" s="299" t="s">
        <v>31</v>
      </c>
      <c r="C184" s="299" t="s">
        <v>66</v>
      </c>
      <c r="D184" s="114" t="s">
        <v>3</v>
      </c>
      <c r="E184" s="115" t="s">
        <v>283</v>
      </c>
      <c r="F184" s="320">
        <v>1.2</v>
      </c>
      <c r="G184" s="320">
        <v>0.6</v>
      </c>
      <c r="H184" s="321">
        <v>1.7999999999999999E-2</v>
      </c>
      <c r="I184" s="322">
        <v>24</v>
      </c>
      <c r="J184" s="323">
        <f t="shared" si="60"/>
        <v>17.28</v>
      </c>
      <c r="K184" s="116">
        <f>SUM(I184:I185)</f>
        <v>50</v>
      </c>
      <c r="L184" s="117">
        <f>SUM(J184:J185)</f>
        <v>37.56</v>
      </c>
      <c r="M184" s="118" t="s">
        <v>33</v>
      </c>
      <c r="N184" s="119" t="s">
        <v>32</v>
      </c>
      <c r="O184" s="967" t="s">
        <v>270</v>
      </c>
      <c r="P184" s="968" t="s">
        <v>219</v>
      </c>
      <c r="AE184" s="261"/>
    </row>
    <row r="185" spans="1:31" s="612" customFormat="1" ht="19.5" customHeight="1" thickBot="1">
      <c r="A185" s="120"/>
      <c r="B185" s="328"/>
      <c r="C185" s="328"/>
      <c r="D185" s="958"/>
      <c r="E185" s="277"/>
      <c r="F185" s="329">
        <v>1.3</v>
      </c>
      <c r="G185" s="329">
        <v>0.6</v>
      </c>
      <c r="H185" s="330">
        <v>1.7999999999999999E-2</v>
      </c>
      <c r="I185" s="331">
        <v>26</v>
      </c>
      <c r="J185" s="332">
        <f t="shared" si="60"/>
        <v>20.28</v>
      </c>
      <c r="K185" s="121"/>
      <c r="L185" s="122"/>
      <c r="M185" s="123"/>
      <c r="N185" s="124"/>
      <c r="O185" s="967"/>
      <c r="P185" s="968"/>
      <c r="AE185" s="261"/>
    </row>
    <row r="186" spans="1:31" s="414" customFormat="1" ht="19.5" customHeight="1">
      <c r="A186" s="113">
        <v>43895</v>
      </c>
      <c r="B186" s="299" t="s">
        <v>31</v>
      </c>
      <c r="C186" s="299" t="s">
        <v>66</v>
      </c>
      <c r="D186" s="114" t="s">
        <v>3</v>
      </c>
      <c r="E186" s="615" t="s">
        <v>284</v>
      </c>
      <c r="F186" s="320">
        <v>0.9</v>
      </c>
      <c r="G186" s="320">
        <v>0.6</v>
      </c>
      <c r="H186" s="321">
        <v>1.7999999999999999E-2</v>
      </c>
      <c r="I186" s="322">
        <v>10</v>
      </c>
      <c r="J186" s="323">
        <f t="shared" si="60"/>
        <v>5.4</v>
      </c>
      <c r="K186" s="116">
        <f>SUM(I186:I188)</f>
        <v>50</v>
      </c>
      <c r="L186" s="117">
        <f>SUM(J186:J188)</f>
        <v>30.660000000000004</v>
      </c>
      <c r="M186" s="118" t="s">
        <v>33</v>
      </c>
      <c r="N186" s="119" t="s">
        <v>32</v>
      </c>
      <c r="O186" s="967" t="s">
        <v>270</v>
      </c>
      <c r="P186" s="968" t="s">
        <v>216</v>
      </c>
      <c r="AE186" s="261"/>
    </row>
    <row r="187" spans="1:31" s="790" customFormat="1" ht="19.5" customHeight="1">
      <c r="A187" s="120"/>
      <c r="B187" s="328"/>
      <c r="C187" s="328"/>
      <c r="D187" s="958"/>
      <c r="E187" s="277"/>
      <c r="F187" s="329">
        <v>1</v>
      </c>
      <c r="G187" s="329">
        <v>0.6</v>
      </c>
      <c r="H187" s="330">
        <v>1.7999999999999999E-2</v>
      </c>
      <c r="I187" s="331">
        <v>19</v>
      </c>
      <c r="J187" s="332">
        <f t="shared" ref="J187" si="66">F187*G187*I187</f>
        <v>11.4</v>
      </c>
      <c r="K187" s="121"/>
      <c r="L187" s="122"/>
      <c r="M187" s="123"/>
      <c r="N187" s="124"/>
      <c r="O187" s="967"/>
      <c r="P187" s="968"/>
      <c r="AE187" s="261"/>
    </row>
    <row r="188" spans="1:31" s="414" customFormat="1" ht="19.5" customHeight="1" thickBot="1">
      <c r="A188" s="120"/>
      <c r="B188" s="328"/>
      <c r="C188" s="328"/>
      <c r="D188" s="958"/>
      <c r="E188" s="277"/>
      <c r="F188" s="329">
        <v>1.1000000000000001</v>
      </c>
      <c r="G188" s="329">
        <v>0.6</v>
      </c>
      <c r="H188" s="330">
        <v>1.7999999999999999E-2</v>
      </c>
      <c r="I188" s="331">
        <v>21</v>
      </c>
      <c r="J188" s="332">
        <f t="shared" si="60"/>
        <v>13.860000000000001</v>
      </c>
      <c r="K188" s="121"/>
      <c r="L188" s="122"/>
      <c r="M188" s="123"/>
      <c r="N188" s="124"/>
      <c r="O188" s="967"/>
      <c r="P188" s="968"/>
      <c r="AE188" s="261"/>
    </row>
    <row r="189" spans="1:31" s="414" customFormat="1" ht="19.5" customHeight="1">
      <c r="A189" s="113">
        <v>43895</v>
      </c>
      <c r="B189" s="299" t="s">
        <v>31</v>
      </c>
      <c r="C189" s="299" t="s">
        <v>66</v>
      </c>
      <c r="D189" s="114" t="s">
        <v>4</v>
      </c>
      <c r="E189" s="615" t="s">
        <v>285</v>
      </c>
      <c r="F189" s="320">
        <v>0.9</v>
      </c>
      <c r="G189" s="320">
        <v>0.6</v>
      </c>
      <c r="H189" s="321">
        <v>1.7999999999999999E-2</v>
      </c>
      <c r="I189" s="322">
        <v>12</v>
      </c>
      <c r="J189" s="323">
        <f t="shared" si="60"/>
        <v>6.48</v>
      </c>
      <c r="K189" s="116">
        <f>SUM(I189:I191)</f>
        <v>50</v>
      </c>
      <c r="L189" s="117">
        <f>SUM(J189:J191)</f>
        <v>30.240000000000002</v>
      </c>
      <c r="M189" s="118" t="s">
        <v>33</v>
      </c>
      <c r="N189" s="119" t="s">
        <v>32</v>
      </c>
      <c r="O189" s="967" t="s">
        <v>270</v>
      </c>
      <c r="P189" s="968" t="s">
        <v>216</v>
      </c>
      <c r="AE189" s="261"/>
    </row>
    <row r="190" spans="1:31" s="414" customFormat="1" ht="19.5" customHeight="1">
      <c r="A190" s="120"/>
      <c r="B190" s="328"/>
      <c r="C190" s="328"/>
      <c r="D190" s="958"/>
      <c r="E190" s="277"/>
      <c r="F190" s="329">
        <v>1</v>
      </c>
      <c r="G190" s="329">
        <v>0.6</v>
      </c>
      <c r="H190" s="330">
        <v>1.7999999999999999E-2</v>
      </c>
      <c r="I190" s="331">
        <v>22</v>
      </c>
      <c r="J190" s="332">
        <f t="shared" si="60"/>
        <v>13.2</v>
      </c>
      <c r="K190" s="121"/>
      <c r="L190" s="122"/>
      <c r="M190" s="123"/>
      <c r="N190" s="124"/>
      <c r="O190" s="967"/>
      <c r="P190" s="968"/>
      <c r="AE190" s="261"/>
    </row>
    <row r="191" spans="1:31" s="414" customFormat="1" ht="19.5" customHeight="1" thickBot="1">
      <c r="A191" s="120"/>
      <c r="B191" s="328"/>
      <c r="C191" s="328"/>
      <c r="D191" s="958"/>
      <c r="E191" s="277"/>
      <c r="F191" s="329">
        <v>1.1000000000000001</v>
      </c>
      <c r="G191" s="329">
        <v>0.6</v>
      </c>
      <c r="H191" s="330">
        <v>1.7999999999999999E-2</v>
      </c>
      <c r="I191" s="331">
        <v>16</v>
      </c>
      <c r="J191" s="332">
        <f t="shared" si="60"/>
        <v>10.56</v>
      </c>
      <c r="K191" s="121"/>
      <c r="L191" s="122"/>
      <c r="M191" s="123"/>
      <c r="N191" s="124"/>
      <c r="O191" s="967"/>
      <c r="P191" s="968"/>
      <c r="AE191" s="261"/>
    </row>
    <row r="192" spans="1:31" s="416" customFormat="1" ht="19.5" customHeight="1">
      <c r="A192" s="113">
        <v>43895</v>
      </c>
      <c r="B192" s="299" t="s">
        <v>31</v>
      </c>
      <c r="C192" s="299" t="s">
        <v>66</v>
      </c>
      <c r="D192" s="114" t="s">
        <v>4</v>
      </c>
      <c r="E192" s="616" t="s">
        <v>286</v>
      </c>
      <c r="F192" s="320">
        <v>1.2</v>
      </c>
      <c r="G192" s="320">
        <v>0.6</v>
      </c>
      <c r="H192" s="321">
        <v>1.7999999999999999E-2</v>
      </c>
      <c r="I192" s="322">
        <v>45</v>
      </c>
      <c r="J192" s="323">
        <f t="shared" si="60"/>
        <v>32.4</v>
      </c>
      <c r="K192" s="116">
        <f>SUM(I192:I193)</f>
        <v>51</v>
      </c>
      <c r="L192" s="117">
        <f>SUM(J192:J193)</f>
        <v>37.08</v>
      </c>
      <c r="M192" s="118" t="s">
        <v>33</v>
      </c>
      <c r="N192" s="119" t="s">
        <v>32</v>
      </c>
      <c r="O192" s="967" t="s">
        <v>270</v>
      </c>
      <c r="P192" s="968" t="s">
        <v>216</v>
      </c>
      <c r="AE192" s="261"/>
    </row>
    <row r="193" spans="1:31" s="416" customFormat="1" ht="19.5" customHeight="1" thickBot="1">
      <c r="A193" s="120"/>
      <c r="B193" s="328"/>
      <c r="C193" s="328"/>
      <c r="D193" s="958"/>
      <c r="E193" s="277"/>
      <c r="F193" s="329">
        <v>1.3</v>
      </c>
      <c r="G193" s="329">
        <v>0.6</v>
      </c>
      <c r="H193" s="330">
        <v>1.7999999999999999E-2</v>
      </c>
      <c r="I193" s="331">
        <v>6</v>
      </c>
      <c r="J193" s="332">
        <f t="shared" si="60"/>
        <v>4.68</v>
      </c>
      <c r="K193" s="121"/>
      <c r="L193" s="122"/>
      <c r="M193" s="123"/>
      <c r="N193" s="124"/>
      <c r="O193" s="967"/>
      <c r="P193" s="968"/>
      <c r="AE193" s="261"/>
    </row>
    <row r="194" spans="1:31" s="416" customFormat="1" ht="19.5" customHeight="1">
      <c r="A194" s="113">
        <v>43895</v>
      </c>
      <c r="B194" s="299" t="s">
        <v>31</v>
      </c>
      <c r="C194" s="299" t="s">
        <v>66</v>
      </c>
      <c r="D194" s="114" t="s">
        <v>3</v>
      </c>
      <c r="E194" s="115" t="s">
        <v>288</v>
      </c>
      <c r="F194" s="320">
        <v>1.4</v>
      </c>
      <c r="G194" s="320">
        <v>0.6</v>
      </c>
      <c r="H194" s="321">
        <v>1.7999999999999999E-2</v>
      </c>
      <c r="I194" s="322">
        <v>28</v>
      </c>
      <c r="J194" s="323">
        <f t="shared" si="60"/>
        <v>23.52</v>
      </c>
      <c r="K194" s="116">
        <f>SUM(I194:I198)</f>
        <v>51</v>
      </c>
      <c r="L194" s="117">
        <f>SUM(J194:J198)</f>
        <v>44.475000000000001</v>
      </c>
      <c r="M194" s="118" t="s">
        <v>33</v>
      </c>
      <c r="N194" s="119" t="s">
        <v>32</v>
      </c>
      <c r="O194" s="967" t="s">
        <v>270</v>
      </c>
      <c r="P194" s="968" t="s">
        <v>219</v>
      </c>
      <c r="AE194" s="261"/>
    </row>
    <row r="195" spans="1:31" s="791" customFormat="1" ht="19.5" customHeight="1">
      <c r="A195" s="120"/>
      <c r="B195" s="328"/>
      <c r="C195" s="328"/>
      <c r="D195" s="958"/>
      <c r="E195" s="277"/>
      <c r="F195" s="329">
        <v>1.5</v>
      </c>
      <c r="G195" s="329">
        <v>0.6</v>
      </c>
      <c r="H195" s="330">
        <v>1.7999999999999999E-2</v>
      </c>
      <c r="I195" s="331">
        <v>15</v>
      </c>
      <c r="J195" s="332">
        <f t="shared" si="60"/>
        <v>13.499999999999998</v>
      </c>
      <c r="K195" s="121"/>
      <c r="L195" s="122"/>
      <c r="M195" s="123"/>
      <c r="N195" s="124"/>
      <c r="O195" s="967"/>
      <c r="P195" s="968"/>
      <c r="AE195" s="261"/>
    </row>
    <row r="196" spans="1:31" s="791" customFormat="1" ht="19.5" customHeight="1">
      <c r="A196" s="120"/>
      <c r="B196" s="328"/>
      <c r="C196" s="328"/>
      <c r="D196" s="958"/>
      <c r="E196" s="277"/>
      <c r="F196" s="329">
        <v>1.6</v>
      </c>
      <c r="G196" s="329">
        <v>0.6</v>
      </c>
      <c r="H196" s="330">
        <v>1.7999999999999999E-2</v>
      </c>
      <c r="I196" s="331">
        <v>2</v>
      </c>
      <c r="J196" s="332">
        <f t="shared" ref="J196" si="67">F196*G196*I196</f>
        <v>1.92</v>
      </c>
      <c r="K196" s="121"/>
      <c r="L196" s="122"/>
      <c r="M196" s="123"/>
      <c r="N196" s="124"/>
      <c r="O196" s="967"/>
      <c r="P196" s="968"/>
      <c r="AE196" s="261"/>
    </row>
    <row r="197" spans="1:31" s="416" customFormat="1" ht="19.5" customHeight="1">
      <c r="A197" s="120"/>
      <c r="B197" s="328"/>
      <c r="C197" s="328"/>
      <c r="D197" s="958"/>
      <c r="E197" s="277"/>
      <c r="F197" s="329">
        <v>1.7</v>
      </c>
      <c r="G197" s="329">
        <v>0.6</v>
      </c>
      <c r="H197" s="330">
        <v>1.7999999999999999E-2</v>
      </c>
      <c r="I197" s="331">
        <v>3</v>
      </c>
      <c r="J197" s="332">
        <f t="shared" si="60"/>
        <v>3.06</v>
      </c>
      <c r="K197" s="121"/>
      <c r="L197" s="122"/>
      <c r="M197" s="123"/>
      <c r="N197" s="124"/>
      <c r="O197" s="967"/>
      <c r="P197" s="968"/>
      <c r="AE197" s="261"/>
    </row>
    <row r="198" spans="1:31" s="416" customFormat="1" ht="19.5" customHeight="1" thickBot="1">
      <c r="A198" s="125"/>
      <c r="B198" s="324"/>
      <c r="C198" s="324"/>
      <c r="D198" s="126"/>
      <c r="E198" s="127"/>
      <c r="F198" s="325">
        <v>1.5</v>
      </c>
      <c r="G198" s="325">
        <v>0.55000000000000004</v>
      </c>
      <c r="H198" s="326">
        <v>1.7999999999999999E-2</v>
      </c>
      <c r="I198" s="327">
        <v>3</v>
      </c>
      <c r="J198" s="450">
        <f t="shared" si="60"/>
        <v>2.4750000000000001</v>
      </c>
      <c r="K198" s="128"/>
      <c r="L198" s="129"/>
      <c r="M198" s="130"/>
      <c r="N198" s="131"/>
      <c r="O198" s="967"/>
      <c r="P198" s="968"/>
      <c r="AE198" s="261"/>
    </row>
    <row r="199" spans="1:31" s="416" customFormat="1" ht="19.5" customHeight="1">
      <c r="A199" s="113">
        <v>43895</v>
      </c>
      <c r="B199" s="299" t="s">
        <v>31</v>
      </c>
      <c r="C199" s="299" t="s">
        <v>66</v>
      </c>
      <c r="D199" s="114" t="s">
        <v>3</v>
      </c>
      <c r="E199" s="115" t="s">
        <v>289</v>
      </c>
      <c r="F199" s="320">
        <v>0.9</v>
      </c>
      <c r="G199" s="320">
        <v>0.6</v>
      </c>
      <c r="H199" s="321">
        <v>1.7999999999999999E-2</v>
      </c>
      <c r="I199" s="322">
        <v>24</v>
      </c>
      <c r="J199" s="323">
        <f t="shared" si="60"/>
        <v>12.96</v>
      </c>
      <c r="K199" s="116">
        <f>SUM(I199:I203)</f>
        <v>50</v>
      </c>
      <c r="L199" s="117">
        <f>SUM(J199:J203)</f>
        <v>29.105</v>
      </c>
      <c r="M199" s="118" t="s">
        <v>33</v>
      </c>
      <c r="N199" s="119" t="s">
        <v>32</v>
      </c>
      <c r="O199" s="967" t="s">
        <v>270</v>
      </c>
      <c r="P199" s="968" t="s">
        <v>219</v>
      </c>
      <c r="AE199" s="261"/>
    </row>
    <row r="200" spans="1:31" s="791" customFormat="1" ht="19.5" customHeight="1">
      <c r="A200" s="120"/>
      <c r="B200" s="328"/>
      <c r="C200" s="328"/>
      <c r="D200" s="958"/>
      <c r="E200" s="277"/>
      <c r="F200" s="329">
        <v>0.9</v>
      </c>
      <c r="G200" s="329">
        <v>0.6</v>
      </c>
      <c r="H200" s="330">
        <v>1.7999999999999999E-2</v>
      </c>
      <c r="I200" s="331">
        <v>3</v>
      </c>
      <c r="J200" s="332">
        <f t="shared" si="60"/>
        <v>1.62</v>
      </c>
      <c r="K200" s="121"/>
      <c r="L200" s="122"/>
      <c r="M200" s="123"/>
      <c r="N200" s="124"/>
      <c r="O200" s="967"/>
      <c r="P200" s="968"/>
      <c r="AE200" s="261"/>
    </row>
    <row r="201" spans="1:31" s="791" customFormat="1" ht="19.5" customHeight="1">
      <c r="A201" s="120"/>
      <c r="B201" s="328"/>
      <c r="C201" s="328"/>
      <c r="D201" s="958"/>
      <c r="E201" s="277"/>
      <c r="F201" s="329">
        <v>1</v>
      </c>
      <c r="G201" s="329">
        <v>0.6</v>
      </c>
      <c r="H201" s="330">
        <v>1.7999999999999999E-2</v>
      </c>
      <c r="I201" s="331">
        <v>10</v>
      </c>
      <c r="J201" s="332">
        <f t="shared" si="60"/>
        <v>6</v>
      </c>
      <c r="K201" s="121"/>
      <c r="L201" s="122"/>
      <c r="M201" s="123"/>
      <c r="N201" s="124"/>
      <c r="O201" s="967"/>
      <c r="P201" s="968"/>
      <c r="AE201" s="261"/>
    </row>
    <row r="202" spans="1:31" s="613" customFormat="1" ht="19.5" customHeight="1">
      <c r="A202" s="120"/>
      <c r="B202" s="328"/>
      <c r="C202" s="328"/>
      <c r="D202" s="958"/>
      <c r="E202" s="277"/>
      <c r="F202" s="329">
        <v>1.1000000000000001</v>
      </c>
      <c r="G202" s="329">
        <v>0.6</v>
      </c>
      <c r="H202" s="330">
        <v>1.7999999999999999E-2</v>
      </c>
      <c r="I202" s="331">
        <v>12</v>
      </c>
      <c r="J202" s="332">
        <f t="shared" ref="J202" si="68">F202*G202*I202</f>
        <v>7.92</v>
      </c>
      <c r="K202" s="121"/>
      <c r="L202" s="122"/>
      <c r="M202" s="123"/>
      <c r="N202" s="124"/>
      <c r="O202" s="967"/>
      <c r="P202" s="968"/>
      <c r="AE202" s="261"/>
    </row>
    <row r="203" spans="1:31" s="416" customFormat="1" ht="19.5" customHeight="1" thickBot="1">
      <c r="A203" s="120"/>
      <c r="B203" s="328"/>
      <c r="C203" s="328"/>
      <c r="D203" s="958"/>
      <c r="E203" s="277"/>
      <c r="F203" s="329">
        <v>1.1000000000000001</v>
      </c>
      <c r="G203" s="329">
        <v>0.55000000000000004</v>
      </c>
      <c r="H203" s="330">
        <v>1.7999999999999999E-2</v>
      </c>
      <c r="I203" s="331">
        <v>1</v>
      </c>
      <c r="J203" s="332">
        <f t="shared" si="60"/>
        <v>0.60500000000000009</v>
      </c>
      <c r="K203" s="121"/>
      <c r="L203" s="122"/>
      <c r="M203" s="123"/>
      <c r="N203" s="124"/>
      <c r="O203" s="967"/>
      <c r="P203" s="968"/>
      <c r="AE203" s="261"/>
    </row>
    <row r="204" spans="1:31" s="416" customFormat="1" ht="19.5" customHeight="1">
      <c r="A204" s="113">
        <v>43895</v>
      </c>
      <c r="B204" s="299" t="s">
        <v>31</v>
      </c>
      <c r="C204" s="299" t="s">
        <v>66</v>
      </c>
      <c r="D204" s="114" t="s">
        <v>4</v>
      </c>
      <c r="E204" s="115" t="s">
        <v>290</v>
      </c>
      <c r="F204" s="320">
        <v>1.2</v>
      </c>
      <c r="G204" s="320">
        <v>0.6</v>
      </c>
      <c r="H204" s="321">
        <v>1.7999999999999999E-2</v>
      </c>
      <c r="I204" s="322">
        <v>49</v>
      </c>
      <c r="J204" s="323">
        <f t="shared" si="60"/>
        <v>35.28</v>
      </c>
      <c r="K204" s="116">
        <f>SUM(I204:I205)</f>
        <v>50</v>
      </c>
      <c r="L204" s="117">
        <f>SUM(J204:J205)</f>
        <v>36.06</v>
      </c>
      <c r="M204" s="118" t="s">
        <v>33</v>
      </c>
      <c r="N204" s="119" t="s">
        <v>32</v>
      </c>
      <c r="O204" s="967" t="s">
        <v>270</v>
      </c>
      <c r="P204" s="968" t="s">
        <v>216</v>
      </c>
      <c r="AE204" s="261"/>
    </row>
    <row r="205" spans="1:31" s="613" customFormat="1" ht="19.5" customHeight="1" thickBot="1">
      <c r="A205" s="120"/>
      <c r="B205" s="328"/>
      <c r="C205" s="328"/>
      <c r="D205" s="958"/>
      <c r="E205" s="277"/>
      <c r="F205" s="329">
        <v>1.3</v>
      </c>
      <c r="G205" s="329">
        <v>0.6</v>
      </c>
      <c r="H205" s="330">
        <v>1.7999999999999999E-2</v>
      </c>
      <c r="I205" s="331">
        <v>1</v>
      </c>
      <c r="J205" s="332">
        <f t="shared" ref="J205" si="69">F205*G205*I205</f>
        <v>0.78</v>
      </c>
      <c r="K205" s="121"/>
      <c r="L205" s="122"/>
      <c r="M205" s="123"/>
      <c r="N205" s="124"/>
      <c r="O205" s="967"/>
      <c r="P205" s="968"/>
      <c r="AE205" s="261"/>
    </row>
    <row r="206" spans="1:31" s="416" customFormat="1" ht="19.5" customHeight="1">
      <c r="A206" s="113">
        <v>43895</v>
      </c>
      <c r="B206" s="299" t="s">
        <v>31</v>
      </c>
      <c r="C206" s="299" t="s">
        <v>66</v>
      </c>
      <c r="D206" s="114" t="s">
        <v>4</v>
      </c>
      <c r="E206" s="115" t="s">
        <v>291</v>
      </c>
      <c r="F206" s="320">
        <v>2.1</v>
      </c>
      <c r="G206" s="320">
        <v>0.6</v>
      </c>
      <c r="H206" s="321">
        <v>1.7999999999999999E-2</v>
      </c>
      <c r="I206" s="322">
        <v>23</v>
      </c>
      <c r="J206" s="323">
        <f t="shared" si="60"/>
        <v>28.98</v>
      </c>
      <c r="K206" s="116">
        <f>SUM(I206:I211)</f>
        <v>50</v>
      </c>
      <c r="L206" s="117">
        <f>SUM(J206:J211)</f>
        <v>62.64</v>
      </c>
      <c r="M206" s="118" t="s">
        <v>33</v>
      </c>
      <c r="N206" s="119" t="s">
        <v>32</v>
      </c>
      <c r="O206" s="967" t="s">
        <v>229</v>
      </c>
      <c r="P206" s="968" t="s">
        <v>219</v>
      </c>
      <c r="AE206" s="261"/>
    </row>
    <row r="207" spans="1:31" s="791" customFormat="1" ht="19.5" customHeight="1">
      <c r="A207" s="120"/>
      <c r="B207" s="328"/>
      <c r="C207" s="328"/>
      <c r="D207" s="958"/>
      <c r="E207" s="277"/>
      <c r="F207" s="329">
        <v>1.9</v>
      </c>
      <c r="G207" s="329">
        <v>0.6</v>
      </c>
      <c r="H207" s="330">
        <v>1.7999999999999999E-2</v>
      </c>
      <c r="I207" s="331">
        <v>6</v>
      </c>
      <c r="J207" s="332">
        <f t="shared" si="60"/>
        <v>6.84</v>
      </c>
      <c r="K207" s="121"/>
      <c r="L207" s="122"/>
      <c r="M207" s="123"/>
      <c r="N207" s="124"/>
      <c r="O207" s="967"/>
      <c r="P207" s="968"/>
      <c r="AE207" s="261"/>
    </row>
    <row r="208" spans="1:31" s="791" customFormat="1" ht="19.5" customHeight="1">
      <c r="A208" s="120"/>
      <c r="B208" s="328"/>
      <c r="C208" s="328"/>
      <c r="D208" s="958"/>
      <c r="E208" s="277"/>
      <c r="F208" s="329">
        <v>2</v>
      </c>
      <c r="G208" s="329">
        <v>0.6</v>
      </c>
      <c r="H208" s="330">
        <v>1.7999999999999999E-2</v>
      </c>
      <c r="I208" s="331">
        <v>13</v>
      </c>
      <c r="J208" s="332">
        <f t="shared" ref="J208" si="70">F208*G208*I208</f>
        <v>15.6</v>
      </c>
      <c r="K208" s="121"/>
      <c r="L208" s="122"/>
      <c r="M208" s="123"/>
      <c r="N208" s="124"/>
      <c r="O208" s="967"/>
      <c r="P208" s="968"/>
      <c r="AE208" s="261"/>
    </row>
    <row r="209" spans="1:31" s="791" customFormat="1" ht="19.5" customHeight="1">
      <c r="A209" s="120"/>
      <c r="B209" s="328"/>
      <c r="C209" s="328"/>
      <c r="D209" s="958"/>
      <c r="E209" s="277"/>
      <c r="F209" s="329">
        <v>1.8</v>
      </c>
      <c r="G209" s="329">
        <v>0.6</v>
      </c>
      <c r="H209" s="330">
        <v>1.7999999999999999E-2</v>
      </c>
      <c r="I209" s="331">
        <v>1</v>
      </c>
      <c r="J209" s="332">
        <f t="shared" ref="J209" si="71">F209*G209*I209</f>
        <v>1.08</v>
      </c>
      <c r="K209" s="121"/>
      <c r="L209" s="122"/>
      <c r="M209" s="123"/>
      <c r="N209" s="124"/>
      <c r="O209" s="967"/>
      <c r="P209" s="968"/>
      <c r="AE209" s="261"/>
    </row>
    <row r="210" spans="1:31" s="416" customFormat="1" ht="19.5" customHeight="1">
      <c r="A210" s="120"/>
      <c r="B210" s="328"/>
      <c r="C210" s="328"/>
      <c r="D210" s="958"/>
      <c r="E210" s="277"/>
      <c r="F210" s="329">
        <v>2.2000000000000002</v>
      </c>
      <c r="G210" s="329">
        <v>0.6</v>
      </c>
      <c r="H210" s="330">
        <v>1.7999999999999999E-2</v>
      </c>
      <c r="I210" s="331">
        <v>4</v>
      </c>
      <c r="J210" s="332">
        <f t="shared" si="60"/>
        <v>5.28</v>
      </c>
      <c r="K210" s="121"/>
      <c r="L210" s="122"/>
      <c r="M210" s="123"/>
      <c r="N210" s="124"/>
      <c r="O210" s="967"/>
      <c r="P210" s="968"/>
      <c r="AE210" s="261"/>
    </row>
    <row r="211" spans="1:31" s="416" customFormat="1" ht="19.5" customHeight="1" thickBot="1">
      <c r="A211" s="120"/>
      <c r="B211" s="328"/>
      <c r="C211" s="328"/>
      <c r="D211" s="958"/>
      <c r="E211" s="277"/>
      <c r="F211" s="329">
        <v>2.7</v>
      </c>
      <c r="G211" s="329">
        <v>0.6</v>
      </c>
      <c r="H211" s="330">
        <v>1.7999999999999999E-2</v>
      </c>
      <c r="I211" s="331">
        <v>3</v>
      </c>
      <c r="J211" s="332">
        <f t="shared" si="60"/>
        <v>4.8600000000000003</v>
      </c>
      <c r="K211" s="121"/>
      <c r="L211" s="122"/>
      <c r="M211" s="123"/>
      <c r="N211" s="124"/>
      <c r="O211" s="967"/>
      <c r="P211" s="968"/>
      <c r="AE211" s="261"/>
    </row>
    <row r="212" spans="1:31" s="416" customFormat="1" ht="19.5" customHeight="1">
      <c r="A212" s="113">
        <v>43895</v>
      </c>
      <c r="B212" s="299" t="s">
        <v>31</v>
      </c>
      <c r="C212" s="299" t="s">
        <v>66</v>
      </c>
      <c r="D212" s="114" t="s">
        <v>4</v>
      </c>
      <c r="E212" s="115" t="s">
        <v>292</v>
      </c>
      <c r="F212" s="320">
        <v>0.9</v>
      </c>
      <c r="G212" s="320">
        <v>0.6</v>
      </c>
      <c r="H212" s="321">
        <v>1.7999999999999999E-2</v>
      </c>
      <c r="I212" s="322">
        <v>8</v>
      </c>
      <c r="J212" s="323">
        <f t="shared" si="60"/>
        <v>4.32</v>
      </c>
      <c r="K212" s="116">
        <f>SUM(I212:I216)</f>
        <v>50</v>
      </c>
      <c r="L212" s="117">
        <f>SUM(J212:J216)</f>
        <v>34.08</v>
      </c>
      <c r="M212" s="118" t="s">
        <v>33</v>
      </c>
      <c r="N212" s="119" t="s">
        <v>32</v>
      </c>
      <c r="O212" s="967" t="s">
        <v>270</v>
      </c>
      <c r="P212" s="968" t="s">
        <v>219</v>
      </c>
      <c r="AE212" s="261"/>
    </row>
    <row r="213" spans="1:31" s="791" customFormat="1" ht="19.5" customHeight="1">
      <c r="A213" s="120"/>
      <c r="B213" s="328"/>
      <c r="C213" s="328"/>
      <c r="D213" s="958"/>
      <c r="E213" s="277"/>
      <c r="F213" s="329">
        <v>1</v>
      </c>
      <c r="G213" s="329">
        <v>0.6</v>
      </c>
      <c r="H213" s="330">
        <v>1.7999999999999999E-2</v>
      </c>
      <c r="I213" s="331">
        <v>5</v>
      </c>
      <c r="J213" s="332">
        <f t="shared" ref="J213:J214" si="72">F213*G213*I213</f>
        <v>3</v>
      </c>
      <c r="K213" s="121"/>
      <c r="L213" s="122"/>
      <c r="M213" s="123"/>
      <c r="N213" s="124"/>
      <c r="O213" s="967"/>
      <c r="P213" s="968"/>
      <c r="AE213" s="261"/>
    </row>
    <row r="214" spans="1:31" s="791" customFormat="1" ht="19.5" customHeight="1">
      <c r="A214" s="120"/>
      <c r="B214" s="328"/>
      <c r="C214" s="328"/>
      <c r="D214" s="958"/>
      <c r="E214" s="277"/>
      <c r="F214" s="329">
        <v>1.1000000000000001</v>
      </c>
      <c r="G214" s="329">
        <v>0.6</v>
      </c>
      <c r="H214" s="330">
        <v>1.7999999999999999E-2</v>
      </c>
      <c r="I214" s="331">
        <v>10</v>
      </c>
      <c r="J214" s="332">
        <f t="shared" si="72"/>
        <v>6.6000000000000005</v>
      </c>
      <c r="K214" s="121"/>
      <c r="L214" s="122"/>
      <c r="M214" s="123"/>
      <c r="N214" s="124"/>
      <c r="O214" s="967"/>
      <c r="P214" s="968"/>
      <c r="AE214" s="261"/>
    </row>
    <row r="215" spans="1:31" s="791" customFormat="1" ht="19.5" customHeight="1">
      <c r="A215" s="120"/>
      <c r="B215" s="328"/>
      <c r="C215" s="328"/>
      <c r="D215" s="958"/>
      <c r="E215" s="277"/>
      <c r="F215" s="329">
        <v>1.2</v>
      </c>
      <c r="G215" s="329">
        <v>0.6</v>
      </c>
      <c r="H215" s="330">
        <v>1.7999999999999999E-2</v>
      </c>
      <c r="I215" s="331">
        <v>15</v>
      </c>
      <c r="J215" s="332">
        <f t="shared" si="60"/>
        <v>10.799999999999999</v>
      </c>
      <c r="K215" s="121"/>
      <c r="L215" s="122"/>
      <c r="M215" s="123"/>
      <c r="N215" s="124"/>
      <c r="O215" s="967"/>
      <c r="P215" s="968"/>
      <c r="AE215" s="261"/>
    </row>
    <row r="216" spans="1:31" s="441" customFormat="1" ht="19.5" customHeight="1" thickBot="1">
      <c r="A216" s="120"/>
      <c r="B216" s="328"/>
      <c r="C216" s="328"/>
      <c r="D216" s="958"/>
      <c r="E216" s="277"/>
      <c r="F216" s="329">
        <v>1.3</v>
      </c>
      <c r="G216" s="329">
        <v>0.6</v>
      </c>
      <c r="H216" s="330">
        <v>1.7999999999999999E-2</v>
      </c>
      <c r="I216" s="331">
        <v>12</v>
      </c>
      <c r="J216" s="332">
        <f t="shared" ref="J216:J274" si="73">F216*G216*I216</f>
        <v>9.36</v>
      </c>
      <c r="K216" s="121"/>
      <c r="L216" s="122"/>
      <c r="M216" s="123"/>
      <c r="N216" s="124"/>
      <c r="O216" s="967"/>
      <c r="P216" s="968"/>
      <c r="AE216" s="261"/>
    </row>
    <row r="217" spans="1:31" s="416" customFormat="1" ht="19.5" customHeight="1">
      <c r="A217" s="113">
        <v>43895</v>
      </c>
      <c r="B217" s="299" t="s">
        <v>31</v>
      </c>
      <c r="C217" s="299" t="s">
        <v>66</v>
      </c>
      <c r="D217" s="114" t="s">
        <v>3</v>
      </c>
      <c r="E217" s="115" t="s">
        <v>293</v>
      </c>
      <c r="F217" s="320">
        <v>1</v>
      </c>
      <c r="G217" s="320">
        <v>0.6</v>
      </c>
      <c r="H217" s="321">
        <v>1.7999999999999999E-2</v>
      </c>
      <c r="I217" s="322">
        <v>22</v>
      </c>
      <c r="J217" s="323">
        <f t="shared" si="73"/>
        <v>13.2</v>
      </c>
      <c r="K217" s="116">
        <f>SUM(I217:I219)</f>
        <v>50</v>
      </c>
      <c r="L217" s="117">
        <f>SUM(J217:J219)</f>
        <v>30.480000000000004</v>
      </c>
      <c r="M217" s="118" t="s">
        <v>33</v>
      </c>
      <c r="N217" s="119" t="s">
        <v>32</v>
      </c>
      <c r="O217" s="967" t="s">
        <v>270</v>
      </c>
      <c r="P217" s="968" t="s">
        <v>216</v>
      </c>
      <c r="AE217" s="261"/>
    </row>
    <row r="218" spans="1:31" s="614" customFormat="1" ht="19.5" customHeight="1">
      <c r="A218" s="120"/>
      <c r="B218" s="328"/>
      <c r="C218" s="328"/>
      <c r="D218" s="958"/>
      <c r="E218" s="277"/>
      <c r="F218" s="329">
        <v>0.9</v>
      </c>
      <c r="G218" s="329">
        <v>0.6</v>
      </c>
      <c r="H218" s="330">
        <v>1.7999999999999999E-2</v>
      </c>
      <c r="I218" s="331">
        <v>10</v>
      </c>
      <c r="J218" s="332">
        <f t="shared" ref="J218" si="74">F218*G218*I218</f>
        <v>5.4</v>
      </c>
      <c r="K218" s="121"/>
      <c r="L218" s="122"/>
      <c r="M218" s="123"/>
      <c r="N218" s="124"/>
      <c r="O218" s="967"/>
      <c r="P218" s="968"/>
      <c r="AE218" s="261"/>
    </row>
    <row r="219" spans="1:31" s="416" customFormat="1" ht="19.5" customHeight="1" thickBot="1">
      <c r="A219" s="120"/>
      <c r="B219" s="328"/>
      <c r="C219" s="328"/>
      <c r="D219" s="958"/>
      <c r="E219" s="277"/>
      <c r="F219" s="329">
        <v>1.1000000000000001</v>
      </c>
      <c r="G219" s="329">
        <v>0.6</v>
      </c>
      <c r="H219" s="330">
        <v>1.7999999999999999E-2</v>
      </c>
      <c r="I219" s="331">
        <v>18</v>
      </c>
      <c r="J219" s="332">
        <f t="shared" si="73"/>
        <v>11.88</v>
      </c>
      <c r="K219" s="121"/>
      <c r="L219" s="122"/>
      <c r="M219" s="123"/>
      <c r="N219" s="124"/>
      <c r="O219" s="967"/>
      <c r="P219" s="968"/>
      <c r="AE219" s="261"/>
    </row>
    <row r="220" spans="1:31" s="416" customFormat="1" ht="19.5" customHeight="1">
      <c r="A220" s="113">
        <v>43895</v>
      </c>
      <c r="B220" s="299" t="s">
        <v>31</v>
      </c>
      <c r="C220" s="299" t="s">
        <v>66</v>
      </c>
      <c r="D220" s="114" t="s">
        <v>4</v>
      </c>
      <c r="E220" s="115" t="s">
        <v>309</v>
      </c>
      <c r="F220" s="320">
        <v>1.1000000000000001</v>
      </c>
      <c r="G220" s="320">
        <v>0.6</v>
      </c>
      <c r="H220" s="321">
        <v>1.7999999999999999E-2</v>
      </c>
      <c r="I220" s="322">
        <v>35</v>
      </c>
      <c r="J220" s="323">
        <f t="shared" si="73"/>
        <v>23.1</v>
      </c>
      <c r="K220" s="116">
        <f>SUM(I220:I222)</f>
        <v>50</v>
      </c>
      <c r="L220" s="117">
        <f>SUM(J220:J222)</f>
        <v>31.8</v>
      </c>
      <c r="M220" s="118" t="s">
        <v>33</v>
      </c>
      <c r="N220" s="119"/>
      <c r="O220" s="967"/>
      <c r="P220" s="968" t="s">
        <v>216</v>
      </c>
      <c r="AE220" s="261"/>
    </row>
    <row r="221" spans="1:31" s="791" customFormat="1" ht="19.5" customHeight="1">
      <c r="A221" s="120"/>
      <c r="B221" s="328"/>
      <c r="C221" s="328"/>
      <c r="D221" s="958"/>
      <c r="E221" s="277"/>
      <c r="F221" s="329">
        <v>0.9</v>
      </c>
      <c r="G221" s="329">
        <v>0.6</v>
      </c>
      <c r="H221" s="330">
        <v>1.7999999999999999E-2</v>
      </c>
      <c r="I221" s="331">
        <v>5</v>
      </c>
      <c r="J221" s="332">
        <f t="shared" ref="J221" si="75">F221*G221*I221</f>
        <v>2.7</v>
      </c>
      <c r="K221" s="121"/>
      <c r="L221" s="122"/>
      <c r="M221" s="123"/>
      <c r="N221" s="124"/>
      <c r="O221" s="967"/>
      <c r="P221" s="968"/>
      <c r="AE221" s="261"/>
    </row>
    <row r="222" spans="1:31" s="416" customFormat="1" ht="19.5" customHeight="1" thickBot="1">
      <c r="A222" s="120"/>
      <c r="B222" s="328"/>
      <c r="C222" s="328"/>
      <c r="D222" s="958"/>
      <c r="E222" s="277"/>
      <c r="F222" s="329">
        <v>1</v>
      </c>
      <c r="G222" s="329">
        <v>0.6</v>
      </c>
      <c r="H222" s="330">
        <v>1.7999999999999999E-2</v>
      </c>
      <c r="I222" s="331">
        <v>10</v>
      </c>
      <c r="J222" s="332">
        <f t="shared" si="73"/>
        <v>6</v>
      </c>
      <c r="K222" s="121"/>
      <c r="L222" s="122"/>
      <c r="M222" s="123"/>
      <c r="N222" s="124"/>
      <c r="O222" s="967"/>
      <c r="P222" s="968"/>
      <c r="AE222" s="261"/>
    </row>
    <row r="223" spans="1:31" s="416" customFormat="1" ht="19.5" customHeight="1">
      <c r="A223" s="113">
        <v>43895</v>
      </c>
      <c r="B223" s="299" t="s">
        <v>31</v>
      </c>
      <c r="C223" s="299" t="s">
        <v>66</v>
      </c>
      <c r="D223" s="114" t="s">
        <v>3</v>
      </c>
      <c r="E223" s="115" t="s">
        <v>310</v>
      </c>
      <c r="F223" s="320">
        <v>1.6</v>
      </c>
      <c r="G223" s="320">
        <v>0.6</v>
      </c>
      <c r="H223" s="321">
        <v>1.7999999999999999E-2</v>
      </c>
      <c r="I223" s="322">
        <v>25</v>
      </c>
      <c r="J223" s="323">
        <f t="shared" si="73"/>
        <v>24</v>
      </c>
      <c r="K223" s="116">
        <f>SUM(I223:I226)</f>
        <v>50</v>
      </c>
      <c r="L223" s="117">
        <f>SUM(J223:J226)</f>
        <v>48.704999999999998</v>
      </c>
      <c r="M223" s="118" t="s">
        <v>33</v>
      </c>
      <c r="N223" s="119" t="s">
        <v>32</v>
      </c>
      <c r="O223" s="967" t="s">
        <v>270</v>
      </c>
      <c r="P223" s="968" t="s">
        <v>216</v>
      </c>
      <c r="AE223" s="261"/>
    </row>
    <row r="224" spans="1:31" s="617" customFormat="1" ht="19.5" customHeight="1">
      <c r="A224" s="120"/>
      <c r="B224" s="328"/>
      <c r="C224" s="328"/>
      <c r="D224" s="958"/>
      <c r="E224" s="277"/>
      <c r="F224" s="329">
        <v>1.7</v>
      </c>
      <c r="G224" s="329">
        <v>0.6</v>
      </c>
      <c r="H224" s="330">
        <v>1.7999999999999999E-2</v>
      </c>
      <c r="I224" s="331">
        <v>19</v>
      </c>
      <c r="J224" s="332">
        <f t="shared" si="73"/>
        <v>19.38</v>
      </c>
      <c r="K224" s="121"/>
      <c r="L224" s="122"/>
      <c r="M224" s="123"/>
      <c r="N224" s="124"/>
      <c r="O224" s="967"/>
      <c r="P224" s="968"/>
      <c r="AE224" s="261"/>
    </row>
    <row r="225" spans="1:31" s="617" customFormat="1" ht="19.5" customHeight="1">
      <c r="A225" s="120"/>
      <c r="B225" s="328"/>
      <c r="C225" s="328"/>
      <c r="D225" s="958"/>
      <c r="E225" s="277"/>
      <c r="F225" s="329">
        <v>1.5</v>
      </c>
      <c r="G225" s="329">
        <v>0.6</v>
      </c>
      <c r="H225" s="330">
        <v>1.7999999999999999E-2</v>
      </c>
      <c r="I225" s="331">
        <v>5</v>
      </c>
      <c r="J225" s="332">
        <f t="shared" ref="J225" si="76">F225*G225*I225</f>
        <v>4.5</v>
      </c>
      <c r="K225" s="121"/>
      <c r="L225" s="122"/>
      <c r="M225" s="123"/>
      <c r="N225" s="124"/>
      <c r="O225" s="967"/>
      <c r="P225" s="968"/>
      <c r="AE225" s="261"/>
    </row>
    <row r="226" spans="1:31" s="545" customFormat="1" ht="19.5" customHeight="1" thickBot="1">
      <c r="A226" s="120"/>
      <c r="B226" s="328"/>
      <c r="C226" s="328"/>
      <c r="D226" s="958"/>
      <c r="E226" s="277"/>
      <c r="F226" s="329">
        <v>1.5</v>
      </c>
      <c r="G226" s="329">
        <v>0.55000000000000004</v>
      </c>
      <c r="H226" s="330">
        <v>1.7999999999999999E-2</v>
      </c>
      <c r="I226" s="331">
        <v>1</v>
      </c>
      <c r="J226" s="332">
        <f t="shared" si="73"/>
        <v>0.82500000000000007</v>
      </c>
      <c r="K226" s="121"/>
      <c r="L226" s="122"/>
      <c r="M226" s="123"/>
      <c r="N226" s="124"/>
      <c r="O226" s="967"/>
      <c r="P226" s="968"/>
      <c r="AE226" s="261"/>
    </row>
    <row r="227" spans="1:31" s="416" customFormat="1" ht="19.5" customHeight="1">
      <c r="A227" s="113">
        <v>43895</v>
      </c>
      <c r="B227" s="299" t="s">
        <v>31</v>
      </c>
      <c r="C227" s="299" t="s">
        <v>66</v>
      </c>
      <c r="D227" s="114" t="s">
        <v>4</v>
      </c>
      <c r="E227" s="115" t="s">
        <v>311</v>
      </c>
      <c r="F227" s="320">
        <v>1.4</v>
      </c>
      <c r="G227" s="320">
        <v>0.6</v>
      </c>
      <c r="H227" s="321">
        <v>1.7999999999999999E-2</v>
      </c>
      <c r="I227" s="322">
        <v>19</v>
      </c>
      <c r="J227" s="323">
        <f t="shared" si="73"/>
        <v>15.959999999999999</v>
      </c>
      <c r="K227" s="116">
        <f>SUM(I227:I229)</f>
        <v>50</v>
      </c>
      <c r="L227" s="117">
        <f>SUM(J227:J229)</f>
        <v>44.64</v>
      </c>
      <c r="M227" s="118" t="s">
        <v>33</v>
      </c>
      <c r="N227" s="119"/>
      <c r="O227" s="967"/>
      <c r="P227" s="968" t="s">
        <v>216</v>
      </c>
      <c r="AE227" s="261"/>
    </row>
    <row r="228" spans="1:31" s="416" customFormat="1" ht="19.5" customHeight="1">
      <c r="A228" s="120"/>
      <c r="B228" s="328"/>
      <c r="C228" s="328"/>
      <c r="D228" s="958"/>
      <c r="E228" s="277"/>
      <c r="F228" s="329">
        <v>1.6</v>
      </c>
      <c r="G228" s="329">
        <v>0.6</v>
      </c>
      <c r="H228" s="330">
        <v>1.7999999999999999E-2</v>
      </c>
      <c r="I228" s="331">
        <v>13</v>
      </c>
      <c r="J228" s="332">
        <f t="shared" si="73"/>
        <v>12.48</v>
      </c>
      <c r="K228" s="121"/>
      <c r="L228" s="122"/>
      <c r="M228" s="123"/>
      <c r="N228" s="124"/>
      <c r="O228" s="967"/>
      <c r="P228" s="968"/>
      <c r="AE228" s="261"/>
    </row>
    <row r="229" spans="1:31" s="416" customFormat="1" ht="19.5" customHeight="1" thickBot="1">
      <c r="A229" s="120"/>
      <c r="B229" s="328"/>
      <c r="C229" s="328"/>
      <c r="D229" s="958"/>
      <c r="E229" s="277"/>
      <c r="F229" s="329">
        <v>1.5</v>
      </c>
      <c r="G229" s="329">
        <v>0.6</v>
      </c>
      <c r="H229" s="330">
        <v>1.7999999999999999E-2</v>
      </c>
      <c r="I229" s="331">
        <v>18</v>
      </c>
      <c r="J229" s="332">
        <f t="shared" si="73"/>
        <v>16.2</v>
      </c>
      <c r="K229" s="121"/>
      <c r="L229" s="122"/>
      <c r="M229" s="123"/>
      <c r="N229" s="124"/>
      <c r="O229" s="967"/>
      <c r="P229" s="968"/>
      <c r="AE229" s="261"/>
    </row>
    <row r="230" spans="1:31" s="416" customFormat="1" ht="19.5" customHeight="1">
      <c r="A230" s="113">
        <v>43895</v>
      </c>
      <c r="B230" s="299" t="s">
        <v>31</v>
      </c>
      <c r="C230" s="299" t="s">
        <v>66</v>
      </c>
      <c r="D230" s="114" t="s">
        <v>3</v>
      </c>
      <c r="E230" s="115" t="s">
        <v>312</v>
      </c>
      <c r="F230" s="320">
        <v>1.2</v>
      </c>
      <c r="G230" s="320">
        <v>0.6</v>
      </c>
      <c r="H230" s="321">
        <v>1.7999999999999999E-2</v>
      </c>
      <c r="I230" s="322">
        <v>35</v>
      </c>
      <c r="J230" s="323">
        <f t="shared" si="73"/>
        <v>25.2</v>
      </c>
      <c r="K230" s="116">
        <f>SUM(I230:I231)</f>
        <v>50</v>
      </c>
      <c r="L230" s="117">
        <f>SUM(J230:J231)</f>
        <v>36.9</v>
      </c>
      <c r="M230" s="118" t="s">
        <v>33</v>
      </c>
      <c r="N230" s="119" t="s">
        <v>32</v>
      </c>
      <c r="O230" s="967" t="s">
        <v>270</v>
      </c>
      <c r="P230" s="968" t="s">
        <v>216</v>
      </c>
      <c r="AE230" s="261"/>
    </row>
    <row r="231" spans="1:31" s="416" customFormat="1" ht="19.5" customHeight="1" thickBot="1">
      <c r="A231" s="120"/>
      <c r="B231" s="328"/>
      <c r="C231" s="328"/>
      <c r="D231" s="958"/>
      <c r="E231" s="277"/>
      <c r="F231" s="329">
        <v>1.3</v>
      </c>
      <c r="G231" s="329">
        <v>0.6</v>
      </c>
      <c r="H231" s="330">
        <v>1.7999999999999999E-2</v>
      </c>
      <c r="I231" s="331">
        <v>15</v>
      </c>
      <c r="J231" s="332">
        <f t="shared" si="73"/>
        <v>11.700000000000001</v>
      </c>
      <c r="K231" s="121"/>
      <c r="L231" s="122"/>
      <c r="M231" s="123"/>
      <c r="N231" s="124"/>
      <c r="O231" s="967"/>
      <c r="P231" s="968"/>
      <c r="AE231" s="261"/>
    </row>
    <row r="232" spans="1:31" s="389" customFormat="1" ht="19.5" customHeight="1">
      <c r="A232" s="113">
        <v>43895</v>
      </c>
      <c r="B232" s="299" t="s">
        <v>31</v>
      </c>
      <c r="C232" s="299" t="s">
        <v>66</v>
      </c>
      <c r="D232" s="114" t="s">
        <v>4</v>
      </c>
      <c r="E232" s="115" t="s">
        <v>313</v>
      </c>
      <c r="F232" s="320">
        <v>2.2000000000000002</v>
      </c>
      <c r="G232" s="320">
        <v>0.6</v>
      </c>
      <c r="H232" s="321">
        <v>1.7999999999999999E-2</v>
      </c>
      <c r="I232" s="322">
        <v>7</v>
      </c>
      <c r="J232" s="323">
        <f t="shared" si="73"/>
        <v>9.24</v>
      </c>
      <c r="K232" s="116">
        <f>SUM(I232:I237)</f>
        <v>43</v>
      </c>
      <c r="L232" s="117">
        <f>SUM(J232:J237)</f>
        <v>52.620000000000005</v>
      </c>
      <c r="M232" s="118" t="s">
        <v>33</v>
      </c>
      <c r="N232" s="119" t="s">
        <v>32</v>
      </c>
      <c r="O232" s="967" t="s">
        <v>229</v>
      </c>
      <c r="P232" s="968" t="s">
        <v>219</v>
      </c>
      <c r="AE232" s="261"/>
    </row>
    <row r="233" spans="1:31" s="794" customFormat="1" ht="19.5" customHeight="1">
      <c r="A233" s="120"/>
      <c r="B233" s="328"/>
      <c r="C233" s="328"/>
      <c r="D233" s="958"/>
      <c r="E233" s="277"/>
      <c r="F233" s="329">
        <v>2.1</v>
      </c>
      <c r="G233" s="329">
        <v>0.6</v>
      </c>
      <c r="H233" s="330">
        <v>1.7999999999999999E-2</v>
      </c>
      <c r="I233" s="331">
        <v>3</v>
      </c>
      <c r="J233" s="332">
        <f t="shared" ref="J233:J234" si="77">F233*G233*I233</f>
        <v>3.7800000000000002</v>
      </c>
      <c r="K233" s="121"/>
      <c r="L233" s="122"/>
      <c r="M233" s="123"/>
      <c r="N233" s="124"/>
      <c r="O233" s="967"/>
      <c r="P233" s="968"/>
      <c r="AE233" s="261"/>
    </row>
    <row r="234" spans="1:31" s="794" customFormat="1" ht="19.5" customHeight="1">
      <c r="A234" s="120"/>
      <c r="B234" s="328"/>
      <c r="C234" s="328"/>
      <c r="D234" s="958"/>
      <c r="E234" s="277"/>
      <c r="F234" s="329">
        <v>2.2999999999999998</v>
      </c>
      <c r="G234" s="329">
        <v>0.6</v>
      </c>
      <c r="H234" s="330">
        <v>1.7999999999999999E-2</v>
      </c>
      <c r="I234" s="331">
        <v>4</v>
      </c>
      <c r="J234" s="332">
        <f t="shared" si="77"/>
        <v>5.52</v>
      </c>
      <c r="K234" s="121"/>
      <c r="L234" s="122"/>
      <c r="M234" s="123"/>
      <c r="N234" s="124"/>
      <c r="O234" s="967"/>
      <c r="P234" s="968"/>
      <c r="AE234" s="261"/>
    </row>
    <row r="235" spans="1:31" s="794" customFormat="1" ht="19.5" customHeight="1">
      <c r="A235" s="120"/>
      <c r="B235" s="328"/>
      <c r="C235" s="328"/>
      <c r="D235" s="958"/>
      <c r="E235" s="277"/>
      <c r="F235" s="329">
        <v>1.7</v>
      </c>
      <c r="G235" s="329">
        <v>0.6</v>
      </c>
      <c r="H235" s="330">
        <v>1.7999999999999999E-2</v>
      </c>
      <c r="I235" s="331">
        <v>20</v>
      </c>
      <c r="J235" s="332">
        <f t="shared" si="73"/>
        <v>20.399999999999999</v>
      </c>
      <c r="K235" s="121"/>
      <c r="L235" s="122"/>
      <c r="M235" s="123"/>
      <c r="N235" s="124"/>
      <c r="O235" s="967"/>
      <c r="P235" s="968"/>
      <c r="AE235" s="261"/>
    </row>
    <row r="236" spans="1:31" s="618" customFormat="1" ht="19.5" customHeight="1">
      <c r="A236" s="120"/>
      <c r="B236" s="328"/>
      <c r="C236" s="328"/>
      <c r="D236" s="958"/>
      <c r="E236" s="277"/>
      <c r="F236" s="329">
        <v>2</v>
      </c>
      <c r="G236" s="329">
        <v>0.6</v>
      </c>
      <c r="H236" s="330">
        <v>1.7999999999999999E-2</v>
      </c>
      <c r="I236" s="331">
        <v>1</v>
      </c>
      <c r="J236" s="332">
        <f t="shared" ref="J236" si="78">F236*G236*I236</f>
        <v>1.2</v>
      </c>
      <c r="K236" s="121"/>
      <c r="L236" s="122"/>
      <c r="M236" s="123"/>
      <c r="N236" s="124"/>
      <c r="O236" s="967"/>
      <c r="P236" s="968"/>
      <c r="AE236" s="261"/>
    </row>
    <row r="237" spans="1:31" s="389" customFormat="1" ht="19.5" customHeight="1" thickBot="1">
      <c r="A237" s="120"/>
      <c r="B237" s="328"/>
      <c r="C237" s="328"/>
      <c r="D237" s="958"/>
      <c r="E237" s="277"/>
      <c r="F237" s="329">
        <v>2.6</v>
      </c>
      <c r="G237" s="329">
        <v>0.6</v>
      </c>
      <c r="H237" s="330">
        <v>1.7999999999999999E-2</v>
      </c>
      <c r="I237" s="331">
        <v>8</v>
      </c>
      <c r="J237" s="332">
        <f t="shared" si="73"/>
        <v>12.48</v>
      </c>
      <c r="K237" s="121"/>
      <c r="L237" s="122"/>
      <c r="M237" s="123"/>
      <c r="N237" s="124"/>
      <c r="O237" s="967"/>
      <c r="P237" s="968"/>
      <c r="AE237" s="261"/>
    </row>
    <row r="238" spans="1:31" s="449" customFormat="1" ht="19.5" customHeight="1" thickBot="1">
      <c r="A238" s="113">
        <v>43896</v>
      </c>
      <c r="B238" s="299" t="s">
        <v>31</v>
      </c>
      <c r="C238" s="299" t="s">
        <v>66</v>
      </c>
      <c r="D238" s="114" t="s">
        <v>3</v>
      </c>
      <c r="E238" s="115" t="s">
        <v>269</v>
      </c>
      <c r="F238" s="320">
        <v>1.1000000000000001</v>
      </c>
      <c r="G238" s="320">
        <v>0.6</v>
      </c>
      <c r="H238" s="321">
        <v>1.7999999999999999E-2</v>
      </c>
      <c r="I238" s="322">
        <v>10</v>
      </c>
      <c r="J238" s="323">
        <f t="shared" si="73"/>
        <v>6.6000000000000005</v>
      </c>
      <c r="K238" s="116">
        <f>SUM(I238:I238)</f>
        <v>10</v>
      </c>
      <c r="L238" s="117">
        <f>SUM(J238:J238)</f>
        <v>6.6000000000000005</v>
      </c>
      <c r="M238" s="118" t="s">
        <v>33</v>
      </c>
      <c r="N238" s="119" t="s">
        <v>32</v>
      </c>
      <c r="O238" s="967" t="s">
        <v>270</v>
      </c>
      <c r="P238" s="968" t="s">
        <v>219</v>
      </c>
      <c r="AE238" s="261"/>
    </row>
    <row r="239" spans="1:31" s="449" customFormat="1" ht="19.5" customHeight="1">
      <c r="A239" s="113">
        <v>43896</v>
      </c>
      <c r="B239" s="299" t="s">
        <v>31</v>
      </c>
      <c r="C239" s="299" t="s">
        <v>66</v>
      </c>
      <c r="D239" s="114" t="s">
        <v>4</v>
      </c>
      <c r="E239" s="115" t="s">
        <v>338</v>
      </c>
      <c r="F239" s="320">
        <v>2</v>
      </c>
      <c r="G239" s="320">
        <v>0.6</v>
      </c>
      <c r="H239" s="321">
        <v>1.7999999999999999E-2</v>
      </c>
      <c r="I239" s="322">
        <v>6</v>
      </c>
      <c r="J239" s="323">
        <f t="shared" si="73"/>
        <v>7.1999999999999993</v>
      </c>
      <c r="K239" s="116">
        <f>SUM(I239:I242)</f>
        <v>50</v>
      </c>
      <c r="L239" s="117">
        <f>SUM(J239:J242)</f>
        <v>52.559999999999995</v>
      </c>
      <c r="M239" s="118" t="s">
        <v>33</v>
      </c>
      <c r="N239" s="119" t="s">
        <v>32</v>
      </c>
      <c r="O239" s="967" t="s">
        <v>229</v>
      </c>
      <c r="P239" s="968" t="s">
        <v>219</v>
      </c>
      <c r="AE239" s="261"/>
    </row>
    <row r="240" spans="1:31" s="546" customFormat="1" ht="19.5" customHeight="1">
      <c r="A240" s="120"/>
      <c r="B240" s="328"/>
      <c r="C240" s="328"/>
      <c r="D240" s="958"/>
      <c r="E240" s="277"/>
      <c r="F240" s="445">
        <v>1.7</v>
      </c>
      <c r="G240" s="445">
        <v>0.6</v>
      </c>
      <c r="H240" s="446">
        <v>1.7999999999999999E-2</v>
      </c>
      <c r="I240" s="447">
        <v>41</v>
      </c>
      <c r="J240" s="448">
        <f t="shared" ref="J240:J242" si="79">F240*G240*I240</f>
        <v>41.82</v>
      </c>
      <c r="K240" s="121"/>
      <c r="L240" s="122"/>
      <c r="M240" s="123"/>
      <c r="N240" s="124"/>
      <c r="O240" s="967"/>
      <c r="P240" s="968"/>
      <c r="AE240" s="261"/>
    </row>
    <row r="241" spans="1:31" s="546" customFormat="1" ht="19.5" customHeight="1">
      <c r="A241" s="120"/>
      <c r="B241" s="328"/>
      <c r="C241" s="328"/>
      <c r="D241" s="958"/>
      <c r="E241" s="277"/>
      <c r="F241" s="445">
        <v>1.9</v>
      </c>
      <c r="G241" s="445">
        <v>0.6</v>
      </c>
      <c r="H241" s="446">
        <v>1.7999999999999999E-2</v>
      </c>
      <c r="I241" s="447">
        <v>2</v>
      </c>
      <c r="J241" s="448">
        <f t="shared" si="79"/>
        <v>2.2799999999999998</v>
      </c>
      <c r="K241" s="121"/>
      <c r="L241" s="122"/>
      <c r="M241" s="123"/>
      <c r="N241" s="124"/>
      <c r="O241" s="967"/>
      <c r="P241" s="968"/>
      <c r="AE241" s="261"/>
    </row>
    <row r="242" spans="1:31" s="546" customFormat="1" ht="19.5" customHeight="1" thickBot="1">
      <c r="A242" s="120"/>
      <c r="B242" s="328"/>
      <c r="C242" s="328"/>
      <c r="D242" s="958"/>
      <c r="E242" s="277"/>
      <c r="F242" s="445">
        <v>2.1</v>
      </c>
      <c r="G242" s="445">
        <v>0.6</v>
      </c>
      <c r="H242" s="446">
        <v>1.7999999999999999E-2</v>
      </c>
      <c r="I242" s="447">
        <v>1</v>
      </c>
      <c r="J242" s="448">
        <f t="shared" si="79"/>
        <v>1.26</v>
      </c>
      <c r="K242" s="121"/>
      <c r="L242" s="122"/>
      <c r="M242" s="123"/>
      <c r="N242" s="124"/>
      <c r="O242" s="967"/>
      <c r="P242" s="968"/>
      <c r="AE242" s="261"/>
    </row>
    <row r="243" spans="1:31" s="451" customFormat="1" ht="19.5" customHeight="1">
      <c r="A243" s="113">
        <v>43896</v>
      </c>
      <c r="B243" s="299" t="s">
        <v>31</v>
      </c>
      <c r="C243" s="299" t="s">
        <v>66</v>
      </c>
      <c r="D243" s="114" t="s">
        <v>4</v>
      </c>
      <c r="E243" s="115" t="s">
        <v>339</v>
      </c>
      <c r="F243" s="320">
        <v>1.4</v>
      </c>
      <c r="G243" s="320">
        <v>0.6</v>
      </c>
      <c r="H243" s="321">
        <v>1.7999999999999999E-2</v>
      </c>
      <c r="I243" s="322">
        <v>18</v>
      </c>
      <c r="J243" s="323">
        <f t="shared" si="73"/>
        <v>15.12</v>
      </c>
      <c r="K243" s="116">
        <f>SUM(I243:I246)</f>
        <v>50</v>
      </c>
      <c r="L243" s="117">
        <f>SUM(J243:J246)</f>
        <v>46.14</v>
      </c>
      <c r="M243" s="118" t="s">
        <v>33</v>
      </c>
      <c r="N243" s="119" t="s">
        <v>32</v>
      </c>
      <c r="O243" s="967" t="s">
        <v>270</v>
      </c>
      <c r="P243" s="968" t="s">
        <v>219</v>
      </c>
      <c r="AE243" s="261"/>
    </row>
    <row r="244" spans="1:31" s="807" customFormat="1" ht="19.5" customHeight="1">
      <c r="A244" s="120"/>
      <c r="B244" s="328"/>
      <c r="C244" s="328"/>
      <c r="D244" s="958"/>
      <c r="E244" s="277"/>
      <c r="F244" s="329">
        <v>1.5</v>
      </c>
      <c r="G244" s="329">
        <v>0.6</v>
      </c>
      <c r="H244" s="330">
        <v>1.7999999999999999E-2</v>
      </c>
      <c r="I244" s="331">
        <v>10</v>
      </c>
      <c r="J244" s="332">
        <f t="shared" si="73"/>
        <v>9</v>
      </c>
      <c r="K244" s="121"/>
      <c r="L244" s="122"/>
      <c r="M244" s="123"/>
      <c r="N244" s="124"/>
      <c r="O244" s="967"/>
      <c r="P244" s="968"/>
      <c r="AE244" s="261"/>
    </row>
    <row r="245" spans="1:31" s="807" customFormat="1" ht="19.5" customHeight="1">
      <c r="A245" s="120"/>
      <c r="B245" s="328"/>
      <c r="C245" s="328"/>
      <c r="D245" s="958"/>
      <c r="E245" s="277"/>
      <c r="F245" s="329">
        <v>1.6</v>
      </c>
      <c r="G245" s="329">
        <v>0.6</v>
      </c>
      <c r="H245" s="330">
        <v>1.7999999999999999E-2</v>
      </c>
      <c r="I245" s="331">
        <v>7</v>
      </c>
      <c r="J245" s="332">
        <f t="shared" ref="J245" si="80">F245*G245*I245</f>
        <v>6.72</v>
      </c>
      <c r="K245" s="121"/>
      <c r="L245" s="122"/>
      <c r="M245" s="123"/>
      <c r="N245" s="124"/>
      <c r="O245" s="967"/>
      <c r="P245" s="968"/>
      <c r="AE245" s="261"/>
    </row>
    <row r="246" spans="1:31" s="546" customFormat="1" ht="19.5" customHeight="1" thickBot="1">
      <c r="A246" s="120"/>
      <c r="B246" s="328"/>
      <c r="C246" s="328"/>
      <c r="D246" s="958"/>
      <c r="E246" s="277"/>
      <c r="F246" s="329">
        <v>1.7</v>
      </c>
      <c r="G246" s="329">
        <v>0.6</v>
      </c>
      <c r="H246" s="330">
        <v>1.7999999999999999E-2</v>
      </c>
      <c r="I246" s="331">
        <v>15</v>
      </c>
      <c r="J246" s="332">
        <f t="shared" si="73"/>
        <v>15.3</v>
      </c>
      <c r="K246" s="121"/>
      <c r="L246" s="122"/>
      <c r="M246" s="123"/>
      <c r="N246" s="124"/>
      <c r="O246" s="967"/>
      <c r="P246" s="968"/>
      <c r="AE246" s="261"/>
    </row>
    <row r="247" spans="1:31" s="451" customFormat="1" ht="19.5" customHeight="1">
      <c r="A247" s="113">
        <v>43896</v>
      </c>
      <c r="B247" s="299" t="s">
        <v>31</v>
      </c>
      <c r="C247" s="299" t="s">
        <v>66</v>
      </c>
      <c r="D247" s="114" t="s">
        <v>4</v>
      </c>
      <c r="E247" s="115" t="s">
        <v>340</v>
      </c>
      <c r="F247" s="320">
        <v>1.7</v>
      </c>
      <c r="G247" s="320">
        <v>0.6</v>
      </c>
      <c r="H247" s="321">
        <v>1.7999999999999999E-2</v>
      </c>
      <c r="I247" s="322">
        <v>7</v>
      </c>
      <c r="J247" s="323">
        <f t="shared" si="73"/>
        <v>7.1400000000000006</v>
      </c>
      <c r="K247" s="116">
        <f>SUM(I247:I251)</f>
        <v>51</v>
      </c>
      <c r="L247" s="117">
        <f>SUM(J247:J251)</f>
        <v>57.42</v>
      </c>
      <c r="M247" s="118" t="s">
        <v>33</v>
      </c>
      <c r="N247" s="119" t="s">
        <v>32</v>
      </c>
      <c r="O247" s="967" t="s">
        <v>229</v>
      </c>
      <c r="P247" s="968" t="s">
        <v>219</v>
      </c>
      <c r="AE247" s="261"/>
    </row>
    <row r="248" spans="1:31" s="807" customFormat="1" ht="19.5" customHeight="1">
      <c r="A248" s="120"/>
      <c r="B248" s="328"/>
      <c r="C248" s="328"/>
      <c r="D248" s="958"/>
      <c r="E248" s="277"/>
      <c r="F248" s="329">
        <v>1.8</v>
      </c>
      <c r="G248" s="329">
        <v>0.6</v>
      </c>
      <c r="H248" s="330">
        <v>1.7999999999999999E-2</v>
      </c>
      <c r="I248" s="331">
        <v>17</v>
      </c>
      <c r="J248" s="332">
        <f t="shared" si="73"/>
        <v>18.36</v>
      </c>
      <c r="K248" s="121"/>
      <c r="L248" s="122"/>
      <c r="M248" s="123"/>
      <c r="N248" s="124"/>
      <c r="O248" s="967"/>
      <c r="P248" s="968"/>
      <c r="AE248" s="261"/>
    </row>
    <row r="249" spans="1:31" s="807" customFormat="1" ht="19.5" customHeight="1">
      <c r="A249" s="120"/>
      <c r="B249" s="328"/>
      <c r="C249" s="328"/>
      <c r="D249" s="958"/>
      <c r="E249" s="277"/>
      <c r="F249" s="329">
        <v>1.9</v>
      </c>
      <c r="G249" s="329">
        <v>0.6</v>
      </c>
      <c r="H249" s="330">
        <v>1.7999999999999999E-2</v>
      </c>
      <c r="I249" s="331">
        <v>10</v>
      </c>
      <c r="J249" s="332">
        <f t="shared" ref="J249" si="81">F249*G249*I249</f>
        <v>11.399999999999999</v>
      </c>
      <c r="K249" s="121"/>
      <c r="L249" s="122"/>
      <c r="M249" s="123"/>
      <c r="N249" s="124"/>
      <c r="O249" s="967"/>
      <c r="P249" s="968"/>
      <c r="AE249" s="261"/>
    </row>
    <row r="250" spans="1:31" s="807" customFormat="1" ht="19.5" customHeight="1">
      <c r="A250" s="120"/>
      <c r="B250" s="328"/>
      <c r="C250" s="328"/>
      <c r="D250" s="958"/>
      <c r="E250" s="277"/>
      <c r="F250" s="329">
        <v>2</v>
      </c>
      <c r="G250" s="329">
        <v>0.6</v>
      </c>
      <c r="H250" s="330">
        <v>1.7999999999999999E-2</v>
      </c>
      <c r="I250" s="331">
        <v>15</v>
      </c>
      <c r="J250" s="332">
        <f t="shared" si="73"/>
        <v>18</v>
      </c>
      <c r="K250" s="121"/>
      <c r="L250" s="122"/>
      <c r="M250" s="123"/>
      <c r="N250" s="124"/>
      <c r="O250" s="967"/>
      <c r="P250" s="968"/>
      <c r="AE250" s="261"/>
    </row>
    <row r="251" spans="1:31" s="546" customFormat="1" ht="19.5" customHeight="1" thickBot="1">
      <c r="A251" s="120"/>
      <c r="B251" s="328"/>
      <c r="C251" s="328"/>
      <c r="D251" s="958"/>
      <c r="E251" s="277"/>
      <c r="F251" s="329">
        <v>2.1</v>
      </c>
      <c r="G251" s="329">
        <v>0.6</v>
      </c>
      <c r="H251" s="330">
        <v>1.7999999999999999E-2</v>
      </c>
      <c r="I251" s="331">
        <v>2</v>
      </c>
      <c r="J251" s="332">
        <f t="shared" ref="J251" si="82">F251*G251*I251</f>
        <v>2.52</v>
      </c>
      <c r="K251" s="121"/>
      <c r="L251" s="122"/>
      <c r="M251" s="123"/>
      <c r="N251" s="124"/>
      <c r="O251" s="967"/>
      <c r="P251" s="968"/>
      <c r="AE251" s="261"/>
    </row>
    <row r="252" spans="1:31" s="451" customFormat="1" ht="19.5" customHeight="1">
      <c r="A252" s="113">
        <v>43896</v>
      </c>
      <c r="B252" s="299" t="s">
        <v>31</v>
      </c>
      <c r="C252" s="299" t="s">
        <v>66</v>
      </c>
      <c r="D252" s="114" t="s">
        <v>3</v>
      </c>
      <c r="E252" s="615" t="s">
        <v>341</v>
      </c>
      <c r="F252" s="320">
        <v>3.5</v>
      </c>
      <c r="G252" s="320">
        <v>0.6</v>
      </c>
      <c r="H252" s="321">
        <v>1.7999999999999999E-2</v>
      </c>
      <c r="I252" s="322">
        <v>20</v>
      </c>
      <c r="J252" s="323">
        <f t="shared" si="73"/>
        <v>42</v>
      </c>
      <c r="K252" s="116">
        <f>SUM(I252:I256)</f>
        <v>50</v>
      </c>
      <c r="L252" s="117">
        <f>SUM(J252:J256)</f>
        <v>95.4</v>
      </c>
      <c r="M252" s="118" t="s">
        <v>33</v>
      </c>
      <c r="N252" s="119" t="s">
        <v>32</v>
      </c>
      <c r="O252" s="967" t="s">
        <v>270</v>
      </c>
      <c r="P252" s="968" t="s">
        <v>219</v>
      </c>
      <c r="AE252" s="261"/>
    </row>
    <row r="253" spans="1:31" s="808" customFormat="1" ht="19.5" customHeight="1">
      <c r="A253" s="120"/>
      <c r="B253" s="328"/>
      <c r="C253" s="328"/>
      <c r="D253" s="958"/>
      <c r="E253" s="277"/>
      <c r="F253" s="329">
        <v>3.4</v>
      </c>
      <c r="G253" s="329">
        <v>0.6</v>
      </c>
      <c r="H253" s="330">
        <v>1.7999999999999999E-2</v>
      </c>
      <c r="I253" s="331">
        <v>10</v>
      </c>
      <c r="J253" s="332">
        <f t="shared" ref="J253" si="83">F253*G253*I253</f>
        <v>20.399999999999999</v>
      </c>
      <c r="K253" s="121"/>
      <c r="L253" s="122"/>
      <c r="M253" s="123"/>
      <c r="N253" s="124"/>
      <c r="O253" s="967"/>
      <c r="P253" s="968"/>
      <c r="AE253" s="261"/>
    </row>
    <row r="254" spans="1:31" s="619" customFormat="1" ht="19.5" customHeight="1">
      <c r="A254" s="120"/>
      <c r="B254" s="328"/>
      <c r="C254" s="328"/>
      <c r="D254" s="958"/>
      <c r="E254" s="277"/>
      <c r="F254" s="329">
        <v>3.6</v>
      </c>
      <c r="G254" s="329">
        <v>0.6</v>
      </c>
      <c r="H254" s="330">
        <v>1.7999999999999999E-2</v>
      </c>
      <c r="I254" s="331">
        <v>2</v>
      </c>
      <c r="J254" s="332">
        <f t="shared" si="73"/>
        <v>4.32</v>
      </c>
      <c r="K254" s="121"/>
      <c r="L254" s="122"/>
      <c r="M254" s="123"/>
      <c r="N254" s="124"/>
      <c r="O254" s="967"/>
      <c r="P254" s="968"/>
      <c r="AE254" s="261"/>
    </row>
    <row r="255" spans="1:31" s="619" customFormat="1" ht="19.5" customHeight="1">
      <c r="A255" s="120"/>
      <c r="B255" s="328"/>
      <c r="C255" s="328"/>
      <c r="D255" s="958"/>
      <c r="E255" s="277"/>
      <c r="F255" s="329">
        <v>2.6</v>
      </c>
      <c r="G255" s="329">
        <v>0.6</v>
      </c>
      <c r="H255" s="330">
        <v>1.7999999999999999E-2</v>
      </c>
      <c r="I255" s="331">
        <v>8</v>
      </c>
      <c r="J255" s="332">
        <f t="shared" ref="J255" si="84">F255*G255*I255</f>
        <v>12.48</v>
      </c>
      <c r="K255" s="121"/>
      <c r="L255" s="122"/>
      <c r="M255" s="123"/>
      <c r="N255" s="124"/>
      <c r="O255" s="967"/>
      <c r="P255" s="968"/>
      <c r="AE255" s="261"/>
    </row>
    <row r="256" spans="1:31" s="451" customFormat="1" ht="19.5" customHeight="1" thickBot="1">
      <c r="A256" s="120"/>
      <c r="B256" s="328"/>
      <c r="C256" s="328"/>
      <c r="D256" s="958"/>
      <c r="E256" s="277"/>
      <c r="F256" s="329">
        <v>2.7</v>
      </c>
      <c r="G256" s="329">
        <v>0.6</v>
      </c>
      <c r="H256" s="330">
        <v>1.7999999999999999E-2</v>
      </c>
      <c r="I256" s="331">
        <v>10</v>
      </c>
      <c r="J256" s="332">
        <f t="shared" si="73"/>
        <v>16.200000000000003</v>
      </c>
      <c r="K256" s="121"/>
      <c r="L256" s="122"/>
      <c r="M256" s="123"/>
      <c r="N256" s="124"/>
      <c r="O256" s="967"/>
      <c r="P256" s="968"/>
      <c r="AE256" s="261"/>
    </row>
    <row r="257" spans="1:31" s="451" customFormat="1" ht="19.5" customHeight="1">
      <c r="A257" s="113">
        <v>43896</v>
      </c>
      <c r="B257" s="299" t="s">
        <v>31</v>
      </c>
      <c r="C257" s="299" t="s">
        <v>66</v>
      </c>
      <c r="D257" s="114" t="s">
        <v>4</v>
      </c>
      <c r="E257" s="115" t="s">
        <v>342</v>
      </c>
      <c r="F257" s="320">
        <v>2</v>
      </c>
      <c r="G257" s="320">
        <v>0.6</v>
      </c>
      <c r="H257" s="321">
        <v>1.7999999999999999E-2</v>
      </c>
      <c r="I257" s="322">
        <v>25</v>
      </c>
      <c r="J257" s="323">
        <f t="shared" si="73"/>
        <v>30</v>
      </c>
      <c r="K257" s="116">
        <f>SUM(I257:I263)</f>
        <v>50</v>
      </c>
      <c r="L257" s="117">
        <f>SUM(J257:J263)</f>
        <v>62.580000000000005</v>
      </c>
      <c r="M257" s="118" t="s">
        <v>33</v>
      </c>
      <c r="N257" s="119" t="s">
        <v>32</v>
      </c>
      <c r="O257" s="971" t="s">
        <v>229</v>
      </c>
      <c r="P257" s="972" t="s">
        <v>219</v>
      </c>
      <c r="Q257" s="462"/>
      <c r="AE257" s="261"/>
    </row>
    <row r="258" spans="1:31" s="808" customFormat="1" ht="19.5" customHeight="1">
      <c r="A258" s="120"/>
      <c r="B258" s="328"/>
      <c r="C258" s="328"/>
      <c r="D258" s="958"/>
      <c r="E258" s="277"/>
      <c r="F258" s="329">
        <v>1.8</v>
      </c>
      <c r="G258" s="329">
        <v>0.6</v>
      </c>
      <c r="H258" s="330">
        <v>1.7999999999999999E-2</v>
      </c>
      <c r="I258" s="331">
        <v>5</v>
      </c>
      <c r="J258" s="332">
        <f t="shared" si="73"/>
        <v>5.4</v>
      </c>
      <c r="K258" s="121"/>
      <c r="L258" s="122"/>
      <c r="M258" s="123"/>
      <c r="N258" s="124"/>
      <c r="O258" s="967"/>
      <c r="P258" s="968"/>
      <c r="AE258" s="261"/>
    </row>
    <row r="259" spans="1:31" s="808" customFormat="1" ht="19.5" customHeight="1">
      <c r="A259" s="120"/>
      <c r="B259" s="328"/>
      <c r="C259" s="328"/>
      <c r="D259" s="958"/>
      <c r="E259" s="277"/>
      <c r="F259" s="329">
        <v>2.4</v>
      </c>
      <c r="G259" s="329">
        <v>0.6</v>
      </c>
      <c r="H259" s="330">
        <v>1.7999999999999999E-2</v>
      </c>
      <c r="I259" s="331">
        <v>9</v>
      </c>
      <c r="J259" s="332">
        <f t="shared" ref="J259:J260" si="85">F259*G259*I259</f>
        <v>12.959999999999999</v>
      </c>
      <c r="K259" s="121"/>
      <c r="L259" s="122"/>
      <c r="M259" s="123"/>
      <c r="N259" s="124"/>
      <c r="O259" s="967"/>
      <c r="P259" s="968"/>
      <c r="AE259" s="261"/>
    </row>
    <row r="260" spans="1:31" s="808" customFormat="1" ht="19.5" customHeight="1">
      <c r="A260" s="120"/>
      <c r="B260" s="328"/>
      <c r="C260" s="328"/>
      <c r="D260" s="958"/>
      <c r="E260" s="277"/>
      <c r="F260" s="329">
        <v>1.7</v>
      </c>
      <c r="G260" s="329">
        <v>0.6</v>
      </c>
      <c r="H260" s="330">
        <v>1.7999999999999999E-2</v>
      </c>
      <c r="I260" s="331">
        <v>3</v>
      </c>
      <c r="J260" s="332">
        <f t="shared" si="85"/>
        <v>3.06</v>
      </c>
      <c r="K260" s="121"/>
      <c r="L260" s="122"/>
      <c r="M260" s="123"/>
      <c r="N260" s="124"/>
      <c r="O260" s="967"/>
      <c r="P260" s="968"/>
      <c r="AE260" s="261"/>
    </row>
    <row r="261" spans="1:31" s="808" customFormat="1" ht="19.5" customHeight="1">
      <c r="A261" s="120"/>
      <c r="B261" s="328"/>
      <c r="C261" s="328"/>
      <c r="D261" s="958"/>
      <c r="E261" s="277"/>
      <c r="F261" s="329">
        <v>2.2999999999999998</v>
      </c>
      <c r="G261" s="329">
        <v>0.6</v>
      </c>
      <c r="H261" s="330">
        <v>1.7999999999999999E-2</v>
      </c>
      <c r="I261" s="331">
        <v>3</v>
      </c>
      <c r="J261" s="332">
        <f t="shared" ref="J261" si="86">F261*G261*I261</f>
        <v>4.1399999999999997</v>
      </c>
      <c r="K261" s="121"/>
      <c r="L261" s="122"/>
      <c r="M261" s="123"/>
      <c r="N261" s="124"/>
      <c r="O261" s="967"/>
      <c r="P261" s="968"/>
      <c r="AE261" s="261"/>
    </row>
    <row r="262" spans="1:31" s="452" customFormat="1" ht="19.5" customHeight="1">
      <c r="A262" s="120"/>
      <c r="B262" s="328"/>
      <c r="C262" s="328"/>
      <c r="D262" s="958"/>
      <c r="E262" s="277"/>
      <c r="F262" s="329">
        <v>2.5</v>
      </c>
      <c r="G262" s="329">
        <v>0.6</v>
      </c>
      <c r="H262" s="330">
        <v>1.7999999999999999E-2</v>
      </c>
      <c r="I262" s="331">
        <v>3</v>
      </c>
      <c r="J262" s="332">
        <f t="shared" si="73"/>
        <v>4.5</v>
      </c>
      <c r="K262" s="121"/>
      <c r="L262" s="122"/>
      <c r="M262" s="123"/>
      <c r="N262" s="124"/>
      <c r="O262" s="967"/>
      <c r="P262" s="968"/>
      <c r="AE262" s="261"/>
    </row>
    <row r="263" spans="1:31" s="451" customFormat="1" ht="19.5" customHeight="1" thickBot="1">
      <c r="A263" s="120"/>
      <c r="B263" s="328"/>
      <c r="C263" s="328"/>
      <c r="D263" s="958"/>
      <c r="E263" s="277"/>
      <c r="F263" s="329">
        <v>2.1</v>
      </c>
      <c r="G263" s="329">
        <v>0.6</v>
      </c>
      <c r="H263" s="330">
        <v>1.7999999999999999E-2</v>
      </c>
      <c r="I263" s="331">
        <v>2</v>
      </c>
      <c r="J263" s="332">
        <f t="shared" si="73"/>
        <v>2.52</v>
      </c>
      <c r="K263" s="121"/>
      <c r="L263" s="122"/>
      <c r="M263" s="123"/>
      <c r="N263" s="124"/>
      <c r="O263" s="967"/>
      <c r="P263" s="968"/>
      <c r="AE263" s="261"/>
    </row>
    <row r="264" spans="1:31" s="453" customFormat="1" ht="19.5" customHeight="1">
      <c r="A264" s="113">
        <v>43897</v>
      </c>
      <c r="B264" s="299" t="s">
        <v>31</v>
      </c>
      <c r="C264" s="299" t="s">
        <v>66</v>
      </c>
      <c r="D264" s="114" t="s">
        <v>4</v>
      </c>
      <c r="E264" s="115" t="s">
        <v>344</v>
      </c>
      <c r="F264" s="320">
        <v>1.7</v>
      </c>
      <c r="G264" s="320">
        <v>0.6</v>
      </c>
      <c r="H264" s="321">
        <v>1.7999999999999999E-2</v>
      </c>
      <c r="I264" s="322">
        <v>19</v>
      </c>
      <c r="J264" s="323">
        <f t="shared" si="73"/>
        <v>19.38</v>
      </c>
      <c r="K264" s="116">
        <f>SUM(I264:I265)</f>
        <v>46</v>
      </c>
      <c r="L264" s="117">
        <f>SUM(J264:J265)</f>
        <v>48.540000000000006</v>
      </c>
      <c r="M264" s="118" t="s">
        <v>33</v>
      </c>
      <c r="N264" s="119" t="s">
        <v>32</v>
      </c>
      <c r="O264" s="967" t="s">
        <v>229</v>
      </c>
      <c r="P264" s="968" t="s">
        <v>216</v>
      </c>
      <c r="AE264" s="261"/>
    </row>
    <row r="265" spans="1:31" s="453" customFormat="1" ht="19.5" customHeight="1" thickBot="1">
      <c r="A265" s="120"/>
      <c r="B265" s="328"/>
      <c r="C265" s="328"/>
      <c r="D265" s="958"/>
      <c r="E265" s="277"/>
      <c r="F265" s="329">
        <v>1.8</v>
      </c>
      <c r="G265" s="329">
        <v>0.6</v>
      </c>
      <c r="H265" s="330">
        <v>1.7999999999999999E-2</v>
      </c>
      <c r="I265" s="331">
        <v>27</v>
      </c>
      <c r="J265" s="332">
        <f t="shared" si="73"/>
        <v>29.160000000000004</v>
      </c>
      <c r="K265" s="121"/>
      <c r="L265" s="122"/>
      <c r="M265" s="123"/>
      <c r="N265" s="124"/>
      <c r="O265" s="967"/>
      <c r="P265" s="968"/>
      <c r="AE265" s="261"/>
    </row>
    <row r="266" spans="1:31" s="453" customFormat="1" ht="19.5" customHeight="1">
      <c r="A266" s="113">
        <v>43897</v>
      </c>
      <c r="B266" s="299" t="s">
        <v>31</v>
      </c>
      <c r="C266" s="299" t="s">
        <v>66</v>
      </c>
      <c r="D266" s="114" t="s">
        <v>3</v>
      </c>
      <c r="E266" s="615" t="s">
        <v>345</v>
      </c>
      <c r="F266" s="320">
        <v>2.1</v>
      </c>
      <c r="G266" s="320">
        <v>0.6</v>
      </c>
      <c r="H266" s="321">
        <v>1.7999999999999999E-2</v>
      </c>
      <c r="I266" s="322">
        <v>16</v>
      </c>
      <c r="J266" s="323">
        <f t="shared" si="73"/>
        <v>20.16</v>
      </c>
      <c r="K266" s="116">
        <f>SUM(I266:I269)</f>
        <v>49</v>
      </c>
      <c r="L266" s="117">
        <f>SUM(J266:J269)</f>
        <v>64.8</v>
      </c>
      <c r="M266" s="118" t="s">
        <v>33</v>
      </c>
      <c r="N266" s="119" t="s">
        <v>32</v>
      </c>
      <c r="O266" s="967" t="s">
        <v>270</v>
      </c>
      <c r="P266" s="968" t="s">
        <v>219</v>
      </c>
      <c r="AE266" s="261"/>
    </row>
    <row r="267" spans="1:31" s="808" customFormat="1" ht="19.5" customHeight="1">
      <c r="A267" s="120"/>
      <c r="B267" s="328"/>
      <c r="C267" s="328"/>
      <c r="D267" s="958"/>
      <c r="E267" s="277"/>
      <c r="F267" s="329">
        <v>2.2000000000000002</v>
      </c>
      <c r="G267" s="329">
        <v>0.6</v>
      </c>
      <c r="H267" s="330">
        <v>1.7999999999999999E-2</v>
      </c>
      <c r="I267" s="331">
        <v>17</v>
      </c>
      <c r="J267" s="332">
        <f t="shared" ref="J267" si="87">F267*G267*I267</f>
        <v>22.44</v>
      </c>
      <c r="K267" s="121"/>
      <c r="L267" s="122"/>
      <c r="M267" s="123"/>
      <c r="N267" s="124"/>
      <c r="O267" s="967"/>
      <c r="P267" s="968"/>
      <c r="AE267" s="261"/>
    </row>
    <row r="268" spans="1:31" s="549" customFormat="1" ht="19.5" customHeight="1">
      <c r="A268" s="120"/>
      <c r="B268" s="328"/>
      <c r="C268" s="328"/>
      <c r="D268" s="958"/>
      <c r="E268" s="277"/>
      <c r="F268" s="329">
        <v>2.2999999999999998</v>
      </c>
      <c r="G268" s="329">
        <v>0.6</v>
      </c>
      <c r="H268" s="330">
        <v>1.7999999999999999E-2</v>
      </c>
      <c r="I268" s="331">
        <v>14</v>
      </c>
      <c r="J268" s="332">
        <f t="shared" si="73"/>
        <v>19.32</v>
      </c>
      <c r="K268" s="121"/>
      <c r="L268" s="122"/>
      <c r="M268" s="123"/>
      <c r="N268" s="124"/>
      <c r="O268" s="967"/>
      <c r="P268" s="968"/>
      <c r="AE268" s="261"/>
    </row>
    <row r="269" spans="1:31" s="549" customFormat="1" ht="19.5" customHeight="1" thickBot="1">
      <c r="A269" s="120"/>
      <c r="B269" s="328"/>
      <c r="C269" s="328"/>
      <c r="D269" s="958"/>
      <c r="E269" s="277"/>
      <c r="F269" s="329">
        <v>2.4</v>
      </c>
      <c r="G269" s="329">
        <v>0.6</v>
      </c>
      <c r="H269" s="330">
        <v>1.7999999999999999E-2</v>
      </c>
      <c r="I269" s="331">
        <v>2</v>
      </c>
      <c r="J269" s="332">
        <f t="shared" si="73"/>
        <v>2.88</v>
      </c>
      <c r="K269" s="121"/>
      <c r="L269" s="122"/>
      <c r="M269" s="123"/>
      <c r="N269" s="124"/>
      <c r="O269" s="967"/>
      <c r="P269" s="968"/>
      <c r="AE269" s="261"/>
    </row>
    <row r="270" spans="1:31" s="453" customFormat="1" ht="19.5" customHeight="1">
      <c r="A270" s="113">
        <v>43897</v>
      </c>
      <c r="B270" s="299" t="s">
        <v>31</v>
      </c>
      <c r="C270" s="299" t="s">
        <v>66</v>
      </c>
      <c r="D270" s="114" t="s">
        <v>3</v>
      </c>
      <c r="E270" s="615" t="s">
        <v>346</v>
      </c>
      <c r="F270" s="320">
        <v>1.8</v>
      </c>
      <c r="G270" s="320">
        <v>0.6</v>
      </c>
      <c r="H270" s="321">
        <v>1.7999999999999999E-2</v>
      </c>
      <c r="I270" s="322">
        <v>17</v>
      </c>
      <c r="J270" s="323">
        <f t="shared" si="73"/>
        <v>18.36</v>
      </c>
      <c r="K270" s="116">
        <f>SUM(I270:I272)</f>
        <v>49</v>
      </c>
      <c r="L270" s="117">
        <f>SUM(J270:J272)</f>
        <v>56.04</v>
      </c>
      <c r="M270" s="118" t="s">
        <v>33</v>
      </c>
      <c r="N270" s="119" t="s">
        <v>32</v>
      </c>
      <c r="O270" s="967" t="s">
        <v>270</v>
      </c>
      <c r="P270" s="968" t="s">
        <v>219</v>
      </c>
      <c r="AE270" s="261"/>
    </row>
    <row r="271" spans="1:31" s="620" customFormat="1" ht="19.5" customHeight="1">
      <c r="A271" s="120"/>
      <c r="B271" s="328"/>
      <c r="C271" s="328"/>
      <c r="D271" s="958"/>
      <c r="E271" s="277"/>
      <c r="F271" s="329">
        <v>1.9</v>
      </c>
      <c r="G271" s="329">
        <v>0.6</v>
      </c>
      <c r="H271" s="330">
        <v>1.7999999999999999E-2</v>
      </c>
      <c r="I271" s="331">
        <v>12</v>
      </c>
      <c r="J271" s="332">
        <f t="shared" ref="J271" si="88">F271*G271*I271</f>
        <v>13.68</v>
      </c>
      <c r="K271" s="121"/>
      <c r="L271" s="122"/>
      <c r="M271" s="123"/>
      <c r="N271" s="124"/>
      <c r="O271" s="967"/>
      <c r="P271" s="968"/>
      <c r="AE271" s="261"/>
    </row>
    <row r="272" spans="1:31" s="453" customFormat="1" ht="19.5" customHeight="1" thickBot="1">
      <c r="A272" s="120"/>
      <c r="B272" s="328"/>
      <c r="C272" s="328"/>
      <c r="D272" s="958"/>
      <c r="E272" s="277"/>
      <c r="F272" s="329">
        <v>2</v>
      </c>
      <c r="G272" s="329">
        <v>0.6</v>
      </c>
      <c r="H272" s="330">
        <v>1.7999999999999999E-2</v>
      </c>
      <c r="I272" s="331">
        <v>20</v>
      </c>
      <c r="J272" s="332">
        <f t="shared" si="73"/>
        <v>24</v>
      </c>
      <c r="K272" s="121"/>
      <c r="L272" s="122"/>
      <c r="M272" s="123"/>
      <c r="N272" s="124"/>
      <c r="O272" s="967"/>
      <c r="P272" s="968"/>
      <c r="AE272" s="261"/>
    </row>
    <row r="273" spans="1:31" s="453" customFormat="1" ht="19.5" customHeight="1">
      <c r="A273" s="113">
        <v>43897</v>
      </c>
      <c r="B273" s="299" t="s">
        <v>31</v>
      </c>
      <c r="C273" s="299" t="s">
        <v>66</v>
      </c>
      <c r="D273" s="114" t="s">
        <v>4</v>
      </c>
      <c r="E273" s="115" t="s">
        <v>347</v>
      </c>
      <c r="F273" s="320">
        <v>1.2</v>
      </c>
      <c r="G273" s="320">
        <v>0.6</v>
      </c>
      <c r="H273" s="321">
        <v>1.7999999999999999E-2</v>
      </c>
      <c r="I273" s="322">
        <v>40</v>
      </c>
      <c r="J273" s="323">
        <f t="shared" si="73"/>
        <v>28.799999999999997</v>
      </c>
      <c r="K273" s="116">
        <f>SUM(I273:I274)</f>
        <v>50</v>
      </c>
      <c r="L273" s="117">
        <f>SUM(J273:J274)</f>
        <v>36.599999999999994</v>
      </c>
      <c r="M273" s="118" t="s">
        <v>33</v>
      </c>
      <c r="N273" s="119"/>
      <c r="O273" s="967"/>
      <c r="P273" s="968" t="s">
        <v>216</v>
      </c>
      <c r="AE273" s="261"/>
    </row>
    <row r="274" spans="1:31" s="453" customFormat="1" ht="19.5" customHeight="1" thickBot="1">
      <c r="A274" s="125"/>
      <c r="B274" s="324"/>
      <c r="C274" s="324"/>
      <c r="D274" s="126"/>
      <c r="E274" s="127"/>
      <c r="F274" s="325">
        <v>1.3</v>
      </c>
      <c r="G274" s="325">
        <v>0.6</v>
      </c>
      <c r="H274" s="326">
        <v>1.7999999999999999E-2</v>
      </c>
      <c r="I274" s="327">
        <v>10</v>
      </c>
      <c r="J274" s="450">
        <f t="shared" si="73"/>
        <v>7.8000000000000007</v>
      </c>
      <c r="K274" s="128"/>
      <c r="L274" s="129"/>
      <c r="M274" s="130"/>
      <c r="N274" s="131"/>
      <c r="O274" s="967"/>
      <c r="P274" s="968"/>
      <c r="AE274" s="261"/>
    </row>
    <row r="275" spans="1:31" s="453" customFormat="1" ht="19.5" customHeight="1">
      <c r="A275" s="113">
        <v>43897</v>
      </c>
      <c r="B275" s="299" t="s">
        <v>31</v>
      </c>
      <c r="C275" s="299" t="s">
        <v>66</v>
      </c>
      <c r="D275" s="114" t="s">
        <v>3</v>
      </c>
      <c r="E275" s="615" t="s">
        <v>348</v>
      </c>
      <c r="F275" s="320">
        <v>1.4</v>
      </c>
      <c r="G275" s="320">
        <v>0.6</v>
      </c>
      <c r="H275" s="321">
        <v>1.7999999999999999E-2</v>
      </c>
      <c r="I275" s="322">
        <v>10</v>
      </c>
      <c r="J275" s="323">
        <f t="shared" ref="J275:J342" si="89">F275*G275*I275</f>
        <v>8.4</v>
      </c>
      <c r="K275" s="116">
        <f>SUM(I275:I278)</f>
        <v>49</v>
      </c>
      <c r="L275" s="117">
        <f>SUM(J275:J278)</f>
        <v>45.48</v>
      </c>
      <c r="M275" s="118" t="s">
        <v>33</v>
      </c>
      <c r="N275" s="119" t="s">
        <v>32</v>
      </c>
      <c r="O275" s="967" t="s">
        <v>270</v>
      </c>
      <c r="P275" s="968" t="s">
        <v>219</v>
      </c>
      <c r="AE275" s="261"/>
    </row>
    <row r="276" spans="1:31" s="560" customFormat="1" ht="19.5" customHeight="1">
      <c r="A276" s="120"/>
      <c r="B276" s="328"/>
      <c r="C276" s="328"/>
      <c r="D276" s="958"/>
      <c r="E276" s="277"/>
      <c r="F276" s="329">
        <v>1.5</v>
      </c>
      <c r="G276" s="329">
        <v>0.6</v>
      </c>
      <c r="H276" s="330">
        <v>1.7999999999999999E-2</v>
      </c>
      <c r="I276" s="331">
        <v>17</v>
      </c>
      <c r="J276" s="332">
        <f t="shared" ref="J276:J278" si="90">F276*G276*I276</f>
        <v>15.299999999999999</v>
      </c>
      <c r="K276" s="121"/>
      <c r="L276" s="122"/>
      <c r="M276" s="123"/>
      <c r="N276" s="124"/>
      <c r="O276" s="967"/>
      <c r="P276" s="968"/>
      <c r="AE276" s="261"/>
    </row>
    <row r="277" spans="1:31" s="560" customFormat="1" ht="19.5" customHeight="1">
      <c r="A277" s="120"/>
      <c r="B277" s="328"/>
      <c r="C277" s="328"/>
      <c r="D277" s="958"/>
      <c r="E277" s="277"/>
      <c r="F277" s="329">
        <v>1.6</v>
      </c>
      <c r="G277" s="329">
        <v>0.6</v>
      </c>
      <c r="H277" s="330">
        <v>1.7999999999999999E-2</v>
      </c>
      <c r="I277" s="331">
        <v>11</v>
      </c>
      <c r="J277" s="332">
        <f t="shared" si="90"/>
        <v>10.559999999999999</v>
      </c>
      <c r="K277" s="121"/>
      <c r="L277" s="122"/>
      <c r="M277" s="123"/>
      <c r="N277" s="124"/>
      <c r="O277" s="967"/>
      <c r="P277" s="968"/>
      <c r="AE277" s="261"/>
    </row>
    <row r="278" spans="1:31" s="560" customFormat="1" ht="19.5" customHeight="1" thickBot="1">
      <c r="A278" s="120"/>
      <c r="B278" s="328"/>
      <c r="C278" s="328"/>
      <c r="D278" s="958"/>
      <c r="E278" s="277"/>
      <c r="F278" s="329">
        <v>1.7</v>
      </c>
      <c r="G278" s="329">
        <v>0.6</v>
      </c>
      <c r="H278" s="330">
        <v>1.7999999999999999E-2</v>
      </c>
      <c r="I278" s="331">
        <v>11</v>
      </c>
      <c r="J278" s="332">
        <f t="shared" si="90"/>
        <v>11.22</v>
      </c>
      <c r="K278" s="121"/>
      <c r="L278" s="122"/>
      <c r="M278" s="123"/>
      <c r="N278" s="124"/>
      <c r="O278" s="967"/>
      <c r="P278" s="968"/>
      <c r="AE278" s="261"/>
    </row>
    <row r="279" spans="1:31" s="453" customFormat="1" ht="19.5" customHeight="1" thickBot="1">
      <c r="A279" s="113">
        <v>43897</v>
      </c>
      <c r="B279" s="299" t="s">
        <v>31</v>
      </c>
      <c r="C279" s="299" t="s">
        <v>66</v>
      </c>
      <c r="D279" s="114" t="s">
        <v>3</v>
      </c>
      <c r="E279" s="115" t="s">
        <v>269</v>
      </c>
      <c r="F279" s="320">
        <v>1.2</v>
      </c>
      <c r="G279" s="320">
        <v>0.6</v>
      </c>
      <c r="H279" s="321">
        <v>1.7999999999999999E-2</v>
      </c>
      <c r="I279" s="322">
        <v>10</v>
      </c>
      <c r="J279" s="323">
        <f t="shared" si="89"/>
        <v>7.1999999999999993</v>
      </c>
      <c r="K279" s="116">
        <f>SUM(I279:I279)</f>
        <v>10</v>
      </c>
      <c r="L279" s="117">
        <f>SUM(J279:J279)</f>
        <v>7.1999999999999993</v>
      </c>
      <c r="M279" s="118" t="s">
        <v>33</v>
      </c>
      <c r="N279" s="119" t="s">
        <v>32</v>
      </c>
      <c r="O279" s="967" t="s">
        <v>270</v>
      </c>
      <c r="P279" s="968" t="s">
        <v>216</v>
      </c>
      <c r="AE279" s="261"/>
    </row>
    <row r="280" spans="1:31" s="453" customFormat="1" ht="19.5" customHeight="1" thickBot="1">
      <c r="A280" s="113">
        <v>43897</v>
      </c>
      <c r="B280" s="299" t="s">
        <v>31</v>
      </c>
      <c r="C280" s="299" t="s">
        <v>66</v>
      </c>
      <c r="D280" s="114" t="s">
        <v>4</v>
      </c>
      <c r="E280" s="115" t="s">
        <v>358</v>
      </c>
      <c r="F280" s="320">
        <v>1.2</v>
      </c>
      <c r="G280" s="320">
        <v>0.6</v>
      </c>
      <c r="H280" s="321">
        <v>1.7999999999999999E-2</v>
      </c>
      <c r="I280" s="322">
        <v>50</v>
      </c>
      <c r="J280" s="323">
        <f>F280*G280*I280</f>
        <v>36</v>
      </c>
      <c r="K280" s="116">
        <f>SUM(I280:I280)</f>
        <v>50</v>
      </c>
      <c r="L280" s="117">
        <f>SUM(J280:J280)</f>
        <v>36</v>
      </c>
      <c r="M280" s="118" t="s">
        <v>33</v>
      </c>
      <c r="N280" s="119"/>
      <c r="O280" s="967"/>
      <c r="P280" s="968" t="s">
        <v>216</v>
      </c>
      <c r="AE280" s="261"/>
    </row>
    <row r="281" spans="1:31" s="453" customFormat="1" ht="19.5" customHeight="1">
      <c r="A281" s="113">
        <v>43897</v>
      </c>
      <c r="B281" s="299" t="s">
        <v>31</v>
      </c>
      <c r="C281" s="299" t="s">
        <v>66</v>
      </c>
      <c r="D281" s="114" t="s">
        <v>3</v>
      </c>
      <c r="E281" s="115" t="s">
        <v>359</v>
      </c>
      <c r="F281" s="320">
        <v>0.9</v>
      </c>
      <c r="G281" s="320">
        <v>0.6</v>
      </c>
      <c r="H281" s="321">
        <v>1.7999999999999999E-2</v>
      </c>
      <c r="I281" s="322">
        <v>19</v>
      </c>
      <c r="J281" s="323">
        <f t="shared" si="89"/>
        <v>10.260000000000002</v>
      </c>
      <c r="K281" s="116">
        <f>SUM(I281:I284)</f>
        <v>50</v>
      </c>
      <c r="L281" s="117">
        <f>SUM(J281:J284)</f>
        <v>30.065000000000001</v>
      </c>
      <c r="M281" s="118" t="s">
        <v>33</v>
      </c>
      <c r="N281" s="119" t="s">
        <v>32</v>
      </c>
      <c r="O281" s="967" t="s">
        <v>270</v>
      </c>
      <c r="P281" s="968" t="s">
        <v>216</v>
      </c>
      <c r="AE281" s="261"/>
    </row>
    <row r="282" spans="1:31" s="844" customFormat="1" ht="19.5" customHeight="1">
      <c r="A282" s="120"/>
      <c r="B282" s="328"/>
      <c r="C282" s="328"/>
      <c r="D282" s="958"/>
      <c r="E282" s="277"/>
      <c r="F282" s="329">
        <v>1</v>
      </c>
      <c r="G282" s="329">
        <v>0.6</v>
      </c>
      <c r="H282" s="330">
        <v>1.7999999999999999E-2</v>
      </c>
      <c r="I282" s="331">
        <v>10</v>
      </c>
      <c r="J282" s="332">
        <f t="shared" si="89"/>
        <v>6</v>
      </c>
      <c r="K282" s="121"/>
      <c r="L282" s="122"/>
      <c r="M282" s="123"/>
      <c r="N282" s="124"/>
      <c r="O282" s="967"/>
      <c r="P282" s="968"/>
      <c r="AE282" s="261"/>
    </row>
    <row r="283" spans="1:31" s="844" customFormat="1" ht="19.5" customHeight="1">
      <c r="A283" s="120"/>
      <c r="B283" s="328"/>
      <c r="C283" s="328"/>
      <c r="D283" s="958"/>
      <c r="E283" s="277"/>
      <c r="F283" s="329">
        <v>1.1000000000000001</v>
      </c>
      <c r="G283" s="329">
        <v>0.6</v>
      </c>
      <c r="H283" s="330">
        <v>1.7999999999999999E-2</v>
      </c>
      <c r="I283" s="331">
        <v>20</v>
      </c>
      <c r="J283" s="332">
        <f t="shared" si="89"/>
        <v>13.200000000000001</v>
      </c>
      <c r="K283" s="121"/>
      <c r="L283" s="122"/>
      <c r="M283" s="123"/>
      <c r="N283" s="124"/>
      <c r="O283" s="967"/>
      <c r="P283" s="968"/>
      <c r="AE283" s="261"/>
    </row>
    <row r="284" spans="1:31" s="552" customFormat="1" ht="19.5" customHeight="1" thickBot="1">
      <c r="A284" s="120"/>
      <c r="B284" s="328"/>
      <c r="C284" s="328"/>
      <c r="D284" s="958"/>
      <c r="E284" s="277"/>
      <c r="F284" s="329">
        <v>1.1000000000000001</v>
      </c>
      <c r="G284" s="329">
        <v>0.55000000000000004</v>
      </c>
      <c r="H284" s="330">
        <v>1.7999999999999999E-2</v>
      </c>
      <c r="I284" s="331">
        <v>1</v>
      </c>
      <c r="J284" s="332">
        <f t="shared" ref="J284" si="91">F284*G284*I284</f>
        <v>0.60500000000000009</v>
      </c>
      <c r="K284" s="121"/>
      <c r="L284" s="122"/>
      <c r="M284" s="123"/>
      <c r="N284" s="124"/>
      <c r="O284" s="967"/>
      <c r="P284" s="968"/>
      <c r="AE284" s="261"/>
    </row>
    <row r="285" spans="1:31" s="453" customFormat="1" ht="19.5" customHeight="1">
      <c r="A285" s="113">
        <v>43897</v>
      </c>
      <c r="B285" s="299" t="s">
        <v>31</v>
      </c>
      <c r="C285" s="299" t="s">
        <v>66</v>
      </c>
      <c r="D285" s="114" t="s">
        <v>3</v>
      </c>
      <c r="E285" s="115" t="s">
        <v>360</v>
      </c>
      <c r="F285" s="320">
        <v>1.2</v>
      </c>
      <c r="G285" s="320">
        <v>0.6</v>
      </c>
      <c r="H285" s="321">
        <v>1.7999999999999999E-2</v>
      </c>
      <c r="I285" s="322">
        <v>40</v>
      </c>
      <c r="J285" s="323">
        <f t="shared" si="89"/>
        <v>28.799999999999997</v>
      </c>
      <c r="K285" s="116">
        <f>SUM(I285:I286)</f>
        <v>50</v>
      </c>
      <c r="L285" s="117">
        <f>SUM(J285:J286)</f>
        <v>36.599999999999994</v>
      </c>
      <c r="M285" s="118" t="s">
        <v>33</v>
      </c>
      <c r="N285" s="119" t="s">
        <v>32</v>
      </c>
      <c r="O285" s="967" t="s">
        <v>270</v>
      </c>
      <c r="P285" s="968" t="s">
        <v>216</v>
      </c>
      <c r="AE285" s="261"/>
    </row>
    <row r="286" spans="1:31" s="621" customFormat="1" ht="19.5" customHeight="1" thickBot="1">
      <c r="A286" s="120"/>
      <c r="B286" s="328"/>
      <c r="C286" s="328"/>
      <c r="D286" s="958"/>
      <c r="E286" s="277"/>
      <c r="F286" s="329">
        <v>1.3</v>
      </c>
      <c r="G286" s="329">
        <v>0.6</v>
      </c>
      <c r="H286" s="330">
        <v>1.7999999999999999E-2</v>
      </c>
      <c r="I286" s="331">
        <v>10</v>
      </c>
      <c r="J286" s="332">
        <f t="shared" ref="J286" si="92">F286*G286*I286</f>
        <v>7.8000000000000007</v>
      </c>
      <c r="K286" s="121"/>
      <c r="L286" s="122"/>
      <c r="M286" s="123"/>
      <c r="N286" s="124"/>
      <c r="O286" s="967"/>
      <c r="P286" s="968"/>
      <c r="AE286" s="261"/>
    </row>
    <row r="287" spans="1:31" s="454" customFormat="1" ht="19.5" customHeight="1">
      <c r="A287" s="113">
        <v>43897</v>
      </c>
      <c r="B287" s="299" t="s">
        <v>31</v>
      </c>
      <c r="C287" s="299" t="s">
        <v>66</v>
      </c>
      <c r="D287" s="114" t="s">
        <v>3</v>
      </c>
      <c r="E287" s="115" t="s">
        <v>386</v>
      </c>
      <c r="F287" s="320">
        <v>1.4</v>
      </c>
      <c r="G287" s="320">
        <v>0.6</v>
      </c>
      <c r="H287" s="321">
        <v>1.7999999999999999E-2</v>
      </c>
      <c r="I287" s="322">
        <v>40</v>
      </c>
      <c r="J287" s="323">
        <f t="shared" si="89"/>
        <v>33.6</v>
      </c>
      <c r="K287" s="116">
        <f>SUM(I287:I291)</f>
        <v>49</v>
      </c>
      <c r="L287" s="117">
        <f>SUM(J287:J291)</f>
        <v>41.660000000000004</v>
      </c>
      <c r="M287" s="118" t="s">
        <v>33</v>
      </c>
      <c r="N287" s="119"/>
      <c r="O287" s="967"/>
      <c r="P287" s="968" t="s">
        <v>216</v>
      </c>
      <c r="AE287" s="261"/>
    </row>
    <row r="288" spans="1:31" s="845" customFormat="1" ht="19.5" customHeight="1">
      <c r="A288" s="120"/>
      <c r="B288" s="328"/>
      <c r="C288" s="328"/>
      <c r="D288" s="958"/>
      <c r="E288" s="277"/>
      <c r="F288" s="329">
        <v>1.4</v>
      </c>
      <c r="G288" s="329">
        <v>0.55000000000000004</v>
      </c>
      <c r="H288" s="330">
        <v>1.7999999999999999E-2</v>
      </c>
      <c r="I288" s="331">
        <v>2</v>
      </c>
      <c r="J288" s="332">
        <f t="shared" ref="J288" si="93">F288*G288*I288</f>
        <v>1.54</v>
      </c>
      <c r="K288" s="121"/>
      <c r="L288" s="122"/>
      <c r="M288" s="123"/>
      <c r="N288" s="124"/>
      <c r="O288" s="967"/>
      <c r="P288" s="968"/>
      <c r="AE288" s="261"/>
    </row>
    <row r="289" spans="1:31" s="845" customFormat="1" ht="19.5" customHeight="1">
      <c r="A289" s="120"/>
      <c r="B289" s="328"/>
      <c r="C289" s="328"/>
      <c r="D289" s="958"/>
      <c r="E289" s="277"/>
      <c r="F289" s="329">
        <v>1.5</v>
      </c>
      <c r="G289" s="329">
        <v>0.6</v>
      </c>
      <c r="H289" s="330">
        <v>1.7999999999999999E-2</v>
      </c>
      <c r="I289" s="331">
        <v>2</v>
      </c>
      <c r="J289" s="332">
        <f t="shared" si="89"/>
        <v>1.7999999999999998</v>
      </c>
      <c r="K289" s="121"/>
      <c r="L289" s="122"/>
      <c r="M289" s="123"/>
      <c r="N289" s="124"/>
      <c r="O289" s="967"/>
      <c r="P289" s="968"/>
      <c r="AE289" s="261"/>
    </row>
    <row r="290" spans="1:31" s="621" customFormat="1" ht="19.5" customHeight="1">
      <c r="A290" s="120"/>
      <c r="B290" s="328"/>
      <c r="C290" s="328"/>
      <c r="D290" s="958"/>
      <c r="E290" s="277"/>
      <c r="F290" s="329">
        <v>1.6</v>
      </c>
      <c r="G290" s="329">
        <v>0.6</v>
      </c>
      <c r="H290" s="330">
        <v>1.7999999999999999E-2</v>
      </c>
      <c r="I290" s="331">
        <v>4</v>
      </c>
      <c r="J290" s="332">
        <f t="shared" ref="J290" si="94">F290*G290*I290</f>
        <v>3.84</v>
      </c>
      <c r="K290" s="121"/>
      <c r="L290" s="122"/>
      <c r="M290" s="123"/>
      <c r="N290" s="124"/>
      <c r="O290" s="967"/>
      <c r="P290" s="968"/>
      <c r="AE290" s="261"/>
    </row>
    <row r="291" spans="1:31" s="454" customFormat="1" ht="19.5" customHeight="1" thickBot="1">
      <c r="A291" s="120"/>
      <c r="B291" s="328"/>
      <c r="C291" s="328"/>
      <c r="D291" s="958"/>
      <c r="E291" s="277"/>
      <c r="F291" s="329">
        <v>1.6</v>
      </c>
      <c r="G291" s="329">
        <v>0.55000000000000004</v>
      </c>
      <c r="H291" s="330">
        <v>1.7999999999999999E-2</v>
      </c>
      <c r="I291" s="331">
        <v>1</v>
      </c>
      <c r="J291" s="332">
        <f t="shared" si="89"/>
        <v>0.88000000000000012</v>
      </c>
      <c r="K291" s="121"/>
      <c r="L291" s="122"/>
      <c r="M291" s="123"/>
      <c r="N291" s="124"/>
      <c r="O291" s="967"/>
      <c r="P291" s="968"/>
      <c r="AE291" s="261"/>
    </row>
    <row r="292" spans="1:31" s="454" customFormat="1" ht="19.5" customHeight="1" thickBot="1">
      <c r="A292" s="113">
        <v>43897</v>
      </c>
      <c r="B292" s="299" t="s">
        <v>31</v>
      </c>
      <c r="C292" s="299" t="s">
        <v>66</v>
      </c>
      <c r="D292" s="114" t="s">
        <v>3</v>
      </c>
      <c r="E292" s="115" t="s">
        <v>387</v>
      </c>
      <c r="F292" s="320">
        <v>0.8</v>
      </c>
      <c r="G292" s="320">
        <v>0.6</v>
      </c>
      <c r="H292" s="321">
        <v>1.7999999999999999E-2</v>
      </c>
      <c r="I292" s="322">
        <v>50</v>
      </c>
      <c r="J292" s="323">
        <f t="shared" si="89"/>
        <v>24</v>
      </c>
      <c r="K292" s="116">
        <f>SUM(I292:I292)</f>
        <v>50</v>
      </c>
      <c r="L292" s="117">
        <f>SUM(J292:J292)</f>
        <v>24</v>
      </c>
      <c r="M292" s="118" t="s">
        <v>33</v>
      </c>
      <c r="N292" s="119"/>
      <c r="O292" s="967"/>
      <c r="P292" s="968" t="s">
        <v>219</v>
      </c>
      <c r="AE292" s="261"/>
    </row>
    <row r="293" spans="1:31" s="454" customFormat="1" ht="19.5" customHeight="1">
      <c r="A293" s="113">
        <v>43897</v>
      </c>
      <c r="B293" s="299" t="s">
        <v>31</v>
      </c>
      <c r="C293" s="299" t="s">
        <v>66</v>
      </c>
      <c r="D293" s="114" t="s">
        <v>4</v>
      </c>
      <c r="E293" s="115" t="s">
        <v>388</v>
      </c>
      <c r="F293" s="320">
        <v>1.7</v>
      </c>
      <c r="G293" s="320">
        <v>0.6</v>
      </c>
      <c r="H293" s="321">
        <v>1.7999999999999999E-2</v>
      </c>
      <c r="I293" s="322">
        <v>11</v>
      </c>
      <c r="J293" s="323">
        <f t="shared" si="89"/>
        <v>11.22</v>
      </c>
      <c r="K293" s="116">
        <f>SUM(I293:I295)</f>
        <v>51</v>
      </c>
      <c r="L293" s="117">
        <f>SUM(J293:J295)</f>
        <v>56.22</v>
      </c>
      <c r="M293" s="118" t="s">
        <v>33</v>
      </c>
      <c r="N293" s="119" t="s">
        <v>32</v>
      </c>
      <c r="O293" s="967" t="s">
        <v>229</v>
      </c>
      <c r="P293" s="968" t="s">
        <v>216</v>
      </c>
      <c r="AE293" s="261"/>
    </row>
    <row r="294" spans="1:31" s="621" customFormat="1" ht="19.5" customHeight="1">
      <c r="A294" s="120"/>
      <c r="B294" s="328"/>
      <c r="C294" s="328"/>
      <c r="D294" s="958"/>
      <c r="E294" s="277"/>
      <c r="F294" s="329">
        <v>1.8</v>
      </c>
      <c r="G294" s="329">
        <v>0.6</v>
      </c>
      <c r="H294" s="330">
        <v>1.7999999999999999E-2</v>
      </c>
      <c r="I294" s="331">
        <v>10</v>
      </c>
      <c r="J294" s="332">
        <f t="shared" ref="J294" si="95">F294*G294*I294</f>
        <v>10.8</v>
      </c>
      <c r="K294" s="121"/>
      <c r="L294" s="122"/>
      <c r="M294" s="123"/>
      <c r="N294" s="124"/>
      <c r="O294" s="967"/>
      <c r="P294" s="968"/>
      <c r="AE294" s="261"/>
    </row>
    <row r="295" spans="1:31" s="454" customFormat="1" ht="19.5" customHeight="1" thickBot="1">
      <c r="A295" s="120"/>
      <c r="B295" s="328"/>
      <c r="C295" s="328"/>
      <c r="D295" s="958"/>
      <c r="E295" s="277"/>
      <c r="F295" s="329">
        <v>1.9</v>
      </c>
      <c r="G295" s="329">
        <v>0.6</v>
      </c>
      <c r="H295" s="330">
        <v>1.7999999999999999E-2</v>
      </c>
      <c r="I295" s="331">
        <v>30</v>
      </c>
      <c r="J295" s="332">
        <f t="shared" si="89"/>
        <v>34.199999999999996</v>
      </c>
      <c r="K295" s="121"/>
      <c r="L295" s="122"/>
      <c r="M295" s="123"/>
      <c r="N295" s="124"/>
      <c r="O295" s="967"/>
      <c r="P295" s="968"/>
      <c r="AE295" s="261"/>
    </row>
    <row r="296" spans="1:31" s="454" customFormat="1" ht="19.5" customHeight="1">
      <c r="A296" s="113">
        <v>43898</v>
      </c>
      <c r="B296" s="299" t="s">
        <v>31</v>
      </c>
      <c r="C296" s="299" t="s">
        <v>66</v>
      </c>
      <c r="D296" s="114" t="s">
        <v>3</v>
      </c>
      <c r="E296" s="115" t="s">
        <v>399</v>
      </c>
      <c r="F296" s="320">
        <v>0.9</v>
      </c>
      <c r="G296" s="320">
        <v>0.6</v>
      </c>
      <c r="H296" s="321">
        <v>1.7999999999999999E-2</v>
      </c>
      <c r="I296" s="322">
        <v>27</v>
      </c>
      <c r="J296" s="323">
        <f t="shared" si="89"/>
        <v>14.580000000000002</v>
      </c>
      <c r="K296" s="116">
        <f>SUM(I296:I300)</f>
        <v>48</v>
      </c>
      <c r="L296" s="117">
        <f>SUM(J296:J300)</f>
        <v>27.740000000000006</v>
      </c>
      <c r="M296" s="118" t="s">
        <v>33</v>
      </c>
      <c r="N296" s="119" t="s">
        <v>32</v>
      </c>
      <c r="O296" s="967" t="s">
        <v>270</v>
      </c>
      <c r="P296" s="968" t="s">
        <v>219</v>
      </c>
      <c r="AE296" s="261"/>
    </row>
    <row r="297" spans="1:31" s="862" customFormat="1" ht="19.5" customHeight="1">
      <c r="A297" s="120"/>
      <c r="B297" s="328"/>
      <c r="C297" s="328"/>
      <c r="D297" s="958"/>
      <c r="E297" s="277"/>
      <c r="F297" s="329">
        <v>1</v>
      </c>
      <c r="G297" s="329">
        <v>0.6</v>
      </c>
      <c r="H297" s="330">
        <v>1.7999999999999999E-2</v>
      </c>
      <c r="I297" s="331">
        <v>8</v>
      </c>
      <c r="J297" s="332">
        <f t="shared" si="89"/>
        <v>4.8</v>
      </c>
      <c r="K297" s="121"/>
      <c r="L297" s="122"/>
      <c r="M297" s="123"/>
      <c r="N297" s="124"/>
      <c r="O297" s="967"/>
      <c r="P297" s="968"/>
      <c r="AE297" s="261"/>
    </row>
    <row r="298" spans="1:31" s="862" customFormat="1" ht="19.5" customHeight="1">
      <c r="A298" s="120"/>
      <c r="B298" s="328"/>
      <c r="C298" s="328"/>
      <c r="D298" s="958"/>
      <c r="E298" s="277"/>
      <c r="F298" s="329">
        <v>1</v>
      </c>
      <c r="G298" s="329">
        <v>0.55000000000000004</v>
      </c>
      <c r="H298" s="330">
        <v>1.7999999999999999E-2</v>
      </c>
      <c r="I298" s="331">
        <v>1</v>
      </c>
      <c r="J298" s="332">
        <f t="shared" ref="J298" si="96">F298*G298*I298</f>
        <v>0.55000000000000004</v>
      </c>
      <c r="K298" s="121"/>
      <c r="L298" s="122"/>
      <c r="M298" s="123"/>
      <c r="N298" s="124"/>
      <c r="O298" s="967"/>
      <c r="P298" s="968"/>
      <c r="AE298" s="261"/>
    </row>
    <row r="299" spans="1:31" s="454" customFormat="1" ht="19.5" customHeight="1">
      <c r="A299" s="120"/>
      <c r="B299" s="328"/>
      <c r="C299" s="328"/>
      <c r="D299" s="958"/>
      <c r="E299" s="277"/>
      <c r="F299" s="329">
        <v>1.1000000000000001</v>
      </c>
      <c r="G299" s="329">
        <v>0.6</v>
      </c>
      <c r="H299" s="330">
        <v>1.7999999999999999E-2</v>
      </c>
      <c r="I299" s="331">
        <v>10</v>
      </c>
      <c r="J299" s="332">
        <f t="shared" si="89"/>
        <v>6.6000000000000005</v>
      </c>
      <c r="K299" s="121"/>
      <c r="L299" s="122"/>
      <c r="M299" s="123"/>
      <c r="N299" s="124"/>
      <c r="O299" s="967"/>
      <c r="P299" s="968"/>
      <c r="AE299" s="261"/>
    </row>
    <row r="300" spans="1:31" s="454" customFormat="1" ht="19.5" customHeight="1" thickBot="1">
      <c r="A300" s="120"/>
      <c r="B300" s="328"/>
      <c r="C300" s="328"/>
      <c r="D300" s="958"/>
      <c r="E300" s="277"/>
      <c r="F300" s="329">
        <v>1.1000000000000001</v>
      </c>
      <c r="G300" s="329">
        <v>0.55000000000000004</v>
      </c>
      <c r="H300" s="330">
        <v>1.7999999999999999E-2</v>
      </c>
      <c r="I300" s="331">
        <v>2</v>
      </c>
      <c r="J300" s="332">
        <f t="shared" si="89"/>
        <v>1.2100000000000002</v>
      </c>
      <c r="K300" s="121"/>
      <c r="L300" s="122"/>
      <c r="M300" s="123"/>
      <c r="N300" s="124"/>
      <c r="O300" s="967"/>
      <c r="P300" s="968"/>
      <c r="AE300" s="261"/>
    </row>
    <row r="301" spans="1:31" s="454" customFormat="1" ht="19.5" customHeight="1">
      <c r="A301" s="113">
        <v>43898</v>
      </c>
      <c r="B301" s="299" t="s">
        <v>31</v>
      </c>
      <c r="C301" s="299" t="s">
        <v>66</v>
      </c>
      <c r="D301" s="114" t="s">
        <v>4</v>
      </c>
      <c r="E301" s="115" t="s">
        <v>400</v>
      </c>
      <c r="F301" s="320">
        <v>1.7</v>
      </c>
      <c r="G301" s="320">
        <v>0.6</v>
      </c>
      <c r="H301" s="321">
        <v>1.7999999999999999E-2</v>
      </c>
      <c r="I301" s="322">
        <v>6</v>
      </c>
      <c r="J301" s="323">
        <f t="shared" si="89"/>
        <v>6.12</v>
      </c>
      <c r="K301" s="116">
        <f>SUM(I301:I309)</f>
        <v>50</v>
      </c>
      <c r="L301" s="117">
        <f>SUM(J301:J309)</f>
        <v>62.4</v>
      </c>
      <c r="M301" s="118" t="s">
        <v>33</v>
      </c>
      <c r="N301" s="119" t="s">
        <v>32</v>
      </c>
      <c r="O301" s="967" t="s">
        <v>229</v>
      </c>
      <c r="P301" s="968" t="s">
        <v>219</v>
      </c>
      <c r="AE301" s="261"/>
    </row>
    <row r="302" spans="1:31" s="862" customFormat="1" ht="19.5" customHeight="1">
      <c r="A302" s="120"/>
      <c r="B302" s="328"/>
      <c r="C302" s="328"/>
      <c r="D302" s="958"/>
      <c r="E302" s="277"/>
      <c r="F302" s="329">
        <v>2.1</v>
      </c>
      <c r="G302" s="329">
        <v>0.6</v>
      </c>
      <c r="H302" s="330">
        <v>1.7999999999999999E-2</v>
      </c>
      <c r="I302" s="331">
        <v>2</v>
      </c>
      <c r="J302" s="332">
        <f t="shared" ref="J302:J305" si="97">F302*G302*I302</f>
        <v>2.52</v>
      </c>
      <c r="K302" s="121"/>
      <c r="L302" s="122"/>
      <c r="M302" s="123"/>
      <c r="N302" s="124"/>
      <c r="O302" s="967"/>
      <c r="P302" s="968"/>
      <c r="AE302" s="261"/>
    </row>
    <row r="303" spans="1:31" s="862" customFormat="1" ht="19.5" customHeight="1">
      <c r="A303" s="120"/>
      <c r="B303" s="328"/>
      <c r="C303" s="328"/>
      <c r="D303" s="958"/>
      <c r="E303" s="277"/>
      <c r="F303" s="329">
        <v>2</v>
      </c>
      <c r="G303" s="329">
        <v>0.6</v>
      </c>
      <c r="H303" s="330">
        <v>1.7999999999999999E-2</v>
      </c>
      <c r="I303" s="331">
        <v>20</v>
      </c>
      <c r="J303" s="332">
        <f t="shared" si="97"/>
        <v>24</v>
      </c>
      <c r="K303" s="121"/>
      <c r="L303" s="122"/>
      <c r="M303" s="123"/>
      <c r="N303" s="124"/>
      <c r="O303" s="967"/>
      <c r="P303" s="968"/>
      <c r="AE303" s="261"/>
    </row>
    <row r="304" spans="1:31" s="862" customFormat="1" ht="19.5" customHeight="1">
      <c r="A304" s="120"/>
      <c r="B304" s="328"/>
      <c r="C304" s="328"/>
      <c r="D304" s="958"/>
      <c r="E304" s="277"/>
      <c r="F304" s="329">
        <v>2.4</v>
      </c>
      <c r="G304" s="329">
        <v>0.6</v>
      </c>
      <c r="H304" s="330">
        <v>1.7999999999999999E-2</v>
      </c>
      <c r="I304" s="331">
        <v>6</v>
      </c>
      <c r="J304" s="332">
        <f t="shared" si="97"/>
        <v>8.64</v>
      </c>
      <c r="K304" s="121"/>
      <c r="L304" s="122"/>
      <c r="M304" s="123"/>
      <c r="N304" s="124"/>
      <c r="O304" s="967"/>
      <c r="P304" s="968"/>
      <c r="AE304" s="261"/>
    </row>
    <row r="305" spans="1:31" s="862" customFormat="1" ht="19.5" customHeight="1">
      <c r="A305" s="120"/>
      <c r="B305" s="328"/>
      <c r="C305" s="328"/>
      <c r="D305" s="958"/>
      <c r="E305" s="277"/>
      <c r="F305" s="329">
        <v>2.5</v>
      </c>
      <c r="G305" s="329">
        <v>0.6</v>
      </c>
      <c r="H305" s="330">
        <v>1.7999999999999999E-2</v>
      </c>
      <c r="I305" s="331">
        <v>5</v>
      </c>
      <c r="J305" s="332">
        <f t="shared" si="97"/>
        <v>7.5</v>
      </c>
      <c r="K305" s="121"/>
      <c r="L305" s="122"/>
      <c r="M305" s="123"/>
      <c r="N305" s="124"/>
      <c r="O305" s="967"/>
      <c r="P305" s="968"/>
      <c r="AE305" s="261"/>
    </row>
    <row r="306" spans="1:31" s="862" customFormat="1" ht="19.5" customHeight="1">
      <c r="A306" s="120"/>
      <c r="B306" s="328"/>
      <c r="C306" s="328"/>
      <c r="D306" s="958"/>
      <c r="E306" s="277"/>
      <c r="F306" s="329">
        <v>2.2999999999999998</v>
      </c>
      <c r="G306" s="329">
        <v>0.6</v>
      </c>
      <c r="H306" s="330">
        <v>1.7999999999999999E-2</v>
      </c>
      <c r="I306" s="331">
        <v>4</v>
      </c>
      <c r="J306" s="332">
        <f t="shared" si="89"/>
        <v>5.52</v>
      </c>
      <c r="K306" s="121"/>
      <c r="L306" s="122"/>
      <c r="M306" s="123"/>
      <c r="N306" s="124"/>
      <c r="O306" s="967"/>
      <c r="P306" s="968"/>
      <c r="AE306" s="261"/>
    </row>
    <row r="307" spans="1:31" s="862" customFormat="1" ht="19.5" customHeight="1">
      <c r="A307" s="120"/>
      <c r="B307" s="328"/>
      <c r="C307" s="328"/>
      <c r="D307" s="958"/>
      <c r="E307" s="277"/>
      <c r="F307" s="329">
        <v>1.9</v>
      </c>
      <c r="G307" s="329">
        <v>0.6</v>
      </c>
      <c r="H307" s="330">
        <v>1.7999999999999999E-2</v>
      </c>
      <c r="I307" s="331">
        <v>1</v>
      </c>
      <c r="J307" s="332">
        <f t="shared" ref="J307" si="98">F307*G307*I307</f>
        <v>1.1399999999999999</v>
      </c>
      <c r="K307" s="121"/>
      <c r="L307" s="122"/>
      <c r="M307" s="123"/>
      <c r="N307" s="124"/>
      <c r="O307" s="967"/>
      <c r="P307" s="968"/>
      <c r="AE307" s="261"/>
    </row>
    <row r="308" spans="1:31" s="862" customFormat="1" ht="19.5" customHeight="1">
      <c r="A308" s="120"/>
      <c r="B308" s="328"/>
      <c r="C308" s="328"/>
      <c r="D308" s="958"/>
      <c r="E308" s="277"/>
      <c r="F308" s="329">
        <v>2.2000000000000002</v>
      </c>
      <c r="G308" s="329">
        <v>0.6</v>
      </c>
      <c r="H308" s="330">
        <v>1.7999999999999999E-2</v>
      </c>
      <c r="I308" s="331">
        <v>2</v>
      </c>
      <c r="J308" s="332">
        <f t="shared" ref="J308" si="99">F308*G308*I308</f>
        <v>2.64</v>
      </c>
      <c r="K308" s="121"/>
      <c r="L308" s="122"/>
      <c r="M308" s="123"/>
      <c r="N308" s="124"/>
      <c r="O308" s="967"/>
      <c r="P308" s="968"/>
      <c r="AE308" s="261"/>
    </row>
    <row r="309" spans="1:31" s="455" customFormat="1" ht="19.5" customHeight="1" thickBot="1">
      <c r="A309" s="120"/>
      <c r="B309" s="328"/>
      <c r="C309" s="328"/>
      <c r="D309" s="958"/>
      <c r="E309" s="277"/>
      <c r="F309" s="329">
        <v>1.8</v>
      </c>
      <c r="G309" s="329">
        <v>0.6</v>
      </c>
      <c r="H309" s="330">
        <v>1.7999999999999999E-2</v>
      </c>
      <c r="I309" s="331">
        <v>4</v>
      </c>
      <c r="J309" s="332">
        <f t="shared" si="89"/>
        <v>4.32</v>
      </c>
      <c r="K309" s="121"/>
      <c r="L309" s="122"/>
      <c r="M309" s="123"/>
      <c r="N309" s="124"/>
      <c r="O309" s="967"/>
      <c r="P309" s="968"/>
      <c r="AE309" s="261"/>
    </row>
    <row r="310" spans="1:31" s="454" customFormat="1" ht="19.5" customHeight="1">
      <c r="A310" s="113">
        <v>43898</v>
      </c>
      <c r="B310" s="299" t="s">
        <v>31</v>
      </c>
      <c r="C310" s="299" t="s">
        <v>66</v>
      </c>
      <c r="D310" s="114" t="s">
        <v>3</v>
      </c>
      <c r="E310" s="115" t="s">
        <v>401</v>
      </c>
      <c r="F310" s="320">
        <v>2.1</v>
      </c>
      <c r="G310" s="320">
        <v>0.6</v>
      </c>
      <c r="H310" s="321">
        <v>1.7999999999999999E-2</v>
      </c>
      <c r="I310" s="322">
        <v>16</v>
      </c>
      <c r="J310" s="323">
        <f t="shared" si="89"/>
        <v>20.16</v>
      </c>
      <c r="K310" s="116">
        <f>SUM(I310:I313)</f>
        <v>50</v>
      </c>
      <c r="L310" s="117">
        <f>SUM(J310:J313)</f>
        <v>66.960000000000008</v>
      </c>
      <c r="M310" s="118" t="s">
        <v>33</v>
      </c>
      <c r="N310" s="119" t="s">
        <v>32</v>
      </c>
      <c r="O310" s="967" t="s">
        <v>270</v>
      </c>
      <c r="P310" s="968" t="s">
        <v>219</v>
      </c>
      <c r="AE310" s="261"/>
    </row>
    <row r="311" spans="1:31" s="623" customFormat="1" ht="19.5" customHeight="1">
      <c r="A311" s="120"/>
      <c r="B311" s="328"/>
      <c r="C311" s="328"/>
      <c r="D311" s="958"/>
      <c r="E311" s="277"/>
      <c r="F311" s="329">
        <v>2.2000000000000002</v>
      </c>
      <c r="G311" s="329">
        <v>0.6</v>
      </c>
      <c r="H311" s="330">
        <v>1.7999999999999999E-2</v>
      </c>
      <c r="I311" s="331">
        <v>12</v>
      </c>
      <c r="J311" s="332">
        <f t="shared" si="89"/>
        <v>15.84</v>
      </c>
      <c r="K311" s="121"/>
      <c r="L311" s="122"/>
      <c r="M311" s="123"/>
      <c r="N311" s="124"/>
      <c r="O311" s="967"/>
      <c r="P311" s="968"/>
      <c r="AE311" s="261"/>
    </row>
    <row r="312" spans="1:31" s="623" customFormat="1" ht="19.5" customHeight="1">
      <c r="A312" s="120"/>
      <c r="B312" s="328"/>
      <c r="C312" s="328"/>
      <c r="D312" s="958"/>
      <c r="E312" s="277"/>
      <c r="F312" s="329">
        <v>2.2999999999999998</v>
      </c>
      <c r="G312" s="329">
        <v>0.6</v>
      </c>
      <c r="H312" s="330">
        <v>1.7999999999999999E-2</v>
      </c>
      <c r="I312" s="331">
        <v>12</v>
      </c>
      <c r="J312" s="332">
        <f t="shared" ref="J312:J313" si="100">F312*G312*I312</f>
        <v>16.559999999999999</v>
      </c>
      <c r="K312" s="121"/>
      <c r="L312" s="122"/>
      <c r="M312" s="123"/>
      <c r="N312" s="124"/>
      <c r="O312" s="967"/>
      <c r="P312" s="968"/>
      <c r="AE312" s="261"/>
    </row>
    <row r="313" spans="1:31" s="623" customFormat="1" ht="19.5" customHeight="1" thickBot="1">
      <c r="A313" s="120"/>
      <c r="B313" s="328"/>
      <c r="C313" s="328"/>
      <c r="D313" s="958"/>
      <c r="E313" s="277"/>
      <c r="F313" s="329">
        <v>2.4</v>
      </c>
      <c r="G313" s="329">
        <v>0.6</v>
      </c>
      <c r="H313" s="330">
        <v>1.7999999999999999E-2</v>
      </c>
      <c r="I313" s="331">
        <v>10</v>
      </c>
      <c r="J313" s="332">
        <f t="shared" si="100"/>
        <v>14.399999999999999</v>
      </c>
      <c r="K313" s="121"/>
      <c r="L313" s="122"/>
      <c r="M313" s="123"/>
      <c r="N313" s="124"/>
      <c r="O313" s="967"/>
      <c r="P313" s="968"/>
      <c r="AE313" s="261"/>
    </row>
    <row r="314" spans="1:31" s="453" customFormat="1" ht="19.5" customHeight="1">
      <c r="A314" s="113">
        <v>43898</v>
      </c>
      <c r="B314" s="299" t="s">
        <v>31</v>
      </c>
      <c r="C314" s="299" t="s">
        <v>66</v>
      </c>
      <c r="D314" s="114" t="s">
        <v>4</v>
      </c>
      <c r="E314" s="115" t="s">
        <v>402</v>
      </c>
      <c r="F314" s="320">
        <v>1.1000000000000001</v>
      </c>
      <c r="G314" s="320">
        <v>0.6</v>
      </c>
      <c r="H314" s="321">
        <v>1.7999999999999999E-2</v>
      </c>
      <c r="I314" s="322">
        <v>6</v>
      </c>
      <c r="J314" s="323">
        <f t="shared" si="89"/>
        <v>3.96</v>
      </c>
      <c r="K314" s="116">
        <f>SUM(I314:I318)</f>
        <v>49</v>
      </c>
      <c r="L314" s="117">
        <f>SUM(J314:J318)</f>
        <v>32.46</v>
      </c>
      <c r="M314" s="118" t="s">
        <v>33</v>
      </c>
      <c r="N314" s="119"/>
      <c r="O314" s="967"/>
      <c r="P314" s="968" t="s">
        <v>219</v>
      </c>
      <c r="AE314" s="261"/>
    </row>
    <row r="315" spans="1:31" s="553" customFormat="1" ht="19.5" customHeight="1">
      <c r="A315" s="120"/>
      <c r="B315" s="328"/>
      <c r="C315" s="328"/>
      <c r="D315" s="958"/>
      <c r="E315" s="277"/>
      <c r="F315" s="329">
        <v>0.9</v>
      </c>
      <c r="G315" s="329">
        <v>0.6</v>
      </c>
      <c r="H315" s="330">
        <v>1.7999999999999999E-2</v>
      </c>
      <c r="I315" s="331">
        <v>15</v>
      </c>
      <c r="J315" s="332">
        <f t="shared" ref="J315:J316" si="101">F315*G315*I315</f>
        <v>8.1000000000000014</v>
      </c>
      <c r="K315" s="121"/>
      <c r="L315" s="122"/>
      <c r="M315" s="123"/>
      <c r="N315" s="124"/>
      <c r="O315" s="967"/>
      <c r="P315" s="968"/>
      <c r="AE315" s="261"/>
    </row>
    <row r="316" spans="1:31" s="862" customFormat="1" ht="19.5" customHeight="1">
      <c r="A316" s="120"/>
      <c r="B316" s="328"/>
      <c r="C316" s="328"/>
      <c r="D316" s="958"/>
      <c r="E316" s="277"/>
      <c r="F316" s="329">
        <v>1.2</v>
      </c>
      <c r="G316" s="329">
        <v>0.6</v>
      </c>
      <c r="H316" s="330">
        <v>1.7999999999999999E-2</v>
      </c>
      <c r="I316" s="331">
        <v>9</v>
      </c>
      <c r="J316" s="332">
        <f t="shared" si="101"/>
        <v>6.4799999999999995</v>
      </c>
      <c r="K316" s="121"/>
      <c r="L316" s="122"/>
      <c r="M316" s="123"/>
      <c r="N316" s="124"/>
      <c r="O316" s="967"/>
      <c r="P316" s="968"/>
      <c r="AE316" s="261"/>
    </row>
    <row r="317" spans="1:31" s="453" customFormat="1" ht="19.5" customHeight="1">
      <c r="A317" s="120"/>
      <c r="B317" s="328"/>
      <c r="C317" s="328"/>
      <c r="D317" s="958"/>
      <c r="E317" s="277"/>
      <c r="F317" s="329">
        <v>1</v>
      </c>
      <c r="G317" s="329">
        <v>0.6</v>
      </c>
      <c r="H317" s="330">
        <v>1.7999999999999999E-2</v>
      </c>
      <c r="I317" s="331">
        <v>5</v>
      </c>
      <c r="J317" s="332">
        <f t="shared" si="89"/>
        <v>3</v>
      </c>
      <c r="K317" s="121"/>
      <c r="L317" s="122"/>
      <c r="M317" s="123"/>
      <c r="N317" s="124"/>
      <c r="O317" s="967"/>
      <c r="P317" s="968"/>
      <c r="AE317" s="261"/>
    </row>
    <row r="318" spans="1:31" s="453" customFormat="1" ht="19.5" customHeight="1" thickBot="1">
      <c r="A318" s="120"/>
      <c r="B318" s="328"/>
      <c r="C318" s="328"/>
      <c r="D318" s="958"/>
      <c r="E318" s="277"/>
      <c r="F318" s="329">
        <v>1.3</v>
      </c>
      <c r="G318" s="329">
        <v>0.6</v>
      </c>
      <c r="H318" s="330">
        <v>1.7999999999999999E-2</v>
      </c>
      <c r="I318" s="331">
        <v>14</v>
      </c>
      <c r="J318" s="332">
        <f t="shared" si="89"/>
        <v>10.92</v>
      </c>
      <c r="K318" s="121"/>
      <c r="L318" s="122"/>
      <c r="M318" s="123"/>
      <c r="N318" s="124"/>
      <c r="O318" s="967"/>
      <c r="P318" s="968"/>
      <c r="AE318" s="261"/>
    </row>
    <row r="319" spans="1:31" s="553" customFormat="1" ht="19.5" customHeight="1">
      <c r="A319" s="113">
        <v>43898</v>
      </c>
      <c r="B319" s="299" t="s">
        <v>31</v>
      </c>
      <c r="C319" s="299" t="s">
        <v>66</v>
      </c>
      <c r="D319" s="114" t="s">
        <v>3</v>
      </c>
      <c r="E319" s="115" t="s">
        <v>403</v>
      </c>
      <c r="F319" s="320">
        <v>1.2</v>
      </c>
      <c r="G319" s="320">
        <v>0.6</v>
      </c>
      <c r="H319" s="321">
        <v>1.7999999999999999E-2</v>
      </c>
      <c r="I319" s="322">
        <v>30</v>
      </c>
      <c r="J319" s="323">
        <f t="shared" ref="J319" si="102">F319*G319*I319</f>
        <v>21.599999999999998</v>
      </c>
      <c r="K319" s="116">
        <f>SUM(I319:I322)</f>
        <v>47</v>
      </c>
      <c r="L319" s="117">
        <f>SUM(J319:J322)</f>
        <v>34.314999999999998</v>
      </c>
      <c r="M319" s="118" t="s">
        <v>33</v>
      </c>
      <c r="N319" s="119" t="s">
        <v>32</v>
      </c>
      <c r="O319" s="967" t="s">
        <v>270</v>
      </c>
      <c r="P319" s="968" t="s">
        <v>219</v>
      </c>
      <c r="AE319" s="261"/>
    </row>
    <row r="320" spans="1:31" s="624" customFormat="1" ht="19.5" customHeight="1">
      <c r="A320" s="120"/>
      <c r="B320" s="328"/>
      <c r="C320" s="328"/>
      <c r="D320" s="958"/>
      <c r="E320" s="277"/>
      <c r="F320" s="329">
        <v>1.2</v>
      </c>
      <c r="G320" s="329">
        <v>0.55000000000000004</v>
      </c>
      <c r="H320" s="330">
        <v>1.7999999999999999E-2</v>
      </c>
      <c r="I320" s="331">
        <v>4</v>
      </c>
      <c r="J320" s="332">
        <f t="shared" ref="J320" si="103">F320*G320*I320</f>
        <v>2.64</v>
      </c>
      <c r="K320" s="121"/>
      <c r="L320" s="122"/>
      <c r="M320" s="123"/>
      <c r="N320" s="124"/>
      <c r="O320" s="967"/>
      <c r="P320" s="968"/>
      <c r="AE320" s="261"/>
    </row>
    <row r="321" spans="1:31" s="624" customFormat="1" ht="19.5" customHeight="1">
      <c r="A321" s="120"/>
      <c r="B321" s="328"/>
      <c r="C321" s="328"/>
      <c r="D321" s="958"/>
      <c r="E321" s="277"/>
      <c r="F321" s="329">
        <v>1.3</v>
      </c>
      <c r="G321" s="329">
        <v>0.6</v>
      </c>
      <c r="H321" s="330">
        <v>1.7999999999999999E-2</v>
      </c>
      <c r="I321" s="331">
        <v>12</v>
      </c>
      <c r="J321" s="332">
        <f t="shared" ref="J321:J322" si="104">F321*G321*I321</f>
        <v>9.36</v>
      </c>
      <c r="K321" s="121"/>
      <c r="L321" s="122"/>
      <c r="M321" s="123"/>
      <c r="N321" s="124"/>
      <c r="O321" s="967"/>
      <c r="P321" s="968"/>
      <c r="AE321" s="261"/>
    </row>
    <row r="322" spans="1:31" s="624" customFormat="1" ht="19.5" customHeight="1" thickBot="1">
      <c r="A322" s="120"/>
      <c r="B322" s="328"/>
      <c r="C322" s="328"/>
      <c r="D322" s="958"/>
      <c r="E322" s="277"/>
      <c r="F322" s="329">
        <v>1.3</v>
      </c>
      <c r="G322" s="329">
        <v>0.55000000000000004</v>
      </c>
      <c r="H322" s="330">
        <v>1.7999999999999999E-2</v>
      </c>
      <c r="I322" s="331">
        <v>1</v>
      </c>
      <c r="J322" s="332">
        <f t="shared" si="104"/>
        <v>0.71500000000000008</v>
      </c>
      <c r="K322" s="121"/>
      <c r="L322" s="122"/>
      <c r="M322" s="123"/>
      <c r="N322" s="124"/>
      <c r="O322" s="967"/>
      <c r="P322" s="968"/>
      <c r="AE322" s="261"/>
    </row>
    <row r="323" spans="1:31" s="453" customFormat="1" ht="19.5" customHeight="1">
      <c r="A323" s="113">
        <v>43898</v>
      </c>
      <c r="B323" s="299" t="s">
        <v>31</v>
      </c>
      <c r="C323" s="299" t="s">
        <v>66</v>
      </c>
      <c r="D323" s="114" t="s">
        <v>3</v>
      </c>
      <c r="E323" s="615" t="s">
        <v>404</v>
      </c>
      <c r="F323" s="320">
        <v>1.7</v>
      </c>
      <c r="G323" s="320">
        <v>0.9</v>
      </c>
      <c r="H323" s="321">
        <v>1.7999999999999999E-2</v>
      </c>
      <c r="I323" s="322">
        <v>2</v>
      </c>
      <c r="J323" s="323">
        <f t="shared" si="89"/>
        <v>3.06</v>
      </c>
      <c r="K323" s="116">
        <f>SUM(I323:I328)</f>
        <v>45</v>
      </c>
      <c r="L323" s="117">
        <f>SUM(J323:J328)</f>
        <v>78.36</v>
      </c>
      <c r="M323" s="118" t="s">
        <v>33</v>
      </c>
      <c r="N323" s="119" t="s">
        <v>32</v>
      </c>
      <c r="O323" s="967" t="s">
        <v>270</v>
      </c>
      <c r="P323" s="968" t="s">
        <v>219</v>
      </c>
      <c r="AE323" s="261"/>
    </row>
    <row r="324" spans="1:31" s="862" customFormat="1" ht="19.5" customHeight="1">
      <c r="A324" s="120"/>
      <c r="B324" s="328"/>
      <c r="C324" s="328"/>
      <c r="D324" s="958"/>
      <c r="E324" s="277"/>
      <c r="F324" s="42">
        <v>1.7</v>
      </c>
      <c r="G324" s="329">
        <v>1</v>
      </c>
      <c r="H324" s="330">
        <v>1.7999999999999999E-2</v>
      </c>
      <c r="I324" s="331">
        <v>23</v>
      </c>
      <c r="J324" s="332">
        <f>I324*G324*F324</f>
        <v>39.1</v>
      </c>
      <c r="K324" s="121"/>
      <c r="L324" s="122"/>
      <c r="M324" s="123"/>
      <c r="N324" s="124"/>
      <c r="O324" s="967"/>
      <c r="P324" s="968"/>
      <c r="AE324" s="261"/>
    </row>
    <row r="325" spans="1:31" s="862" customFormat="1" ht="19.5" customHeight="1">
      <c r="A325" s="120"/>
      <c r="B325" s="328"/>
      <c r="C325" s="328"/>
      <c r="D325" s="958"/>
      <c r="E325" s="277"/>
      <c r="F325" s="329">
        <v>1.5</v>
      </c>
      <c r="G325" s="329">
        <v>1</v>
      </c>
      <c r="H325" s="330">
        <v>1.7999999999999999E-2</v>
      </c>
      <c r="I325" s="331">
        <v>6</v>
      </c>
      <c r="J325" s="332">
        <f>I325*G325*F325</f>
        <v>9</v>
      </c>
      <c r="K325" s="121"/>
      <c r="L325" s="122"/>
      <c r="M325" s="123"/>
      <c r="N325" s="124"/>
      <c r="O325" s="967"/>
      <c r="P325" s="968"/>
      <c r="AE325" s="261"/>
    </row>
    <row r="326" spans="1:31" s="625" customFormat="1" ht="19.5" customHeight="1">
      <c r="A326" s="120"/>
      <c r="B326" s="328"/>
      <c r="C326" s="328"/>
      <c r="D326" s="958"/>
      <c r="E326" s="277"/>
      <c r="F326" s="329">
        <v>1.4</v>
      </c>
      <c r="G326" s="329">
        <v>1</v>
      </c>
      <c r="H326" s="330">
        <v>1.7999999999999999E-2</v>
      </c>
      <c r="I326" s="331">
        <v>1</v>
      </c>
      <c r="J326" s="332">
        <f t="shared" ref="J326:J328" si="105">I326*G326*F326</f>
        <v>1.4</v>
      </c>
      <c r="K326" s="121"/>
      <c r="L326" s="122"/>
      <c r="M326" s="123"/>
      <c r="N326" s="124"/>
      <c r="O326" s="967"/>
      <c r="P326" s="968"/>
      <c r="AE326" s="261"/>
    </row>
    <row r="327" spans="1:31" s="625" customFormat="1" ht="19.5" customHeight="1">
      <c r="A327" s="120"/>
      <c r="B327" s="328"/>
      <c r="C327" s="328"/>
      <c r="D327" s="958"/>
      <c r="E327" s="277"/>
      <c r="F327" s="329">
        <v>2</v>
      </c>
      <c r="G327" s="329">
        <v>1</v>
      </c>
      <c r="H327" s="330">
        <v>1.7999999999999999E-2</v>
      </c>
      <c r="I327" s="331">
        <v>11</v>
      </c>
      <c r="J327" s="332">
        <f t="shared" si="105"/>
        <v>22</v>
      </c>
      <c r="K327" s="121"/>
      <c r="L327" s="122"/>
      <c r="M327" s="123"/>
      <c r="N327" s="124"/>
      <c r="O327" s="967"/>
      <c r="P327" s="968"/>
      <c r="AE327" s="261"/>
    </row>
    <row r="328" spans="1:31" s="453" customFormat="1" ht="19.5" customHeight="1" thickBot="1">
      <c r="A328" s="120"/>
      <c r="B328" s="328"/>
      <c r="C328" s="328"/>
      <c r="D328" s="958"/>
      <c r="E328" s="277"/>
      <c r="F328" s="329">
        <v>1.9</v>
      </c>
      <c r="G328" s="329">
        <v>1</v>
      </c>
      <c r="H328" s="330">
        <v>1.7999999999999999E-2</v>
      </c>
      <c r="I328" s="331">
        <v>2</v>
      </c>
      <c r="J328" s="332">
        <f t="shared" si="105"/>
        <v>3.8</v>
      </c>
      <c r="K328" s="121"/>
      <c r="L328" s="122"/>
      <c r="M328" s="123"/>
      <c r="N328" s="124"/>
      <c r="O328" s="967"/>
      <c r="P328" s="968"/>
      <c r="AE328" s="261"/>
    </row>
    <row r="329" spans="1:31" s="457" customFormat="1" ht="19.5" customHeight="1">
      <c r="A329" s="113">
        <v>43898</v>
      </c>
      <c r="B329" s="299" t="s">
        <v>31</v>
      </c>
      <c r="C329" s="299" t="s">
        <v>66</v>
      </c>
      <c r="D329" s="114" t="s">
        <v>3</v>
      </c>
      <c r="E329" s="115" t="s">
        <v>406</v>
      </c>
      <c r="F329" s="320">
        <v>2</v>
      </c>
      <c r="G329" s="320">
        <v>1</v>
      </c>
      <c r="H329" s="321">
        <v>1.7999999999999999E-2</v>
      </c>
      <c r="I329" s="322">
        <v>33</v>
      </c>
      <c r="J329" s="323">
        <f t="shared" si="89"/>
        <v>66</v>
      </c>
      <c r="K329" s="116">
        <f>SUM(I329:I332)</f>
        <v>45</v>
      </c>
      <c r="L329" s="117">
        <f>SUM(J329:J332)</f>
        <v>88.399999999999991</v>
      </c>
      <c r="M329" s="118" t="s">
        <v>33</v>
      </c>
      <c r="N329" s="119"/>
      <c r="O329" s="967"/>
      <c r="P329" s="968" t="s">
        <v>216</v>
      </c>
      <c r="AE329" s="261"/>
    </row>
    <row r="330" spans="1:31" s="863" customFormat="1" ht="19.5" customHeight="1">
      <c r="A330" s="120"/>
      <c r="B330" s="328"/>
      <c r="C330" s="328"/>
      <c r="D330" s="958"/>
      <c r="E330" s="277"/>
      <c r="F330" s="329">
        <v>2.1</v>
      </c>
      <c r="G330" s="329">
        <v>1</v>
      </c>
      <c r="H330" s="330">
        <v>1.7999999999999999E-2</v>
      </c>
      <c r="I330" s="331">
        <v>2</v>
      </c>
      <c r="J330" s="332">
        <f t="shared" si="89"/>
        <v>4.2</v>
      </c>
      <c r="K330" s="121"/>
      <c r="L330" s="122"/>
      <c r="M330" s="123"/>
      <c r="N330" s="124"/>
      <c r="O330" s="967"/>
      <c r="P330" s="968"/>
      <c r="AE330" s="261"/>
    </row>
    <row r="331" spans="1:31" s="625" customFormat="1" ht="19.5" customHeight="1">
      <c r="A331" s="120"/>
      <c r="B331" s="328"/>
      <c r="C331" s="328"/>
      <c r="D331" s="958"/>
      <c r="E331" s="277"/>
      <c r="F331" s="329">
        <v>1.9</v>
      </c>
      <c r="G331" s="329">
        <v>1</v>
      </c>
      <c r="H331" s="330">
        <v>1.7999999999999999E-2</v>
      </c>
      <c r="I331" s="331">
        <v>6</v>
      </c>
      <c r="J331" s="332">
        <f t="shared" ref="J331" si="106">F331*G331*I331</f>
        <v>11.399999999999999</v>
      </c>
      <c r="K331" s="121"/>
      <c r="L331" s="122"/>
      <c r="M331" s="123"/>
      <c r="N331" s="124"/>
      <c r="O331" s="967"/>
      <c r="P331" s="968"/>
      <c r="AE331" s="261"/>
    </row>
    <row r="332" spans="1:31" s="457" customFormat="1" ht="19.5" customHeight="1" thickBot="1">
      <c r="A332" s="120"/>
      <c r="B332" s="328"/>
      <c r="C332" s="328"/>
      <c r="D332" s="958"/>
      <c r="E332" s="277"/>
      <c r="F332" s="329">
        <v>1.7</v>
      </c>
      <c r="G332" s="329">
        <v>1</v>
      </c>
      <c r="H332" s="330">
        <v>1.7999999999999999E-2</v>
      </c>
      <c r="I332" s="331">
        <v>4</v>
      </c>
      <c r="J332" s="332">
        <f t="shared" si="89"/>
        <v>6.8</v>
      </c>
      <c r="K332" s="121"/>
      <c r="L332" s="122"/>
      <c r="M332" s="123"/>
      <c r="N332" s="124"/>
      <c r="O332" s="967"/>
      <c r="P332" s="968"/>
      <c r="AE332" s="261"/>
    </row>
    <row r="333" spans="1:31" s="458" customFormat="1" ht="19.5" customHeight="1">
      <c r="A333" s="113">
        <v>43898</v>
      </c>
      <c r="B333" s="299" t="s">
        <v>31</v>
      </c>
      <c r="C333" s="299" t="s">
        <v>66</v>
      </c>
      <c r="D333" s="114" t="s">
        <v>3</v>
      </c>
      <c r="E333" s="115" t="s">
        <v>433</v>
      </c>
      <c r="F333" s="320">
        <v>1.7</v>
      </c>
      <c r="G333" s="320">
        <v>1</v>
      </c>
      <c r="H333" s="321">
        <v>1.7999999999999999E-2</v>
      </c>
      <c r="I333" s="322">
        <v>14</v>
      </c>
      <c r="J333" s="323">
        <f t="shared" si="89"/>
        <v>23.8</v>
      </c>
      <c r="K333" s="116">
        <f>SUM(I333:I341)</f>
        <v>45</v>
      </c>
      <c r="L333" s="117">
        <f>SUM(J333:J341)</f>
        <v>71.2</v>
      </c>
      <c r="M333" s="118" t="s">
        <v>33</v>
      </c>
      <c r="N333" s="119" t="s">
        <v>32</v>
      </c>
      <c r="O333" s="967" t="s">
        <v>270</v>
      </c>
      <c r="P333" s="968" t="s">
        <v>216</v>
      </c>
      <c r="AE333" s="261"/>
    </row>
    <row r="334" spans="1:31" s="626" customFormat="1" ht="19.5" customHeight="1">
      <c r="A334" s="120"/>
      <c r="B334" s="328"/>
      <c r="C334" s="328"/>
      <c r="D334" s="958"/>
      <c r="E334" s="277"/>
      <c r="F334" s="329">
        <v>1.1000000000000001</v>
      </c>
      <c r="G334" s="329">
        <v>1</v>
      </c>
      <c r="H334" s="330">
        <v>1.7999999999999999E-2</v>
      </c>
      <c r="I334" s="331">
        <v>1</v>
      </c>
      <c r="J334" s="332">
        <f t="shared" si="89"/>
        <v>1.1000000000000001</v>
      </c>
      <c r="K334" s="121"/>
      <c r="L334" s="122"/>
      <c r="M334" s="123"/>
      <c r="N334" s="124"/>
      <c r="O334" s="967"/>
      <c r="P334" s="968"/>
      <c r="AE334" s="261"/>
    </row>
    <row r="335" spans="1:31" s="626" customFormat="1" ht="19.5" customHeight="1">
      <c r="A335" s="120"/>
      <c r="B335" s="328"/>
      <c r="C335" s="328"/>
      <c r="D335" s="958"/>
      <c r="E335" s="277"/>
      <c r="F335" s="329">
        <v>1.7</v>
      </c>
      <c r="G335" s="329">
        <v>0.9</v>
      </c>
      <c r="H335" s="330">
        <v>1.7999999999999999E-2</v>
      </c>
      <c r="I335" s="331">
        <v>4</v>
      </c>
      <c r="J335" s="332">
        <f t="shared" si="89"/>
        <v>6.12</v>
      </c>
      <c r="K335" s="121"/>
      <c r="L335" s="122"/>
      <c r="M335" s="123"/>
      <c r="N335" s="124"/>
      <c r="O335" s="967"/>
      <c r="P335" s="968"/>
      <c r="AE335" s="261"/>
    </row>
    <row r="336" spans="1:31" s="626" customFormat="1" ht="19.5" customHeight="1">
      <c r="A336" s="120"/>
      <c r="B336" s="328"/>
      <c r="C336" s="328"/>
      <c r="D336" s="958"/>
      <c r="E336" s="277"/>
      <c r="F336" s="329">
        <v>2</v>
      </c>
      <c r="G336" s="329">
        <v>1</v>
      </c>
      <c r="H336" s="330">
        <v>1.7999999999999999E-2</v>
      </c>
      <c r="I336" s="331">
        <v>7</v>
      </c>
      <c r="J336" s="332">
        <f t="shared" ref="J336:J337" si="107">F336*G336*I336</f>
        <v>14</v>
      </c>
      <c r="K336" s="121"/>
      <c r="L336" s="122"/>
      <c r="M336" s="123"/>
      <c r="N336" s="124"/>
      <c r="O336" s="967"/>
      <c r="P336" s="968"/>
      <c r="AE336" s="261"/>
    </row>
    <row r="337" spans="1:31" s="626" customFormat="1" ht="19.5" customHeight="1">
      <c r="A337" s="120"/>
      <c r="B337" s="328"/>
      <c r="C337" s="328"/>
      <c r="D337" s="958"/>
      <c r="E337" s="277"/>
      <c r="F337" s="329">
        <v>1.8</v>
      </c>
      <c r="G337" s="329">
        <v>1</v>
      </c>
      <c r="H337" s="330">
        <v>1.7999999999999999E-2</v>
      </c>
      <c r="I337" s="331">
        <v>2</v>
      </c>
      <c r="J337" s="332">
        <f t="shared" si="107"/>
        <v>3.6</v>
      </c>
      <c r="K337" s="121"/>
      <c r="L337" s="122"/>
      <c r="M337" s="123"/>
      <c r="N337" s="124"/>
      <c r="O337" s="967"/>
      <c r="P337" s="968"/>
      <c r="AE337" s="261"/>
    </row>
    <row r="338" spans="1:31" s="626" customFormat="1" ht="19.5" customHeight="1">
      <c r="A338" s="120"/>
      <c r="B338" s="328"/>
      <c r="C338" s="328"/>
      <c r="D338" s="958"/>
      <c r="E338" s="277"/>
      <c r="F338" s="329">
        <v>1.5</v>
      </c>
      <c r="G338" s="329">
        <v>1</v>
      </c>
      <c r="H338" s="330">
        <v>1.7999999999999999E-2</v>
      </c>
      <c r="I338" s="331">
        <v>1</v>
      </c>
      <c r="J338" s="332">
        <f t="shared" ref="J338:J339" si="108">F338*G338*I338</f>
        <v>1.5</v>
      </c>
      <c r="K338" s="121"/>
      <c r="L338" s="122"/>
      <c r="M338" s="123"/>
      <c r="N338" s="124"/>
      <c r="O338" s="967"/>
      <c r="P338" s="968"/>
      <c r="AE338" s="261"/>
    </row>
    <row r="339" spans="1:31" s="626" customFormat="1" ht="19.5" customHeight="1">
      <c r="A339" s="120"/>
      <c r="B339" s="328"/>
      <c r="C339" s="328"/>
      <c r="D339" s="958"/>
      <c r="E339" s="277"/>
      <c r="F339" s="329">
        <v>1.2</v>
      </c>
      <c r="G339" s="329">
        <v>0.9</v>
      </c>
      <c r="H339" s="330">
        <v>1.7999999999999999E-2</v>
      </c>
      <c r="I339" s="331">
        <v>1</v>
      </c>
      <c r="J339" s="332">
        <f t="shared" si="108"/>
        <v>1.08</v>
      </c>
      <c r="K339" s="121"/>
      <c r="L339" s="122"/>
      <c r="M339" s="123"/>
      <c r="N339" s="124"/>
      <c r="O339" s="967"/>
      <c r="P339" s="968"/>
      <c r="AE339" s="261"/>
    </row>
    <row r="340" spans="1:31" s="626" customFormat="1" ht="19.5" customHeight="1">
      <c r="A340" s="120"/>
      <c r="B340" s="328"/>
      <c r="C340" s="328"/>
      <c r="D340" s="958"/>
      <c r="E340" s="277"/>
      <c r="F340" s="329">
        <v>1.3</v>
      </c>
      <c r="G340" s="329">
        <v>1</v>
      </c>
      <c r="H340" s="330">
        <v>1.7999999999999999E-2</v>
      </c>
      <c r="I340" s="331">
        <v>10</v>
      </c>
      <c r="J340" s="332">
        <f t="shared" si="89"/>
        <v>13</v>
      </c>
      <c r="K340" s="121"/>
      <c r="L340" s="122"/>
      <c r="M340" s="123"/>
      <c r="N340" s="124"/>
      <c r="O340" s="967"/>
      <c r="P340" s="968"/>
      <c r="AE340" s="261"/>
    </row>
    <row r="341" spans="1:31" s="626" customFormat="1" ht="19.5" customHeight="1" thickBot="1">
      <c r="A341" s="120"/>
      <c r="B341" s="328"/>
      <c r="C341" s="328"/>
      <c r="D341" s="958"/>
      <c r="E341" s="277"/>
      <c r="F341" s="329">
        <v>1.4</v>
      </c>
      <c r="G341" s="329">
        <v>1</v>
      </c>
      <c r="H341" s="330">
        <v>1.7999999999999999E-2</v>
      </c>
      <c r="I341" s="331">
        <v>5</v>
      </c>
      <c r="J341" s="332">
        <f t="shared" ref="J341" si="109">F341*G341*I341</f>
        <v>7</v>
      </c>
      <c r="K341" s="121"/>
      <c r="L341" s="122"/>
      <c r="M341" s="123"/>
      <c r="N341" s="124"/>
      <c r="O341" s="967"/>
      <c r="P341" s="968"/>
      <c r="AE341" s="261"/>
    </row>
    <row r="342" spans="1:31" s="458" customFormat="1" ht="19.5" customHeight="1">
      <c r="A342" s="113">
        <v>43898</v>
      </c>
      <c r="B342" s="299" t="s">
        <v>31</v>
      </c>
      <c r="C342" s="299" t="s">
        <v>66</v>
      </c>
      <c r="D342" s="114" t="s">
        <v>3</v>
      </c>
      <c r="E342" s="615" t="s">
        <v>269</v>
      </c>
      <c r="F342" s="320">
        <v>1</v>
      </c>
      <c r="G342" s="320">
        <v>0.6</v>
      </c>
      <c r="H342" s="321">
        <v>1.7999999999999999E-2</v>
      </c>
      <c r="I342" s="322">
        <v>2</v>
      </c>
      <c r="J342" s="323">
        <f t="shared" si="89"/>
        <v>1.2</v>
      </c>
      <c r="K342" s="116">
        <f>SUM(I342:I343)</f>
        <v>5</v>
      </c>
      <c r="L342" s="117">
        <f>SUM(J342:J343)</f>
        <v>3.1799999999999997</v>
      </c>
      <c r="M342" s="118" t="s">
        <v>33</v>
      </c>
      <c r="N342" s="119" t="s">
        <v>32</v>
      </c>
      <c r="O342" s="967" t="s">
        <v>270</v>
      </c>
      <c r="P342" s="968" t="s">
        <v>216</v>
      </c>
      <c r="AE342" s="261"/>
    </row>
    <row r="343" spans="1:31" s="626" customFormat="1" ht="19.5" customHeight="1" thickBot="1">
      <c r="A343" s="120"/>
      <c r="B343" s="328"/>
      <c r="C343" s="328"/>
      <c r="D343" s="958"/>
      <c r="E343" s="277"/>
      <c r="F343" s="329">
        <v>1.1000000000000001</v>
      </c>
      <c r="G343" s="329">
        <v>0.6</v>
      </c>
      <c r="H343" s="330">
        <v>1.7999999999999999E-2</v>
      </c>
      <c r="I343" s="331">
        <v>3</v>
      </c>
      <c r="J343" s="332">
        <f t="shared" ref="J343" si="110">F343*G343*I343</f>
        <v>1.98</v>
      </c>
      <c r="K343" s="121"/>
      <c r="L343" s="122"/>
      <c r="M343" s="123"/>
      <c r="N343" s="124"/>
      <c r="O343" s="967"/>
      <c r="P343" s="968"/>
      <c r="AE343" s="261"/>
    </row>
    <row r="344" spans="1:31" s="458" customFormat="1" ht="19.5" customHeight="1">
      <c r="A344" s="113">
        <v>43899</v>
      </c>
      <c r="B344" s="299" t="s">
        <v>31</v>
      </c>
      <c r="C344" s="299" t="s">
        <v>66</v>
      </c>
      <c r="D344" s="114" t="s">
        <v>3</v>
      </c>
      <c r="E344" s="115" t="s">
        <v>434</v>
      </c>
      <c r="F344" s="320">
        <v>1.3</v>
      </c>
      <c r="G344" s="320">
        <v>1</v>
      </c>
      <c r="H344" s="321">
        <v>1.7999999999999999E-2</v>
      </c>
      <c r="I344" s="322">
        <v>18</v>
      </c>
      <c r="J344" s="323">
        <f t="shared" ref="J344:J394" si="111">F344*G344*I344</f>
        <v>23.400000000000002</v>
      </c>
      <c r="K344" s="116">
        <f>SUM(I344:I352)</f>
        <v>47</v>
      </c>
      <c r="L344" s="117">
        <f>SUM(J344:J352)</f>
        <v>68.679999999999993</v>
      </c>
      <c r="M344" s="118" t="s">
        <v>33</v>
      </c>
      <c r="N344" s="119" t="s">
        <v>32</v>
      </c>
      <c r="O344" s="967" t="s">
        <v>270</v>
      </c>
      <c r="P344" s="968" t="s">
        <v>216</v>
      </c>
      <c r="AE344" s="261"/>
    </row>
    <row r="345" spans="1:31" s="866" customFormat="1" ht="19.5" customHeight="1">
      <c r="A345" s="120"/>
      <c r="B345" s="328"/>
      <c r="C345" s="328"/>
      <c r="D345" s="958"/>
      <c r="E345" s="277"/>
      <c r="F345" s="329">
        <v>1.8</v>
      </c>
      <c r="G345" s="329">
        <v>1</v>
      </c>
      <c r="H345" s="330">
        <v>1.7999999999999999E-2</v>
      </c>
      <c r="I345" s="331">
        <v>4</v>
      </c>
      <c r="J345" s="332">
        <f t="shared" si="111"/>
        <v>7.2</v>
      </c>
      <c r="K345" s="121"/>
      <c r="L345" s="122"/>
      <c r="M345" s="123"/>
      <c r="N345" s="124"/>
      <c r="O345" s="967"/>
      <c r="P345" s="968"/>
      <c r="AE345" s="261"/>
    </row>
    <row r="346" spans="1:31" s="866" customFormat="1" ht="19.5" customHeight="1">
      <c r="A346" s="120"/>
      <c r="B346" s="328"/>
      <c r="C346" s="328"/>
      <c r="D346" s="958"/>
      <c r="E346" s="277"/>
      <c r="F346" s="329">
        <v>1.4</v>
      </c>
      <c r="G346" s="329">
        <v>1</v>
      </c>
      <c r="H346" s="330">
        <v>1.7999999999999999E-2</v>
      </c>
      <c r="I346" s="331">
        <v>5</v>
      </c>
      <c r="J346" s="332">
        <f t="shared" si="111"/>
        <v>7</v>
      </c>
      <c r="K346" s="121"/>
      <c r="L346" s="122"/>
      <c r="M346" s="123"/>
      <c r="N346" s="124"/>
      <c r="O346" s="967"/>
      <c r="P346" s="968"/>
      <c r="AE346" s="261"/>
    </row>
    <row r="347" spans="1:31" s="866" customFormat="1" ht="19.5" customHeight="1">
      <c r="A347" s="120"/>
      <c r="B347" s="328"/>
      <c r="C347" s="328"/>
      <c r="D347" s="958"/>
      <c r="E347" s="277"/>
      <c r="F347" s="329">
        <v>1.9</v>
      </c>
      <c r="G347" s="329">
        <v>1</v>
      </c>
      <c r="H347" s="330">
        <v>1.7999999999999999E-2</v>
      </c>
      <c r="I347" s="331">
        <v>4</v>
      </c>
      <c r="J347" s="332">
        <f t="shared" ref="J347:J348" si="112">F347*G347*I347</f>
        <v>7.6</v>
      </c>
      <c r="K347" s="121"/>
      <c r="L347" s="122"/>
      <c r="M347" s="123"/>
      <c r="N347" s="124"/>
      <c r="O347" s="967"/>
      <c r="P347" s="968"/>
      <c r="AE347" s="261"/>
    </row>
    <row r="348" spans="1:31" s="866" customFormat="1" ht="19.5" customHeight="1">
      <c r="A348" s="120"/>
      <c r="B348" s="328"/>
      <c r="C348" s="328"/>
      <c r="D348" s="958"/>
      <c r="E348" s="277"/>
      <c r="F348" s="329">
        <v>1.2</v>
      </c>
      <c r="G348" s="329">
        <v>1</v>
      </c>
      <c r="H348" s="330">
        <v>1.7999999999999999E-2</v>
      </c>
      <c r="I348" s="331">
        <v>1</v>
      </c>
      <c r="J348" s="332">
        <f t="shared" si="112"/>
        <v>1.2</v>
      </c>
      <c r="K348" s="121"/>
      <c r="L348" s="122"/>
      <c r="M348" s="123"/>
      <c r="N348" s="124"/>
      <c r="O348" s="967"/>
      <c r="P348" s="968"/>
      <c r="AE348" s="261"/>
    </row>
    <row r="349" spans="1:31" s="866" customFormat="1" ht="19.5" customHeight="1">
      <c r="A349" s="120"/>
      <c r="B349" s="328"/>
      <c r="C349" s="328"/>
      <c r="D349" s="958"/>
      <c r="E349" s="277"/>
      <c r="F349" s="329">
        <v>1.7</v>
      </c>
      <c r="G349" s="329">
        <v>1</v>
      </c>
      <c r="H349" s="330">
        <v>1.7999999999999999E-2</v>
      </c>
      <c r="I349" s="331">
        <v>9</v>
      </c>
      <c r="J349" s="332">
        <f t="shared" ref="J349:J350" si="113">F349*G349*I349</f>
        <v>15.299999999999999</v>
      </c>
      <c r="K349" s="121"/>
      <c r="L349" s="122"/>
      <c r="M349" s="123"/>
      <c r="N349" s="124"/>
      <c r="O349" s="967"/>
      <c r="P349" s="968"/>
      <c r="AE349" s="261"/>
    </row>
    <row r="350" spans="1:31" s="866" customFormat="1" ht="19.5" customHeight="1">
      <c r="A350" s="120"/>
      <c r="B350" s="328"/>
      <c r="C350" s="328"/>
      <c r="D350" s="958"/>
      <c r="E350" s="277"/>
      <c r="F350" s="329">
        <v>1</v>
      </c>
      <c r="G350" s="329">
        <v>1</v>
      </c>
      <c r="H350" s="330">
        <v>1.7999999999999999E-2</v>
      </c>
      <c r="I350" s="331">
        <v>3</v>
      </c>
      <c r="J350" s="332">
        <f t="shared" si="113"/>
        <v>3</v>
      </c>
      <c r="K350" s="121"/>
      <c r="L350" s="122"/>
      <c r="M350" s="123"/>
      <c r="N350" s="124"/>
      <c r="O350" s="967"/>
      <c r="P350" s="968"/>
      <c r="AE350" s="261"/>
    </row>
    <row r="351" spans="1:31" s="626" customFormat="1" ht="19.5" customHeight="1">
      <c r="A351" s="120"/>
      <c r="B351" s="328"/>
      <c r="C351" s="328"/>
      <c r="D351" s="958"/>
      <c r="E351" s="277"/>
      <c r="F351" s="329">
        <v>1.6</v>
      </c>
      <c r="G351" s="329">
        <v>0.9</v>
      </c>
      <c r="H351" s="330">
        <v>1.7999999999999999E-2</v>
      </c>
      <c r="I351" s="331">
        <v>2</v>
      </c>
      <c r="J351" s="332">
        <f t="shared" si="111"/>
        <v>2.8800000000000003</v>
      </c>
      <c r="K351" s="121"/>
      <c r="L351" s="122"/>
      <c r="M351" s="123"/>
      <c r="N351" s="124"/>
      <c r="O351" s="967"/>
      <c r="P351" s="968"/>
      <c r="AE351" s="261"/>
    </row>
    <row r="352" spans="1:31" s="626" customFormat="1" ht="19.5" customHeight="1" thickBot="1">
      <c r="A352" s="120"/>
      <c r="B352" s="328"/>
      <c r="C352" s="328"/>
      <c r="D352" s="958"/>
      <c r="E352" s="277"/>
      <c r="F352" s="329">
        <v>1.1000000000000001</v>
      </c>
      <c r="G352" s="329">
        <v>1</v>
      </c>
      <c r="H352" s="330">
        <v>1.7999999999999999E-2</v>
      </c>
      <c r="I352" s="331">
        <v>1</v>
      </c>
      <c r="J352" s="332">
        <f t="shared" ref="J352" si="114">F352*G352*I352</f>
        <v>1.1000000000000001</v>
      </c>
      <c r="K352" s="121"/>
      <c r="L352" s="122"/>
      <c r="M352" s="123"/>
      <c r="N352" s="124"/>
      <c r="O352" s="967"/>
      <c r="P352" s="968"/>
      <c r="AE352" s="261"/>
    </row>
    <row r="353" spans="1:31" s="458" customFormat="1" ht="19.5" customHeight="1">
      <c r="A353" s="113">
        <v>43899</v>
      </c>
      <c r="B353" s="299" t="s">
        <v>31</v>
      </c>
      <c r="C353" s="299" t="s">
        <v>66</v>
      </c>
      <c r="D353" s="114" t="s">
        <v>3</v>
      </c>
      <c r="E353" s="115" t="s">
        <v>435</v>
      </c>
      <c r="F353" s="320">
        <v>1.2</v>
      </c>
      <c r="G353" s="320">
        <v>0.6</v>
      </c>
      <c r="H353" s="321">
        <v>1.7999999999999999E-2</v>
      </c>
      <c r="I353" s="322">
        <v>47</v>
      </c>
      <c r="J353" s="323">
        <f t="shared" si="111"/>
        <v>33.839999999999996</v>
      </c>
      <c r="K353" s="116">
        <f>SUM(I353:I354)</f>
        <v>50</v>
      </c>
      <c r="L353" s="117">
        <f>SUM(J353:J354)</f>
        <v>36.179999999999993</v>
      </c>
      <c r="M353" s="118" t="s">
        <v>33</v>
      </c>
      <c r="N353" s="119" t="s">
        <v>32</v>
      </c>
      <c r="O353" s="967" t="s">
        <v>270</v>
      </c>
      <c r="P353" s="968" t="s">
        <v>216</v>
      </c>
      <c r="AE353" s="261"/>
    </row>
    <row r="354" spans="1:31" s="458" customFormat="1" ht="19.5" customHeight="1" thickBot="1">
      <c r="A354" s="120"/>
      <c r="B354" s="328"/>
      <c r="C354" s="328"/>
      <c r="D354" s="958"/>
      <c r="E354" s="277"/>
      <c r="F354" s="329">
        <v>1.3</v>
      </c>
      <c r="G354" s="329">
        <v>0.6</v>
      </c>
      <c r="H354" s="330">
        <v>1.7999999999999999E-2</v>
      </c>
      <c r="I354" s="331">
        <v>3</v>
      </c>
      <c r="J354" s="332">
        <f t="shared" si="111"/>
        <v>2.34</v>
      </c>
      <c r="K354" s="121"/>
      <c r="L354" s="122"/>
      <c r="M354" s="123"/>
      <c r="N354" s="124"/>
      <c r="O354" s="967"/>
      <c r="P354" s="968"/>
      <c r="AE354" s="261"/>
    </row>
    <row r="355" spans="1:31" s="629" customFormat="1" ht="19.5" customHeight="1">
      <c r="A355" s="113">
        <v>43899</v>
      </c>
      <c r="B355" s="299" t="s">
        <v>31</v>
      </c>
      <c r="C355" s="299" t="s">
        <v>66</v>
      </c>
      <c r="D355" s="114" t="s">
        <v>4</v>
      </c>
      <c r="E355" s="115" t="s">
        <v>436</v>
      </c>
      <c r="F355" s="320">
        <v>0.9</v>
      </c>
      <c r="G355" s="320">
        <v>0.6</v>
      </c>
      <c r="H355" s="321">
        <v>1.7999999999999999E-2</v>
      </c>
      <c r="I355" s="322">
        <v>8</v>
      </c>
      <c r="J355" s="323">
        <f t="shared" si="111"/>
        <v>4.32</v>
      </c>
      <c r="K355" s="116">
        <f>SUM(I355:I359)</f>
        <v>48</v>
      </c>
      <c r="L355" s="117">
        <f>SUM(J355:J359)</f>
        <v>32.1</v>
      </c>
      <c r="M355" s="118" t="s">
        <v>33</v>
      </c>
      <c r="N355" s="119"/>
      <c r="O355" s="967"/>
      <c r="P355" s="968" t="s">
        <v>219</v>
      </c>
      <c r="AE355" s="261"/>
    </row>
    <row r="356" spans="1:31" s="629" customFormat="1" ht="19.5" customHeight="1">
      <c r="A356" s="120"/>
      <c r="B356" s="328"/>
      <c r="C356" s="328"/>
      <c r="D356" s="958"/>
      <c r="E356" s="277"/>
      <c r="F356" s="329">
        <v>1</v>
      </c>
      <c r="G356" s="329">
        <v>0.6</v>
      </c>
      <c r="H356" s="330">
        <v>1.7999999999999999E-2</v>
      </c>
      <c r="I356" s="331">
        <v>12</v>
      </c>
      <c r="J356" s="332">
        <f t="shared" si="111"/>
        <v>7.1999999999999993</v>
      </c>
      <c r="K356" s="121"/>
      <c r="L356" s="122"/>
      <c r="M356" s="123"/>
      <c r="N356" s="124"/>
      <c r="O356" s="967"/>
      <c r="P356" s="968"/>
      <c r="AE356" s="261"/>
    </row>
    <row r="357" spans="1:31" s="629" customFormat="1" ht="19.5" customHeight="1">
      <c r="A357" s="120"/>
      <c r="B357" s="328"/>
      <c r="C357" s="328"/>
      <c r="D357" s="958"/>
      <c r="E357" s="277"/>
      <c r="F357" s="329">
        <v>1.1000000000000001</v>
      </c>
      <c r="G357" s="329">
        <v>0.6</v>
      </c>
      <c r="H357" s="330">
        <v>1.7999999999999999E-2</v>
      </c>
      <c r="I357" s="331">
        <v>4</v>
      </c>
      <c r="J357" s="332">
        <f t="shared" si="111"/>
        <v>2.64</v>
      </c>
      <c r="K357" s="121"/>
      <c r="L357" s="122"/>
      <c r="M357" s="123"/>
      <c r="N357" s="124"/>
      <c r="O357" s="967"/>
      <c r="P357" s="968"/>
      <c r="AE357" s="261"/>
    </row>
    <row r="358" spans="1:31" s="629" customFormat="1" ht="19.5" customHeight="1">
      <c r="A358" s="120"/>
      <c r="B358" s="328"/>
      <c r="C358" s="328"/>
      <c r="D358" s="958"/>
      <c r="E358" s="277"/>
      <c r="F358" s="329">
        <v>1.2</v>
      </c>
      <c r="G358" s="329">
        <v>0.6</v>
      </c>
      <c r="H358" s="330">
        <v>1.7999999999999999E-2</v>
      </c>
      <c r="I358" s="331">
        <v>13</v>
      </c>
      <c r="J358" s="332">
        <f t="shared" si="111"/>
        <v>9.36</v>
      </c>
      <c r="K358" s="121"/>
      <c r="L358" s="122"/>
      <c r="M358" s="123"/>
      <c r="N358" s="124"/>
      <c r="O358" s="967"/>
      <c r="P358" s="968"/>
      <c r="AE358" s="261"/>
    </row>
    <row r="359" spans="1:31" s="629" customFormat="1" ht="19.5" customHeight="1" thickBot="1">
      <c r="A359" s="120"/>
      <c r="B359" s="328"/>
      <c r="C359" s="328"/>
      <c r="D359" s="958"/>
      <c r="E359" s="277"/>
      <c r="F359" s="329">
        <v>1.3</v>
      </c>
      <c r="G359" s="329">
        <v>0.6</v>
      </c>
      <c r="H359" s="330">
        <v>1.7999999999999999E-2</v>
      </c>
      <c r="I359" s="331">
        <v>11</v>
      </c>
      <c r="J359" s="332">
        <f t="shared" ref="J359" si="115">F359*G359*I359</f>
        <v>8.58</v>
      </c>
      <c r="K359" s="121"/>
      <c r="L359" s="122"/>
      <c r="M359" s="123"/>
      <c r="N359" s="124"/>
      <c r="O359" s="967"/>
      <c r="P359" s="968"/>
      <c r="AE359" s="261"/>
    </row>
    <row r="360" spans="1:31" s="559" customFormat="1" ht="19.5" customHeight="1">
      <c r="A360" s="113">
        <v>43899</v>
      </c>
      <c r="B360" s="299" t="s">
        <v>31</v>
      </c>
      <c r="C360" s="299" t="s">
        <v>66</v>
      </c>
      <c r="D360" s="114" t="s">
        <v>4</v>
      </c>
      <c r="E360" s="115" t="s">
        <v>437</v>
      </c>
      <c r="F360" s="320">
        <v>1.2</v>
      </c>
      <c r="G360" s="320">
        <v>0.6</v>
      </c>
      <c r="H360" s="321">
        <v>1.7999999999999999E-2</v>
      </c>
      <c r="I360" s="322">
        <v>36</v>
      </c>
      <c r="J360" s="323">
        <f t="shared" ref="J360:J361" si="116">F360*G360*I360</f>
        <v>25.919999999999998</v>
      </c>
      <c r="K360" s="116">
        <f>SUM(I360:I361)</f>
        <v>50</v>
      </c>
      <c r="L360" s="117">
        <f>SUM(J360:J361)</f>
        <v>36.839999999999996</v>
      </c>
      <c r="M360" s="118" t="s">
        <v>33</v>
      </c>
      <c r="N360" s="119"/>
      <c r="O360" s="967"/>
      <c r="P360" s="968" t="s">
        <v>216</v>
      </c>
      <c r="AE360" s="261"/>
    </row>
    <row r="361" spans="1:31" s="559" customFormat="1" ht="19.5" customHeight="1" thickBot="1">
      <c r="A361" s="120"/>
      <c r="B361" s="328"/>
      <c r="C361" s="328"/>
      <c r="D361" s="958"/>
      <c r="E361" s="277"/>
      <c r="F361" s="329">
        <v>1.3</v>
      </c>
      <c r="G361" s="329">
        <v>0.6</v>
      </c>
      <c r="H361" s="330">
        <v>1.7999999999999999E-2</v>
      </c>
      <c r="I361" s="331">
        <v>14</v>
      </c>
      <c r="J361" s="332">
        <f t="shared" si="116"/>
        <v>10.92</v>
      </c>
      <c r="K361" s="121"/>
      <c r="L361" s="122"/>
      <c r="M361" s="123"/>
      <c r="N361" s="124"/>
      <c r="O361" s="967"/>
      <c r="P361" s="968"/>
      <c r="AE361" s="261"/>
    </row>
    <row r="362" spans="1:31" s="451" customFormat="1" ht="19.5" customHeight="1">
      <c r="A362" s="113">
        <v>43899</v>
      </c>
      <c r="B362" s="299" t="s">
        <v>31</v>
      </c>
      <c r="C362" s="299" t="s">
        <v>66</v>
      </c>
      <c r="D362" s="114" t="s">
        <v>4</v>
      </c>
      <c r="E362" s="115" t="s">
        <v>438</v>
      </c>
      <c r="F362" s="320">
        <v>1.4</v>
      </c>
      <c r="G362" s="320">
        <v>0.6</v>
      </c>
      <c r="H362" s="321">
        <v>1.7999999999999999E-2</v>
      </c>
      <c r="I362" s="322">
        <v>14</v>
      </c>
      <c r="J362" s="323">
        <f t="shared" si="111"/>
        <v>11.76</v>
      </c>
      <c r="K362" s="116">
        <f>SUM(I362:I364)</f>
        <v>49</v>
      </c>
      <c r="L362" s="117">
        <f>SUM(J362:J364)</f>
        <v>44.28</v>
      </c>
      <c r="M362" s="118" t="s">
        <v>33</v>
      </c>
      <c r="N362" s="119"/>
      <c r="O362" s="967"/>
      <c r="P362" s="968" t="s">
        <v>219</v>
      </c>
      <c r="AE362" s="261"/>
    </row>
    <row r="363" spans="1:31" s="627" customFormat="1" ht="19.5" customHeight="1">
      <c r="A363" s="120"/>
      <c r="B363" s="328"/>
      <c r="C363" s="328"/>
      <c r="D363" s="958"/>
      <c r="E363" s="277"/>
      <c r="F363" s="329">
        <v>1.5</v>
      </c>
      <c r="G363" s="329">
        <v>0.6</v>
      </c>
      <c r="H363" s="330">
        <v>1.7999999999999999E-2</v>
      </c>
      <c r="I363" s="331">
        <v>18</v>
      </c>
      <c r="J363" s="332">
        <f t="shared" si="111"/>
        <v>16.2</v>
      </c>
      <c r="K363" s="121"/>
      <c r="L363" s="122"/>
      <c r="M363" s="123"/>
      <c r="N363" s="124"/>
      <c r="O363" s="967"/>
      <c r="P363" s="968"/>
      <c r="AE363" s="261"/>
    </row>
    <row r="364" spans="1:31" s="627" customFormat="1" ht="19.5" customHeight="1" thickBot="1">
      <c r="A364" s="120"/>
      <c r="B364" s="328"/>
      <c r="C364" s="328"/>
      <c r="D364" s="958"/>
      <c r="E364" s="277"/>
      <c r="F364" s="329">
        <v>1.6</v>
      </c>
      <c r="G364" s="329">
        <v>0.6</v>
      </c>
      <c r="H364" s="330">
        <v>1.7999999999999999E-2</v>
      </c>
      <c r="I364" s="331">
        <v>17</v>
      </c>
      <c r="J364" s="332">
        <f t="shared" si="111"/>
        <v>16.32</v>
      </c>
      <c r="K364" s="121"/>
      <c r="L364" s="122"/>
      <c r="M364" s="123"/>
      <c r="N364" s="124"/>
      <c r="O364" s="967"/>
      <c r="P364" s="968"/>
      <c r="AE364" s="261"/>
    </row>
    <row r="365" spans="1:31" s="459" customFormat="1" ht="19.5" customHeight="1">
      <c r="A365" s="113">
        <v>43899</v>
      </c>
      <c r="B365" s="299" t="s">
        <v>31</v>
      </c>
      <c r="C365" s="299" t="s">
        <v>66</v>
      </c>
      <c r="D365" s="114" t="s">
        <v>4</v>
      </c>
      <c r="E365" s="115" t="s">
        <v>439</v>
      </c>
      <c r="F365" s="320">
        <v>1.8</v>
      </c>
      <c r="G365" s="320">
        <v>0.6</v>
      </c>
      <c r="H365" s="321">
        <v>1.7999999999999999E-2</v>
      </c>
      <c r="I365" s="322">
        <v>19</v>
      </c>
      <c r="J365" s="323">
        <f t="shared" si="111"/>
        <v>20.520000000000003</v>
      </c>
      <c r="K365" s="116">
        <f>SUM(I365:I370)</f>
        <v>50</v>
      </c>
      <c r="L365" s="117">
        <f>SUM(J365:J370)</f>
        <v>55.92</v>
      </c>
      <c r="M365" s="118" t="s">
        <v>33</v>
      </c>
      <c r="N365" s="119" t="s">
        <v>32</v>
      </c>
      <c r="O365" s="969" t="s">
        <v>229</v>
      </c>
      <c r="P365" s="973" t="s">
        <v>219</v>
      </c>
      <c r="Q365" s="463"/>
      <c r="AE365" s="261"/>
    </row>
    <row r="366" spans="1:31" s="866" customFormat="1" ht="19.5" customHeight="1">
      <c r="A366" s="120"/>
      <c r="B366" s="328"/>
      <c r="C366" s="328"/>
      <c r="D366" s="958"/>
      <c r="E366" s="277"/>
      <c r="F366" s="329">
        <v>1.9</v>
      </c>
      <c r="G366" s="329">
        <v>0.6</v>
      </c>
      <c r="H366" s="330">
        <v>1.7999999999999999E-2</v>
      </c>
      <c r="I366" s="331">
        <v>7</v>
      </c>
      <c r="J366" s="332">
        <f t="shared" ref="J366:J367" si="117">F366*G366*I366</f>
        <v>7.9799999999999995</v>
      </c>
      <c r="K366" s="121"/>
      <c r="L366" s="122"/>
      <c r="M366" s="123"/>
      <c r="N366" s="124"/>
      <c r="O366" s="967"/>
      <c r="P366" s="968"/>
      <c r="AE366" s="261"/>
    </row>
    <row r="367" spans="1:31" s="866" customFormat="1" ht="19.5" customHeight="1">
      <c r="A367" s="120"/>
      <c r="B367" s="328"/>
      <c r="C367" s="328"/>
      <c r="D367" s="958"/>
      <c r="E367" s="277"/>
      <c r="F367" s="329">
        <v>2</v>
      </c>
      <c r="G367" s="329">
        <v>0.6</v>
      </c>
      <c r="H367" s="330">
        <v>1.7999999999999999E-2</v>
      </c>
      <c r="I367" s="331">
        <v>9</v>
      </c>
      <c r="J367" s="332">
        <f t="shared" si="117"/>
        <v>10.799999999999999</v>
      </c>
      <c r="K367" s="121"/>
      <c r="L367" s="122"/>
      <c r="M367" s="123"/>
      <c r="N367" s="124"/>
      <c r="O367" s="967"/>
      <c r="P367" s="968"/>
      <c r="AE367" s="261"/>
    </row>
    <row r="368" spans="1:31" s="627" customFormat="1" ht="19.5" customHeight="1">
      <c r="A368" s="120"/>
      <c r="B368" s="328"/>
      <c r="C368" s="328"/>
      <c r="D368" s="958"/>
      <c r="E368" s="277"/>
      <c r="F368" s="329">
        <v>2.7</v>
      </c>
      <c r="G368" s="329">
        <v>0.6</v>
      </c>
      <c r="H368" s="330">
        <v>1.7999999999999999E-2</v>
      </c>
      <c r="I368" s="331">
        <v>1</v>
      </c>
      <c r="J368" s="332">
        <f t="shared" si="111"/>
        <v>1.62</v>
      </c>
      <c r="K368" s="121"/>
      <c r="L368" s="122"/>
      <c r="M368" s="123"/>
      <c r="N368" s="124"/>
      <c r="O368" s="967"/>
      <c r="P368" s="968"/>
      <c r="AE368" s="261"/>
    </row>
    <row r="369" spans="1:31" s="627" customFormat="1" ht="19.5" customHeight="1">
      <c r="A369" s="120"/>
      <c r="B369" s="328"/>
      <c r="C369" s="328"/>
      <c r="D369" s="958"/>
      <c r="E369" s="277"/>
      <c r="F369" s="329">
        <v>1.7</v>
      </c>
      <c r="G369" s="329">
        <v>0.6</v>
      </c>
      <c r="H369" s="330">
        <v>1.7999999999999999E-2</v>
      </c>
      <c r="I369" s="331">
        <v>11</v>
      </c>
      <c r="J369" s="332">
        <f t="shared" si="111"/>
        <v>11.22</v>
      </c>
      <c r="K369" s="121"/>
      <c r="L369" s="122"/>
      <c r="M369" s="123"/>
      <c r="N369" s="124"/>
      <c r="O369" s="967"/>
      <c r="P369" s="968"/>
      <c r="AE369" s="261"/>
    </row>
    <row r="370" spans="1:31" s="627" customFormat="1" ht="19.5" customHeight="1" thickBot="1">
      <c r="A370" s="120"/>
      <c r="B370" s="328"/>
      <c r="C370" s="328"/>
      <c r="D370" s="958"/>
      <c r="E370" s="277"/>
      <c r="F370" s="329">
        <v>2.1</v>
      </c>
      <c r="G370" s="329">
        <v>0.6</v>
      </c>
      <c r="H370" s="330">
        <v>1.7999999999999999E-2</v>
      </c>
      <c r="I370" s="331">
        <v>3</v>
      </c>
      <c r="J370" s="332">
        <f t="shared" ref="J370" si="118">F370*G370*I370</f>
        <v>3.7800000000000002</v>
      </c>
      <c r="K370" s="121"/>
      <c r="L370" s="122"/>
      <c r="M370" s="123"/>
      <c r="N370" s="124"/>
      <c r="O370" s="967"/>
      <c r="P370" s="968"/>
      <c r="AE370" s="261"/>
    </row>
    <row r="371" spans="1:31" s="459" customFormat="1" ht="19.5" customHeight="1">
      <c r="A371" s="113">
        <v>43899</v>
      </c>
      <c r="B371" s="299" t="s">
        <v>31</v>
      </c>
      <c r="C371" s="299" t="s">
        <v>66</v>
      </c>
      <c r="D371" s="114" t="s">
        <v>3</v>
      </c>
      <c r="E371" s="115" t="s">
        <v>440</v>
      </c>
      <c r="F371" s="320">
        <v>1.2</v>
      </c>
      <c r="G371" s="320">
        <v>0.6</v>
      </c>
      <c r="H371" s="321">
        <v>1.7999999999999999E-2</v>
      </c>
      <c r="I371" s="322">
        <v>35</v>
      </c>
      <c r="J371" s="323">
        <f t="shared" si="111"/>
        <v>25.2</v>
      </c>
      <c r="K371" s="116">
        <f>SUM(I371:I373)</f>
        <v>50</v>
      </c>
      <c r="L371" s="117">
        <f>SUM(J371:J373)</f>
        <v>36.78</v>
      </c>
      <c r="M371" s="118" t="s">
        <v>33</v>
      </c>
      <c r="N371" s="119" t="s">
        <v>32</v>
      </c>
      <c r="O371" s="969" t="s">
        <v>270</v>
      </c>
      <c r="P371" s="973" t="s">
        <v>216</v>
      </c>
      <c r="Q371" s="463"/>
      <c r="AE371" s="261"/>
    </row>
    <row r="372" spans="1:31" s="628" customFormat="1" ht="19.5" customHeight="1">
      <c r="A372" s="120"/>
      <c r="B372" s="328"/>
      <c r="C372" s="328"/>
      <c r="D372" s="958"/>
      <c r="E372" s="277"/>
      <c r="F372" s="329">
        <v>1.2</v>
      </c>
      <c r="G372" s="329">
        <v>0.55000000000000004</v>
      </c>
      <c r="H372" s="330">
        <v>1.7999999999999999E-2</v>
      </c>
      <c r="I372" s="331">
        <v>1</v>
      </c>
      <c r="J372" s="332">
        <f t="shared" ref="J372" si="119">F372*G372*I372</f>
        <v>0.66</v>
      </c>
      <c r="K372" s="121"/>
      <c r="L372" s="122"/>
      <c r="M372" s="123"/>
      <c r="N372" s="124"/>
      <c r="O372" s="967"/>
      <c r="P372" s="968"/>
      <c r="AE372" s="261"/>
    </row>
    <row r="373" spans="1:31" s="459" customFormat="1" ht="19.5" customHeight="1" thickBot="1">
      <c r="A373" s="120"/>
      <c r="B373" s="328"/>
      <c r="C373" s="328"/>
      <c r="D373" s="958"/>
      <c r="E373" s="277"/>
      <c r="F373" s="329">
        <v>1.3</v>
      </c>
      <c r="G373" s="329">
        <v>0.6</v>
      </c>
      <c r="H373" s="330">
        <v>1.7999999999999999E-2</v>
      </c>
      <c r="I373" s="331">
        <v>14</v>
      </c>
      <c r="J373" s="332">
        <f t="shared" si="111"/>
        <v>10.92</v>
      </c>
      <c r="K373" s="121"/>
      <c r="L373" s="122"/>
      <c r="M373" s="123"/>
      <c r="N373" s="124"/>
      <c r="O373" s="967"/>
      <c r="P373" s="968"/>
      <c r="AE373" s="261"/>
    </row>
    <row r="374" spans="1:31" s="460" customFormat="1" ht="19.5" customHeight="1" thickBot="1">
      <c r="A374" s="113">
        <v>43899</v>
      </c>
      <c r="B374" s="299" t="s">
        <v>31</v>
      </c>
      <c r="C374" s="299" t="s">
        <v>66</v>
      </c>
      <c r="D374" s="114" t="s">
        <v>4</v>
      </c>
      <c r="E374" s="115" t="s">
        <v>441</v>
      </c>
      <c r="F374" s="320">
        <v>0.8</v>
      </c>
      <c r="G374" s="320">
        <v>0.6</v>
      </c>
      <c r="H374" s="321">
        <v>1.7999999999999999E-2</v>
      </c>
      <c r="I374" s="322">
        <v>50</v>
      </c>
      <c r="J374" s="323">
        <f t="shared" si="111"/>
        <v>24</v>
      </c>
      <c r="K374" s="116">
        <f>SUM(I374:I374)</f>
        <v>50</v>
      </c>
      <c r="L374" s="117">
        <f>SUM(J374:J374)</f>
        <v>24</v>
      </c>
      <c r="M374" s="118" t="s">
        <v>33</v>
      </c>
      <c r="N374" s="119"/>
      <c r="O374" s="967"/>
      <c r="P374" s="968" t="s">
        <v>219</v>
      </c>
      <c r="AE374" s="261"/>
    </row>
    <row r="375" spans="1:31" s="560" customFormat="1" ht="19.5" customHeight="1">
      <c r="A375" s="113">
        <v>43900</v>
      </c>
      <c r="B375" s="299" t="s">
        <v>31</v>
      </c>
      <c r="C375" s="299" t="s">
        <v>66</v>
      </c>
      <c r="D375" s="114" t="s">
        <v>3</v>
      </c>
      <c r="E375" s="115" t="s">
        <v>442</v>
      </c>
      <c r="F375" s="320">
        <v>1.2</v>
      </c>
      <c r="G375" s="320">
        <v>0.6</v>
      </c>
      <c r="H375" s="321">
        <v>1.7999999999999999E-2</v>
      </c>
      <c r="I375" s="322">
        <v>30</v>
      </c>
      <c r="J375" s="323">
        <f t="shared" ref="J375:J376" si="120">F375*G375*I375</f>
        <v>21.599999999999998</v>
      </c>
      <c r="K375" s="116">
        <f>SUM(I375:I376)</f>
        <v>50</v>
      </c>
      <c r="L375" s="117">
        <f>SUM(J375:J376)</f>
        <v>37.200000000000003</v>
      </c>
      <c r="M375" s="118" t="s">
        <v>33</v>
      </c>
      <c r="N375" s="119" t="s">
        <v>32</v>
      </c>
      <c r="O375" s="967" t="s">
        <v>270</v>
      </c>
      <c r="P375" s="968" t="s">
        <v>216</v>
      </c>
      <c r="AE375" s="261"/>
    </row>
    <row r="376" spans="1:31" s="560" customFormat="1" ht="19.5" customHeight="1" thickBot="1">
      <c r="A376" s="120"/>
      <c r="B376" s="328"/>
      <c r="C376" s="328"/>
      <c r="D376" s="958"/>
      <c r="E376" s="277"/>
      <c r="F376" s="329">
        <v>1.3</v>
      </c>
      <c r="G376" s="329">
        <v>0.6</v>
      </c>
      <c r="H376" s="330">
        <v>1.7999999999999999E-2</v>
      </c>
      <c r="I376" s="331">
        <v>20</v>
      </c>
      <c r="J376" s="332">
        <f t="shared" si="120"/>
        <v>15.600000000000001</v>
      </c>
      <c r="K376" s="121"/>
      <c r="L376" s="122"/>
      <c r="M376" s="123"/>
      <c r="N376" s="124"/>
      <c r="O376" s="967"/>
      <c r="P376" s="968"/>
      <c r="AE376" s="261"/>
    </row>
    <row r="377" spans="1:31" s="460" customFormat="1" ht="19.5" customHeight="1">
      <c r="A377" s="113">
        <v>43900</v>
      </c>
      <c r="B377" s="299" t="s">
        <v>31</v>
      </c>
      <c r="C377" s="299" t="s">
        <v>66</v>
      </c>
      <c r="D377" s="114" t="s">
        <v>4</v>
      </c>
      <c r="E377" s="115" t="s">
        <v>443</v>
      </c>
      <c r="F377" s="320">
        <v>0.9</v>
      </c>
      <c r="G377" s="320">
        <v>0.6</v>
      </c>
      <c r="H377" s="321">
        <v>1.7999999999999999E-2</v>
      </c>
      <c r="I377" s="322">
        <v>9</v>
      </c>
      <c r="J377" s="323">
        <f t="shared" si="111"/>
        <v>4.8600000000000003</v>
      </c>
      <c r="K377" s="116">
        <f>SUM(I377:I381)</f>
        <v>51</v>
      </c>
      <c r="L377" s="117">
        <f>SUM(J377:J381)</f>
        <v>33.540000000000006</v>
      </c>
      <c r="M377" s="118" t="s">
        <v>33</v>
      </c>
      <c r="N377" s="119"/>
      <c r="O377" s="967"/>
      <c r="P377" s="968" t="s">
        <v>219</v>
      </c>
      <c r="AE377" s="261"/>
    </row>
    <row r="378" spans="1:31" s="867" customFormat="1" ht="19.5" customHeight="1">
      <c r="A378" s="120"/>
      <c r="B378" s="328"/>
      <c r="C378" s="328"/>
      <c r="D378" s="958"/>
      <c r="E378" s="277"/>
      <c r="F378" s="329">
        <v>1</v>
      </c>
      <c r="G378" s="329">
        <v>0.6</v>
      </c>
      <c r="H378" s="330">
        <v>1.7999999999999999E-2</v>
      </c>
      <c r="I378" s="331">
        <v>15</v>
      </c>
      <c r="J378" s="332">
        <f t="shared" si="111"/>
        <v>9</v>
      </c>
      <c r="K378" s="121"/>
      <c r="L378" s="122"/>
      <c r="M378" s="123"/>
      <c r="N378" s="124"/>
      <c r="O378" s="967"/>
      <c r="P378" s="968"/>
      <c r="AE378" s="261"/>
    </row>
    <row r="379" spans="1:31" s="867" customFormat="1" ht="19.5" customHeight="1">
      <c r="A379" s="120"/>
      <c r="B379" s="328"/>
      <c r="C379" s="328"/>
      <c r="D379" s="958"/>
      <c r="E379" s="277"/>
      <c r="F379" s="329">
        <v>1.1000000000000001</v>
      </c>
      <c r="G379" s="329">
        <v>0.6</v>
      </c>
      <c r="H379" s="330">
        <v>1.7999999999999999E-2</v>
      </c>
      <c r="I379" s="331">
        <v>6</v>
      </c>
      <c r="J379" s="332">
        <f t="shared" ref="J379" si="121">F379*G379*I379</f>
        <v>3.96</v>
      </c>
      <c r="K379" s="121"/>
      <c r="L379" s="122"/>
      <c r="M379" s="123"/>
      <c r="N379" s="124"/>
      <c r="O379" s="967"/>
      <c r="P379" s="968"/>
      <c r="AE379" s="261"/>
    </row>
    <row r="380" spans="1:31" s="867" customFormat="1" ht="19.5" customHeight="1">
      <c r="A380" s="120"/>
      <c r="B380" s="328"/>
      <c r="C380" s="328"/>
      <c r="D380" s="958"/>
      <c r="E380" s="277"/>
      <c r="F380" s="329">
        <v>1.2</v>
      </c>
      <c r="G380" s="329">
        <v>0.6</v>
      </c>
      <c r="H380" s="330">
        <v>1.7999999999999999E-2</v>
      </c>
      <c r="I380" s="331">
        <v>11</v>
      </c>
      <c r="J380" s="332">
        <f t="shared" ref="J380" si="122">F380*G380*I380</f>
        <v>7.92</v>
      </c>
      <c r="K380" s="121"/>
      <c r="L380" s="122"/>
      <c r="M380" s="123"/>
      <c r="N380" s="124"/>
      <c r="O380" s="967"/>
      <c r="P380" s="968"/>
      <c r="AE380" s="261"/>
    </row>
    <row r="381" spans="1:31" s="460" customFormat="1" ht="19.5" customHeight="1" thickBot="1">
      <c r="A381" s="120"/>
      <c r="B381" s="328"/>
      <c r="C381" s="328"/>
      <c r="D381" s="958"/>
      <c r="E381" s="277"/>
      <c r="F381" s="329">
        <v>1.3</v>
      </c>
      <c r="G381" s="329">
        <v>0.6</v>
      </c>
      <c r="H381" s="330">
        <v>1.7999999999999999E-2</v>
      </c>
      <c r="I381" s="331">
        <v>10</v>
      </c>
      <c r="J381" s="332">
        <f t="shared" si="111"/>
        <v>7.8000000000000007</v>
      </c>
      <c r="K381" s="121"/>
      <c r="L381" s="122"/>
      <c r="M381" s="123"/>
      <c r="N381" s="124"/>
      <c r="O381" s="967"/>
      <c r="P381" s="968"/>
      <c r="AE381" s="261"/>
    </row>
    <row r="382" spans="1:31" s="460" customFormat="1" ht="19.5" customHeight="1">
      <c r="A382" s="113">
        <v>43900</v>
      </c>
      <c r="B382" s="299" t="s">
        <v>31</v>
      </c>
      <c r="C382" s="299" t="s">
        <v>66</v>
      </c>
      <c r="D382" s="114" t="s">
        <v>3</v>
      </c>
      <c r="E382" s="115" t="s">
        <v>444</v>
      </c>
      <c r="F382" s="320">
        <v>0.9</v>
      </c>
      <c r="G382" s="320">
        <v>0.6</v>
      </c>
      <c r="H382" s="321">
        <v>1.7999999999999999E-2</v>
      </c>
      <c r="I382" s="322">
        <v>8</v>
      </c>
      <c r="J382" s="323">
        <f t="shared" si="111"/>
        <v>4.32</v>
      </c>
      <c r="K382" s="116">
        <f>SUM(I382:I384)</f>
        <v>50</v>
      </c>
      <c r="L382" s="117">
        <f>SUM(J382:J384)</f>
        <v>31.740000000000002</v>
      </c>
      <c r="M382" s="118" t="s">
        <v>33</v>
      </c>
      <c r="N382" s="119" t="s">
        <v>32</v>
      </c>
      <c r="O382" s="967" t="s">
        <v>270</v>
      </c>
      <c r="P382" s="968" t="s">
        <v>216</v>
      </c>
      <c r="AE382" s="261"/>
    </row>
    <row r="383" spans="1:31" s="630" customFormat="1" ht="19.5" customHeight="1">
      <c r="A383" s="120"/>
      <c r="B383" s="328"/>
      <c r="C383" s="328"/>
      <c r="D383" s="958"/>
      <c r="E383" s="277"/>
      <c r="F383" s="329">
        <v>1</v>
      </c>
      <c r="G383" s="329">
        <v>0.6</v>
      </c>
      <c r="H383" s="330">
        <v>1.7999999999999999E-2</v>
      </c>
      <c r="I383" s="331">
        <v>5</v>
      </c>
      <c r="J383" s="332">
        <f t="shared" ref="J383" si="123">F383*G383*I383</f>
        <v>3</v>
      </c>
      <c r="K383" s="121"/>
      <c r="L383" s="122"/>
      <c r="M383" s="123"/>
      <c r="N383" s="124"/>
      <c r="O383" s="967"/>
      <c r="P383" s="968"/>
      <c r="AE383" s="261"/>
    </row>
    <row r="384" spans="1:31" s="460" customFormat="1" ht="19.5" customHeight="1" thickBot="1">
      <c r="A384" s="120"/>
      <c r="B384" s="328"/>
      <c r="C384" s="328"/>
      <c r="D384" s="958"/>
      <c r="E384" s="277"/>
      <c r="F384" s="329">
        <v>1.1000000000000001</v>
      </c>
      <c r="G384" s="329">
        <v>0.6</v>
      </c>
      <c r="H384" s="330">
        <v>1.7999999999999999E-2</v>
      </c>
      <c r="I384" s="331">
        <v>37</v>
      </c>
      <c r="J384" s="332">
        <f t="shared" si="111"/>
        <v>24.42</v>
      </c>
      <c r="K384" s="121"/>
      <c r="L384" s="122"/>
      <c r="M384" s="123"/>
      <c r="N384" s="124"/>
      <c r="O384" s="967"/>
      <c r="P384" s="968"/>
      <c r="AE384" s="261"/>
    </row>
    <row r="385" spans="1:31" s="460" customFormat="1" ht="19.5" customHeight="1">
      <c r="A385" s="113">
        <v>43900</v>
      </c>
      <c r="B385" s="299" t="s">
        <v>31</v>
      </c>
      <c r="C385" s="299" t="s">
        <v>66</v>
      </c>
      <c r="D385" s="114" t="s">
        <v>3</v>
      </c>
      <c r="E385" s="115" t="s">
        <v>445</v>
      </c>
      <c r="F385" s="320">
        <v>1.4</v>
      </c>
      <c r="G385" s="320">
        <v>0.6</v>
      </c>
      <c r="H385" s="321">
        <v>1.7999999999999999E-2</v>
      </c>
      <c r="I385" s="322">
        <v>23</v>
      </c>
      <c r="J385" s="323">
        <f t="shared" si="111"/>
        <v>19.32</v>
      </c>
      <c r="K385" s="116">
        <f>SUM(I385:I390)</f>
        <v>50</v>
      </c>
      <c r="L385" s="117">
        <f>SUM(J385:J390)</f>
        <v>44.29</v>
      </c>
      <c r="M385" s="118" t="s">
        <v>33</v>
      </c>
      <c r="N385" s="119"/>
      <c r="O385" s="967"/>
      <c r="P385" s="968" t="s">
        <v>219</v>
      </c>
      <c r="AE385" s="261"/>
    </row>
    <row r="386" spans="1:31" s="869" customFormat="1" ht="19.5" customHeight="1">
      <c r="A386" s="120"/>
      <c r="B386" s="328"/>
      <c r="C386" s="328"/>
      <c r="D386" s="958"/>
      <c r="E386" s="277"/>
      <c r="F386" s="329">
        <v>1.5</v>
      </c>
      <c r="G386" s="329">
        <v>0.6</v>
      </c>
      <c r="H386" s="330">
        <v>1.7999999999999999E-2</v>
      </c>
      <c r="I386" s="331">
        <v>10</v>
      </c>
      <c r="J386" s="332">
        <f t="shared" si="111"/>
        <v>9</v>
      </c>
      <c r="K386" s="121"/>
      <c r="L386" s="122"/>
      <c r="M386" s="123"/>
      <c r="N386" s="124"/>
      <c r="O386" s="967"/>
      <c r="P386" s="968"/>
      <c r="AE386" s="261"/>
    </row>
    <row r="387" spans="1:31" s="869" customFormat="1" ht="19.5" customHeight="1">
      <c r="A387" s="120"/>
      <c r="B387" s="328"/>
      <c r="C387" s="328"/>
      <c r="D387" s="958"/>
      <c r="E387" s="277"/>
      <c r="F387" s="329">
        <v>1.6</v>
      </c>
      <c r="G387" s="329">
        <v>0.6</v>
      </c>
      <c r="H387" s="330">
        <v>1.7999999999999999E-2</v>
      </c>
      <c r="I387" s="331">
        <v>8</v>
      </c>
      <c r="J387" s="332">
        <f t="shared" ref="J387" si="124">F387*G387*I387</f>
        <v>7.68</v>
      </c>
      <c r="K387" s="121"/>
      <c r="L387" s="122"/>
      <c r="M387" s="123"/>
      <c r="N387" s="124"/>
      <c r="O387" s="967"/>
      <c r="P387" s="968"/>
      <c r="AE387" s="261"/>
    </row>
    <row r="388" spans="1:31" s="869" customFormat="1" ht="19.5" customHeight="1">
      <c r="A388" s="120"/>
      <c r="B388" s="328"/>
      <c r="C388" s="328"/>
      <c r="D388" s="958"/>
      <c r="E388" s="277"/>
      <c r="F388" s="329">
        <v>1.7</v>
      </c>
      <c r="G388" s="329">
        <v>0.6</v>
      </c>
      <c r="H388" s="330">
        <v>1.7999999999999999E-2</v>
      </c>
      <c r="I388" s="331">
        <v>5</v>
      </c>
      <c r="J388" s="332">
        <f t="shared" ref="J388" si="125">F388*G388*I388</f>
        <v>5.0999999999999996</v>
      </c>
      <c r="K388" s="121"/>
      <c r="L388" s="122"/>
      <c r="M388" s="123"/>
      <c r="N388" s="124"/>
      <c r="O388" s="967"/>
      <c r="P388" s="968"/>
      <c r="AE388" s="261"/>
    </row>
    <row r="389" spans="1:31" s="461" customFormat="1" ht="19.5" customHeight="1">
      <c r="A389" s="120"/>
      <c r="B389" s="328"/>
      <c r="C389" s="328"/>
      <c r="D389" s="958"/>
      <c r="E389" s="277"/>
      <c r="F389" s="329">
        <v>1.4</v>
      </c>
      <c r="G389" s="329">
        <v>0.55000000000000004</v>
      </c>
      <c r="H389" s="330">
        <v>1.7999999999999999E-2</v>
      </c>
      <c r="I389" s="331">
        <v>2</v>
      </c>
      <c r="J389" s="332">
        <f t="shared" si="111"/>
        <v>1.54</v>
      </c>
      <c r="K389" s="121"/>
      <c r="L389" s="122"/>
      <c r="M389" s="123"/>
      <c r="N389" s="124"/>
      <c r="O389" s="967"/>
      <c r="P389" s="968"/>
      <c r="AE389" s="261"/>
    </row>
    <row r="390" spans="1:31" s="461" customFormat="1" ht="19.5" customHeight="1" thickBot="1">
      <c r="A390" s="120"/>
      <c r="B390" s="328"/>
      <c r="C390" s="328"/>
      <c r="D390" s="958"/>
      <c r="E390" s="277"/>
      <c r="F390" s="329">
        <v>1.5</v>
      </c>
      <c r="G390" s="329">
        <v>0.55000000000000004</v>
      </c>
      <c r="H390" s="330">
        <v>1.7999999999999999E-2</v>
      </c>
      <c r="I390" s="331">
        <v>2</v>
      </c>
      <c r="J390" s="332">
        <f t="shared" si="111"/>
        <v>1.6500000000000001</v>
      </c>
      <c r="K390" s="121"/>
      <c r="L390" s="122"/>
      <c r="M390" s="123"/>
      <c r="N390" s="124"/>
      <c r="O390" s="967"/>
      <c r="P390" s="968"/>
      <c r="AE390" s="261"/>
    </row>
    <row r="391" spans="1:31" s="560" customFormat="1" ht="19.5" customHeight="1">
      <c r="A391" s="875">
        <v>43900</v>
      </c>
      <c r="B391" s="299" t="s">
        <v>31</v>
      </c>
      <c r="C391" s="299" t="s">
        <v>66</v>
      </c>
      <c r="D391" s="114" t="s">
        <v>3</v>
      </c>
      <c r="E391" s="595" t="s">
        <v>446</v>
      </c>
      <c r="F391" s="320">
        <v>1.2</v>
      </c>
      <c r="G391" s="320">
        <v>0.6</v>
      </c>
      <c r="H391" s="321">
        <v>1.7999999999999999E-2</v>
      </c>
      <c r="I391" s="322">
        <v>32</v>
      </c>
      <c r="J391" s="323">
        <f t="shared" ref="J391:J392" si="126">F391*G391*I391</f>
        <v>23.04</v>
      </c>
      <c r="K391" s="116">
        <f>SUM(I391:I393)</f>
        <v>50</v>
      </c>
      <c r="L391" s="117">
        <f>SUM(J391:J393)</f>
        <v>36.96</v>
      </c>
      <c r="M391" s="118" t="s">
        <v>33</v>
      </c>
      <c r="N391" s="119" t="s">
        <v>32</v>
      </c>
      <c r="O391" s="967" t="s">
        <v>270</v>
      </c>
      <c r="P391" s="968" t="s">
        <v>216</v>
      </c>
      <c r="AE391" s="261"/>
    </row>
    <row r="392" spans="1:31" s="869" customFormat="1" ht="19.5" customHeight="1">
      <c r="A392" s="876"/>
      <c r="B392" s="328"/>
      <c r="C392" s="328"/>
      <c r="D392" s="958"/>
      <c r="E392" s="877"/>
      <c r="F392" s="329">
        <v>1.2</v>
      </c>
      <c r="G392" s="329">
        <v>0.55000000000000004</v>
      </c>
      <c r="H392" s="330">
        <v>1.7999999999999999E-2</v>
      </c>
      <c r="I392" s="331">
        <v>1</v>
      </c>
      <c r="J392" s="332">
        <f t="shared" si="126"/>
        <v>0.66</v>
      </c>
      <c r="K392" s="121"/>
      <c r="L392" s="122"/>
      <c r="M392" s="123"/>
      <c r="N392" s="124"/>
      <c r="O392" s="967"/>
      <c r="P392" s="968"/>
      <c r="AE392" s="261"/>
    </row>
    <row r="393" spans="1:31" s="460" customFormat="1" ht="19.5" customHeight="1" thickBot="1">
      <c r="A393" s="541"/>
      <c r="B393" s="324"/>
      <c r="C393" s="324"/>
      <c r="D393" s="126"/>
      <c r="E393" s="596"/>
      <c r="F393" s="871">
        <v>1.3</v>
      </c>
      <c r="G393" s="871">
        <v>0.6</v>
      </c>
      <c r="H393" s="872">
        <v>1.7999999999999999E-2</v>
      </c>
      <c r="I393" s="873">
        <v>17</v>
      </c>
      <c r="J393" s="874">
        <f t="shared" si="111"/>
        <v>13.26</v>
      </c>
      <c r="K393" s="128"/>
      <c r="L393" s="129"/>
      <c r="M393" s="130"/>
      <c r="N393" s="131"/>
      <c r="O393" s="967"/>
      <c r="P393" s="968"/>
      <c r="AE393" s="261"/>
    </row>
    <row r="394" spans="1:31" s="476" customFormat="1" ht="19.5" customHeight="1">
      <c r="A394" s="120">
        <v>43900</v>
      </c>
      <c r="B394" s="328" t="s">
        <v>31</v>
      </c>
      <c r="C394" s="328" t="s">
        <v>66</v>
      </c>
      <c r="D394" s="958" t="s">
        <v>3</v>
      </c>
      <c r="E394" s="277" t="s">
        <v>447</v>
      </c>
      <c r="F394" s="445">
        <v>0.9</v>
      </c>
      <c r="G394" s="445">
        <v>0.6</v>
      </c>
      <c r="H394" s="446">
        <v>1.7999999999999999E-2</v>
      </c>
      <c r="I394" s="447">
        <v>3</v>
      </c>
      <c r="J394" s="448">
        <f t="shared" si="111"/>
        <v>1.62</v>
      </c>
      <c r="K394" s="121">
        <f>SUM(I394:I398)</f>
        <v>50</v>
      </c>
      <c r="L394" s="122">
        <f>SUM(J394:J398)</f>
        <v>31.1</v>
      </c>
      <c r="M394" s="123" t="s">
        <v>33</v>
      </c>
      <c r="N394" s="124"/>
      <c r="O394" s="967"/>
      <c r="P394" s="968" t="s">
        <v>216</v>
      </c>
      <c r="AE394" s="261"/>
    </row>
    <row r="395" spans="1:31" s="560" customFormat="1" ht="19.5" customHeight="1">
      <c r="A395" s="120"/>
      <c r="B395" s="328"/>
      <c r="C395" s="328"/>
      <c r="D395" s="958"/>
      <c r="E395" s="277"/>
      <c r="F395" s="329">
        <v>0.9</v>
      </c>
      <c r="G395" s="329">
        <v>0.55000000000000004</v>
      </c>
      <c r="H395" s="330">
        <v>1.7999999999999999E-2</v>
      </c>
      <c r="I395" s="331">
        <v>1</v>
      </c>
      <c r="J395" s="332">
        <f t="shared" ref="J395:J398" si="127">F395*G395*I395</f>
        <v>0.49500000000000005</v>
      </c>
      <c r="K395" s="121"/>
      <c r="L395" s="122"/>
      <c r="M395" s="123"/>
      <c r="N395" s="124"/>
      <c r="O395" s="967"/>
      <c r="P395" s="968"/>
      <c r="AE395" s="261"/>
    </row>
    <row r="396" spans="1:31" s="560" customFormat="1" ht="19.5" customHeight="1">
      <c r="A396" s="120"/>
      <c r="B396" s="328"/>
      <c r="C396" s="328"/>
      <c r="D396" s="958"/>
      <c r="E396" s="277"/>
      <c r="F396" s="329">
        <v>1</v>
      </c>
      <c r="G396" s="329">
        <v>0.6</v>
      </c>
      <c r="H396" s="330">
        <v>1.7999999999999999E-2</v>
      </c>
      <c r="I396" s="331">
        <v>22</v>
      </c>
      <c r="J396" s="332">
        <f t="shared" si="127"/>
        <v>13.2</v>
      </c>
      <c r="K396" s="121"/>
      <c r="L396" s="122"/>
      <c r="M396" s="123"/>
      <c r="N396" s="124"/>
      <c r="O396" s="967"/>
      <c r="P396" s="968"/>
      <c r="AE396" s="261"/>
    </row>
    <row r="397" spans="1:31" s="560" customFormat="1" ht="19.5" customHeight="1">
      <c r="A397" s="120"/>
      <c r="B397" s="328"/>
      <c r="C397" s="328"/>
      <c r="D397" s="958"/>
      <c r="E397" s="277"/>
      <c r="F397" s="329">
        <v>1.1000000000000001</v>
      </c>
      <c r="G397" s="329">
        <v>0.6</v>
      </c>
      <c r="H397" s="330">
        <v>1.7999999999999999E-2</v>
      </c>
      <c r="I397" s="331">
        <v>23</v>
      </c>
      <c r="J397" s="332">
        <f t="shared" si="127"/>
        <v>15.180000000000001</v>
      </c>
      <c r="K397" s="121"/>
      <c r="L397" s="122"/>
      <c r="M397" s="123"/>
      <c r="N397" s="124"/>
      <c r="O397" s="967"/>
      <c r="P397" s="968"/>
      <c r="AE397" s="261"/>
    </row>
    <row r="398" spans="1:31" s="560" customFormat="1" ht="19.5" customHeight="1" thickBot="1">
      <c r="A398" s="120"/>
      <c r="B398" s="328"/>
      <c r="C398" s="328"/>
      <c r="D398" s="958"/>
      <c r="E398" s="277"/>
      <c r="F398" s="329">
        <v>1.1000000000000001</v>
      </c>
      <c r="G398" s="329">
        <v>0.55000000000000004</v>
      </c>
      <c r="H398" s="330">
        <v>1.7999999999999999E-2</v>
      </c>
      <c r="I398" s="331">
        <v>1</v>
      </c>
      <c r="J398" s="332">
        <f t="shared" si="127"/>
        <v>0.60500000000000009</v>
      </c>
      <c r="K398" s="121"/>
      <c r="L398" s="122"/>
      <c r="M398" s="123"/>
      <c r="N398" s="124"/>
      <c r="O398" s="967"/>
      <c r="P398" s="968"/>
      <c r="AE398" s="261"/>
    </row>
    <row r="399" spans="1:31" s="476" customFormat="1" ht="19.5" customHeight="1">
      <c r="A399" s="113">
        <v>43900</v>
      </c>
      <c r="B399" s="299" t="s">
        <v>31</v>
      </c>
      <c r="C399" s="299" t="s">
        <v>66</v>
      </c>
      <c r="D399" s="114" t="s">
        <v>4</v>
      </c>
      <c r="E399" s="115" t="s">
        <v>448</v>
      </c>
      <c r="F399" s="320">
        <v>2.2000000000000002</v>
      </c>
      <c r="G399" s="320">
        <v>0.6</v>
      </c>
      <c r="H399" s="321">
        <v>1.7999999999999999E-2</v>
      </c>
      <c r="I399" s="322">
        <v>13</v>
      </c>
      <c r="J399" s="323">
        <f t="shared" ref="J399:J443" si="128">F399*G399*I399</f>
        <v>17.16</v>
      </c>
      <c r="K399" s="116">
        <f>SUM(I399:I405)</f>
        <v>50</v>
      </c>
      <c r="L399" s="117">
        <f>SUM(J399:J405)</f>
        <v>62.16</v>
      </c>
      <c r="M399" s="118" t="s">
        <v>33</v>
      </c>
      <c r="N399" s="119" t="s">
        <v>32</v>
      </c>
      <c r="O399" s="967" t="s">
        <v>229</v>
      </c>
      <c r="P399" s="968" t="s">
        <v>219</v>
      </c>
      <c r="AE399" s="261"/>
    </row>
    <row r="400" spans="1:31" s="870" customFormat="1" ht="19.5" customHeight="1">
      <c r="A400" s="120"/>
      <c r="B400" s="328"/>
      <c r="C400" s="328"/>
      <c r="D400" s="958"/>
      <c r="E400" s="277"/>
      <c r="F400" s="329">
        <v>2.1</v>
      </c>
      <c r="G400" s="329">
        <v>0.6</v>
      </c>
      <c r="H400" s="330">
        <v>1.7999999999999999E-2</v>
      </c>
      <c r="I400" s="331">
        <v>7</v>
      </c>
      <c r="J400" s="332">
        <f t="shared" ref="J400:J402" si="129">F400*G400*I400</f>
        <v>8.82</v>
      </c>
      <c r="K400" s="121"/>
      <c r="L400" s="122"/>
      <c r="M400" s="123"/>
      <c r="N400" s="124"/>
      <c r="O400" s="967"/>
      <c r="P400" s="968"/>
      <c r="AE400" s="261"/>
    </row>
    <row r="401" spans="1:31" s="870" customFormat="1" ht="19.5" customHeight="1">
      <c r="A401" s="120"/>
      <c r="B401" s="328"/>
      <c r="C401" s="328"/>
      <c r="D401" s="958"/>
      <c r="E401" s="277"/>
      <c r="F401" s="329">
        <v>1.8</v>
      </c>
      <c r="G401" s="329">
        <v>0.6</v>
      </c>
      <c r="H401" s="330">
        <v>1.7999999999999999E-2</v>
      </c>
      <c r="I401" s="331">
        <v>6</v>
      </c>
      <c r="J401" s="332">
        <f t="shared" si="129"/>
        <v>6.48</v>
      </c>
      <c r="K401" s="121"/>
      <c r="L401" s="122"/>
      <c r="M401" s="123"/>
      <c r="N401" s="124"/>
      <c r="O401" s="967"/>
      <c r="P401" s="968"/>
      <c r="AE401" s="261"/>
    </row>
    <row r="402" spans="1:31" s="870" customFormat="1" ht="19.5" customHeight="1">
      <c r="A402" s="120"/>
      <c r="B402" s="328"/>
      <c r="C402" s="328"/>
      <c r="D402" s="958"/>
      <c r="E402" s="277"/>
      <c r="F402" s="329">
        <v>1.7</v>
      </c>
      <c r="G402" s="329">
        <v>0.6</v>
      </c>
      <c r="H402" s="330">
        <v>1.7999999999999999E-2</v>
      </c>
      <c r="I402" s="331">
        <v>6</v>
      </c>
      <c r="J402" s="332">
        <f t="shared" si="129"/>
        <v>6.12</v>
      </c>
      <c r="K402" s="121"/>
      <c r="L402" s="122"/>
      <c r="M402" s="123"/>
      <c r="N402" s="124"/>
      <c r="O402" s="967"/>
      <c r="P402" s="968"/>
      <c r="AE402" s="261"/>
    </row>
    <row r="403" spans="1:31" s="560" customFormat="1" ht="19.5" customHeight="1">
      <c r="A403" s="120"/>
      <c r="B403" s="328"/>
      <c r="C403" s="328"/>
      <c r="D403" s="958"/>
      <c r="E403" s="277"/>
      <c r="F403" s="329">
        <v>2</v>
      </c>
      <c r="G403" s="329">
        <v>0.6</v>
      </c>
      <c r="H403" s="330">
        <v>1.7999999999999999E-2</v>
      </c>
      <c r="I403" s="331">
        <v>9</v>
      </c>
      <c r="J403" s="332">
        <f t="shared" si="128"/>
        <v>10.799999999999999</v>
      </c>
      <c r="K403" s="121"/>
      <c r="L403" s="122"/>
      <c r="M403" s="123"/>
      <c r="N403" s="124"/>
      <c r="O403" s="967"/>
      <c r="P403" s="968"/>
      <c r="AE403" s="261"/>
    </row>
    <row r="404" spans="1:31" s="632" customFormat="1" ht="19.5" customHeight="1">
      <c r="A404" s="120"/>
      <c r="B404" s="328"/>
      <c r="C404" s="328"/>
      <c r="D404" s="958"/>
      <c r="E404" s="277"/>
      <c r="F404" s="329">
        <v>2.2999999999999998</v>
      </c>
      <c r="G404" s="329">
        <v>0.6</v>
      </c>
      <c r="H404" s="330">
        <v>1.7999999999999999E-2</v>
      </c>
      <c r="I404" s="331">
        <v>3</v>
      </c>
      <c r="J404" s="332">
        <f t="shared" si="128"/>
        <v>4.1399999999999997</v>
      </c>
      <c r="K404" s="121"/>
      <c r="L404" s="122"/>
      <c r="M404" s="123"/>
      <c r="N404" s="124"/>
      <c r="O404" s="967"/>
      <c r="P404" s="968"/>
      <c r="AE404" s="261"/>
    </row>
    <row r="405" spans="1:31" s="560" customFormat="1" ht="19.5" customHeight="1" thickBot="1">
      <c r="A405" s="120"/>
      <c r="B405" s="328"/>
      <c r="C405" s="328"/>
      <c r="D405" s="958"/>
      <c r="E405" s="277"/>
      <c r="F405" s="329">
        <v>2.4</v>
      </c>
      <c r="G405" s="329">
        <v>0.6</v>
      </c>
      <c r="H405" s="330">
        <v>1.7999999999999999E-2</v>
      </c>
      <c r="I405" s="331">
        <v>6</v>
      </c>
      <c r="J405" s="332">
        <f t="shared" ref="J405" si="130">F405*G405*I405</f>
        <v>8.64</v>
      </c>
      <c r="K405" s="121"/>
      <c r="L405" s="122"/>
      <c r="M405" s="123"/>
      <c r="N405" s="124"/>
      <c r="O405" s="967"/>
      <c r="P405" s="968"/>
      <c r="AE405" s="261"/>
    </row>
    <row r="406" spans="1:31" s="476" customFormat="1" ht="19.5" customHeight="1">
      <c r="A406" s="113">
        <v>43900</v>
      </c>
      <c r="B406" s="299" t="s">
        <v>31</v>
      </c>
      <c r="C406" s="299" t="s">
        <v>66</v>
      </c>
      <c r="D406" s="114" t="s">
        <v>3</v>
      </c>
      <c r="E406" s="115" t="s">
        <v>449</v>
      </c>
      <c r="F406" s="320">
        <v>0.9</v>
      </c>
      <c r="G406" s="320">
        <v>0.6</v>
      </c>
      <c r="H406" s="321">
        <v>1.7999999999999999E-2</v>
      </c>
      <c r="I406" s="322">
        <v>12</v>
      </c>
      <c r="J406" s="323">
        <f t="shared" si="128"/>
        <v>6.48</v>
      </c>
      <c r="K406" s="116">
        <f>SUM(I406:I411)</f>
        <v>50</v>
      </c>
      <c r="L406" s="117">
        <f>SUM(J406:J411)</f>
        <v>30.27</v>
      </c>
      <c r="M406" s="118" t="s">
        <v>33</v>
      </c>
      <c r="N406" s="119"/>
      <c r="O406" s="967"/>
      <c r="P406" s="968" t="s">
        <v>219</v>
      </c>
      <c r="AE406" s="261"/>
    </row>
    <row r="407" spans="1:31" s="632" customFormat="1" ht="19.5" customHeight="1">
      <c r="A407" s="120"/>
      <c r="B407" s="328"/>
      <c r="C407" s="328"/>
      <c r="D407" s="958"/>
      <c r="E407" s="277"/>
      <c r="F407" s="329">
        <v>0.9</v>
      </c>
      <c r="G407" s="329">
        <v>0.55000000000000004</v>
      </c>
      <c r="H407" s="330">
        <v>1.7999999999999999E-2</v>
      </c>
      <c r="I407" s="331">
        <v>1</v>
      </c>
      <c r="J407" s="332">
        <f t="shared" ref="J407:J408" si="131">F407*G407*I407</f>
        <v>0.49500000000000005</v>
      </c>
      <c r="K407" s="121"/>
      <c r="L407" s="122"/>
      <c r="M407" s="123"/>
      <c r="N407" s="124"/>
      <c r="O407" s="967"/>
      <c r="P407" s="968"/>
      <c r="AE407" s="261"/>
    </row>
    <row r="408" spans="1:31" s="632" customFormat="1" ht="19.5" customHeight="1">
      <c r="A408" s="120"/>
      <c r="B408" s="328"/>
      <c r="C408" s="328"/>
      <c r="D408" s="958"/>
      <c r="E408" s="277"/>
      <c r="F408" s="329">
        <v>1</v>
      </c>
      <c r="G408" s="329">
        <v>0.6</v>
      </c>
      <c r="H408" s="330">
        <v>1.7999999999999999E-2</v>
      </c>
      <c r="I408" s="331">
        <v>16</v>
      </c>
      <c r="J408" s="332">
        <f t="shared" si="131"/>
        <v>9.6</v>
      </c>
      <c r="K408" s="121"/>
      <c r="L408" s="122"/>
      <c r="M408" s="123"/>
      <c r="N408" s="124"/>
      <c r="O408" s="967"/>
      <c r="P408" s="968"/>
      <c r="AE408" s="261"/>
    </row>
    <row r="409" spans="1:31" s="560" customFormat="1" ht="19.5" customHeight="1">
      <c r="A409" s="120"/>
      <c r="B409" s="328"/>
      <c r="C409" s="328"/>
      <c r="D409" s="958"/>
      <c r="E409" s="277"/>
      <c r="F409" s="329">
        <v>1</v>
      </c>
      <c r="G409" s="329">
        <v>0.55000000000000004</v>
      </c>
      <c r="H409" s="330">
        <v>1.7999999999999999E-2</v>
      </c>
      <c r="I409" s="331">
        <v>3</v>
      </c>
      <c r="J409" s="332">
        <f t="shared" si="128"/>
        <v>1.6500000000000001</v>
      </c>
      <c r="K409" s="121"/>
      <c r="L409" s="122"/>
      <c r="M409" s="123"/>
      <c r="N409" s="124"/>
      <c r="O409" s="967"/>
      <c r="P409" s="968"/>
      <c r="AE409" s="261"/>
    </row>
    <row r="410" spans="1:31" s="560" customFormat="1" ht="19.5" customHeight="1">
      <c r="A410" s="120"/>
      <c r="B410" s="328"/>
      <c r="C410" s="328"/>
      <c r="D410" s="958"/>
      <c r="E410" s="277"/>
      <c r="F410" s="329">
        <v>1.1000000000000001</v>
      </c>
      <c r="G410" s="329">
        <v>0.6</v>
      </c>
      <c r="H410" s="330">
        <v>1.7999999999999999E-2</v>
      </c>
      <c r="I410" s="331">
        <v>15</v>
      </c>
      <c r="J410" s="332">
        <f t="shared" ref="J410" si="132">F410*G410*I410</f>
        <v>9.9</v>
      </c>
      <c r="K410" s="121"/>
      <c r="L410" s="122"/>
      <c r="M410" s="123"/>
      <c r="N410" s="124"/>
      <c r="O410" s="967"/>
      <c r="P410" s="968"/>
      <c r="AE410" s="261"/>
    </row>
    <row r="411" spans="1:31" s="476" customFormat="1" ht="19.5" customHeight="1" thickBot="1">
      <c r="A411" s="120"/>
      <c r="B411" s="328"/>
      <c r="C411" s="328"/>
      <c r="D411" s="958"/>
      <c r="E411" s="277"/>
      <c r="F411" s="329">
        <v>1.1000000000000001</v>
      </c>
      <c r="G411" s="329">
        <v>0.65</v>
      </c>
      <c r="H411" s="330">
        <v>1.7999999999999999E-2</v>
      </c>
      <c r="I411" s="331">
        <v>3</v>
      </c>
      <c r="J411" s="332">
        <f t="shared" si="128"/>
        <v>2.1450000000000005</v>
      </c>
      <c r="K411" s="121"/>
      <c r="L411" s="122"/>
      <c r="M411" s="123"/>
      <c r="N411" s="124"/>
      <c r="O411" s="967"/>
      <c r="P411" s="968"/>
      <c r="AE411" s="261"/>
    </row>
    <row r="412" spans="1:31" s="476" customFormat="1" ht="19.5" customHeight="1">
      <c r="A412" s="113">
        <v>43900</v>
      </c>
      <c r="B412" s="299" t="s">
        <v>31</v>
      </c>
      <c r="C412" s="299" t="s">
        <v>66</v>
      </c>
      <c r="D412" s="114" t="s">
        <v>4</v>
      </c>
      <c r="E412" s="115" t="s">
        <v>450</v>
      </c>
      <c r="F412" s="320">
        <v>1.2</v>
      </c>
      <c r="G412" s="320">
        <v>0.6</v>
      </c>
      <c r="H412" s="321">
        <v>1.7999999999999999E-2</v>
      </c>
      <c r="I412" s="322">
        <v>30</v>
      </c>
      <c r="J412" s="323">
        <f t="shared" si="128"/>
        <v>21.599999999999998</v>
      </c>
      <c r="K412" s="116">
        <f>SUM(I412:I413)</f>
        <v>50</v>
      </c>
      <c r="L412" s="117">
        <f>SUM(J412:J413)</f>
        <v>37.200000000000003</v>
      </c>
      <c r="M412" s="118" t="s">
        <v>33</v>
      </c>
      <c r="N412" s="119"/>
      <c r="O412" s="967"/>
      <c r="P412" s="968" t="s">
        <v>216</v>
      </c>
      <c r="AE412" s="261"/>
    </row>
    <row r="413" spans="1:31" s="476" customFormat="1" ht="19.5" customHeight="1" thickBot="1">
      <c r="A413" s="120"/>
      <c r="B413" s="328"/>
      <c r="C413" s="328"/>
      <c r="D413" s="958"/>
      <c r="E413" s="277"/>
      <c r="F413" s="329">
        <v>1.3</v>
      </c>
      <c r="G413" s="329">
        <v>0.6</v>
      </c>
      <c r="H413" s="330">
        <v>1.7999999999999999E-2</v>
      </c>
      <c r="I413" s="331">
        <v>20</v>
      </c>
      <c r="J413" s="332">
        <f t="shared" si="128"/>
        <v>15.600000000000001</v>
      </c>
      <c r="K413" s="121"/>
      <c r="L413" s="122"/>
      <c r="M413" s="123"/>
      <c r="N413" s="124"/>
      <c r="O413" s="967"/>
      <c r="P413" s="968"/>
      <c r="AE413" s="261"/>
    </row>
    <row r="414" spans="1:31" s="464" customFormat="1" ht="19.5" customHeight="1">
      <c r="A414" s="113">
        <v>43900</v>
      </c>
      <c r="B414" s="299" t="s">
        <v>31</v>
      </c>
      <c r="C414" s="299" t="s">
        <v>66</v>
      </c>
      <c r="D414" s="114" t="s">
        <v>4</v>
      </c>
      <c r="E414" s="115" t="s">
        <v>451</v>
      </c>
      <c r="F414" s="320">
        <v>0.9</v>
      </c>
      <c r="G414" s="320">
        <v>0.6</v>
      </c>
      <c r="H414" s="321">
        <v>1.7999999999999999E-2</v>
      </c>
      <c r="I414" s="322">
        <v>16</v>
      </c>
      <c r="J414" s="323">
        <f t="shared" si="128"/>
        <v>8.64</v>
      </c>
      <c r="K414" s="116">
        <f>SUM(I414:I416)</f>
        <v>50</v>
      </c>
      <c r="L414" s="117">
        <f>SUM(J414:J416)</f>
        <v>30.66</v>
      </c>
      <c r="M414" s="118" t="s">
        <v>33</v>
      </c>
      <c r="N414" s="119"/>
      <c r="O414" s="967"/>
      <c r="P414" s="968" t="s">
        <v>216</v>
      </c>
      <c r="AE414" s="261"/>
    </row>
    <row r="415" spans="1:31" s="632" customFormat="1" ht="19.5" customHeight="1">
      <c r="A415" s="120"/>
      <c r="B415" s="328"/>
      <c r="C415" s="328"/>
      <c r="D415" s="958"/>
      <c r="E415" s="277"/>
      <c r="F415" s="329">
        <v>1</v>
      </c>
      <c r="G415" s="329">
        <v>0.6</v>
      </c>
      <c r="H415" s="330">
        <v>1.7999999999999999E-2</v>
      </c>
      <c r="I415" s="331">
        <v>7</v>
      </c>
      <c r="J415" s="332">
        <f t="shared" ref="J415" si="133">F415*G415*I415</f>
        <v>4.2</v>
      </c>
      <c r="K415" s="121"/>
      <c r="L415" s="122"/>
      <c r="M415" s="123"/>
      <c r="N415" s="124"/>
      <c r="O415" s="967"/>
      <c r="P415" s="968"/>
      <c r="AE415" s="261"/>
    </row>
    <row r="416" spans="1:31" s="464" customFormat="1" ht="19.5" customHeight="1" thickBot="1">
      <c r="A416" s="120"/>
      <c r="B416" s="328"/>
      <c r="C416" s="328"/>
      <c r="D416" s="958"/>
      <c r="E416" s="277"/>
      <c r="F416" s="329">
        <v>1.1000000000000001</v>
      </c>
      <c r="G416" s="329">
        <v>0.6</v>
      </c>
      <c r="H416" s="330">
        <v>1.7999999999999999E-2</v>
      </c>
      <c r="I416" s="331">
        <v>27</v>
      </c>
      <c r="J416" s="332">
        <f t="shared" si="128"/>
        <v>17.82</v>
      </c>
      <c r="K416" s="121"/>
      <c r="L416" s="122"/>
      <c r="M416" s="123"/>
      <c r="N416" s="124"/>
      <c r="O416" s="967"/>
      <c r="P416" s="968"/>
      <c r="AE416" s="261"/>
    </row>
    <row r="417" spans="1:31" s="476" customFormat="1" ht="19.5" customHeight="1">
      <c r="A417" s="113">
        <v>43900</v>
      </c>
      <c r="B417" s="299" t="s">
        <v>31</v>
      </c>
      <c r="C417" s="299" t="s">
        <v>66</v>
      </c>
      <c r="D417" s="114" t="s">
        <v>3</v>
      </c>
      <c r="E417" s="115" t="s">
        <v>452</v>
      </c>
      <c r="F417" s="320">
        <v>1.2</v>
      </c>
      <c r="G417" s="320">
        <v>0.6</v>
      </c>
      <c r="H417" s="321">
        <v>1.7999999999999999E-2</v>
      </c>
      <c r="I417" s="322">
        <v>24</v>
      </c>
      <c r="J417" s="323">
        <f t="shared" si="128"/>
        <v>17.28</v>
      </c>
      <c r="K417" s="116">
        <f>SUM(I417:I420)</f>
        <v>50</v>
      </c>
      <c r="L417" s="117">
        <f>SUM(J417:J420)</f>
        <v>37.625</v>
      </c>
      <c r="M417" s="118" t="s">
        <v>33</v>
      </c>
      <c r="N417" s="119"/>
      <c r="O417" s="967"/>
      <c r="P417" s="968" t="s">
        <v>219</v>
      </c>
      <c r="AE417" s="261"/>
    </row>
    <row r="418" spans="1:31" s="632" customFormat="1" ht="19.5" customHeight="1">
      <c r="A418" s="120"/>
      <c r="B418" s="328"/>
      <c r="C418" s="328"/>
      <c r="D418" s="958"/>
      <c r="E418" s="277"/>
      <c r="F418" s="329">
        <v>1.2</v>
      </c>
      <c r="G418" s="329">
        <v>0.65</v>
      </c>
      <c r="H418" s="330">
        <v>1.7999999999999999E-2</v>
      </c>
      <c r="I418" s="331">
        <v>2</v>
      </c>
      <c r="J418" s="332">
        <f t="shared" ref="J418:J420" si="134">F418*G418*I418</f>
        <v>1.56</v>
      </c>
      <c r="K418" s="121"/>
      <c r="L418" s="122"/>
      <c r="M418" s="123"/>
      <c r="N418" s="124"/>
      <c r="O418" s="967"/>
      <c r="P418" s="968"/>
      <c r="AE418" s="261"/>
    </row>
    <row r="419" spans="1:31" s="632" customFormat="1" ht="19.5" customHeight="1">
      <c r="A419" s="120"/>
      <c r="B419" s="328"/>
      <c r="C419" s="328"/>
      <c r="D419" s="958"/>
      <c r="E419" s="277"/>
      <c r="F419" s="329">
        <v>1.3</v>
      </c>
      <c r="G419" s="329">
        <v>0.6</v>
      </c>
      <c r="H419" s="330">
        <v>1.7999999999999999E-2</v>
      </c>
      <c r="I419" s="331">
        <v>23</v>
      </c>
      <c r="J419" s="332">
        <f t="shared" si="134"/>
        <v>17.940000000000001</v>
      </c>
      <c r="K419" s="121"/>
      <c r="L419" s="122"/>
      <c r="M419" s="123"/>
      <c r="N419" s="124"/>
      <c r="O419" s="967"/>
      <c r="P419" s="968"/>
      <c r="AE419" s="261"/>
    </row>
    <row r="420" spans="1:31" s="632" customFormat="1" ht="19.5" customHeight="1" thickBot="1">
      <c r="A420" s="120"/>
      <c r="B420" s="328"/>
      <c r="C420" s="328"/>
      <c r="D420" s="958"/>
      <c r="E420" s="277"/>
      <c r="F420" s="329">
        <v>1.3</v>
      </c>
      <c r="G420" s="329">
        <v>0.65</v>
      </c>
      <c r="H420" s="330">
        <v>1.7999999999999999E-2</v>
      </c>
      <c r="I420" s="331">
        <v>1</v>
      </c>
      <c r="J420" s="332">
        <f t="shared" si="134"/>
        <v>0.84500000000000008</v>
      </c>
      <c r="K420" s="121"/>
      <c r="L420" s="122"/>
      <c r="M420" s="123"/>
      <c r="N420" s="124"/>
      <c r="O420" s="967"/>
      <c r="P420" s="968"/>
      <c r="AE420" s="261"/>
    </row>
    <row r="421" spans="1:31" s="476" customFormat="1" ht="19.5" customHeight="1">
      <c r="A421" s="113">
        <v>43900</v>
      </c>
      <c r="B421" s="299" t="s">
        <v>31</v>
      </c>
      <c r="C421" s="299" t="s">
        <v>66</v>
      </c>
      <c r="D421" s="114" t="s">
        <v>3</v>
      </c>
      <c r="E421" s="115" t="s">
        <v>453</v>
      </c>
      <c r="F421" s="320">
        <v>1.2</v>
      </c>
      <c r="G421" s="320">
        <v>0.6</v>
      </c>
      <c r="H421" s="321">
        <v>1.7999999999999999E-2</v>
      </c>
      <c r="I421" s="322">
        <v>39</v>
      </c>
      <c r="J421" s="323">
        <f t="shared" si="128"/>
        <v>28.08</v>
      </c>
      <c r="K421" s="116">
        <f>SUM(I421:I423)</f>
        <v>50</v>
      </c>
      <c r="L421" s="117">
        <f>SUM(J421:J423)</f>
        <v>35.46</v>
      </c>
      <c r="M421" s="118" t="s">
        <v>33</v>
      </c>
      <c r="N421" s="119"/>
      <c r="O421" s="967"/>
      <c r="P421" s="968" t="s">
        <v>216</v>
      </c>
      <c r="AE421" s="261"/>
    </row>
    <row r="422" spans="1:31" s="632" customFormat="1" ht="19.5" customHeight="1">
      <c r="A422" s="120"/>
      <c r="B422" s="328"/>
      <c r="C422" s="328"/>
      <c r="D422" s="958"/>
      <c r="E422" s="277"/>
      <c r="F422" s="329">
        <v>1.2</v>
      </c>
      <c r="G422" s="329">
        <v>0.55000000000000004</v>
      </c>
      <c r="H422" s="330">
        <v>1.7999999999999999E-2</v>
      </c>
      <c r="I422" s="331">
        <v>10</v>
      </c>
      <c r="J422" s="332">
        <f t="shared" si="128"/>
        <v>6.6000000000000005</v>
      </c>
      <c r="K422" s="121"/>
      <c r="L422" s="122"/>
      <c r="M422" s="123"/>
      <c r="N422" s="124"/>
      <c r="O422" s="967"/>
      <c r="P422" s="968"/>
      <c r="AE422" s="261"/>
    </row>
    <row r="423" spans="1:31" s="632" customFormat="1" ht="19.5" customHeight="1" thickBot="1">
      <c r="A423" s="120"/>
      <c r="B423" s="328"/>
      <c r="C423" s="328"/>
      <c r="D423" s="958"/>
      <c r="E423" s="277"/>
      <c r="F423" s="329">
        <v>1.3</v>
      </c>
      <c r="G423" s="329">
        <v>0.6</v>
      </c>
      <c r="H423" s="330">
        <v>1.7999999999999999E-2</v>
      </c>
      <c r="I423" s="960">
        <v>1</v>
      </c>
      <c r="J423" s="332">
        <f t="shared" si="128"/>
        <v>0.78</v>
      </c>
      <c r="K423" s="121"/>
      <c r="L423" s="122"/>
      <c r="M423" s="123"/>
      <c r="N423" s="124"/>
      <c r="O423" s="967"/>
      <c r="P423" s="968"/>
      <c r="AE423" s="261"/>
    </row>
    <row r="424" spans="1:31" s="476" customFormat="1" ht="19.5" customHeight="1" thickBot="1">
      <c r="A424" s="879">
        <v>43900</v>
      </c>
      <c r="B424" s="880" t="s">
        <v>31</v>
      </c>
      <c r="C424" s="880" t="s">
        <v>66</v>
      </c>
      <c r="D424" s="881" t="s">
        <v>4</v>
      </c>
      <c r="E424" s="882" t="s">
        <v>454</v>
      </c>
      <c r="F424" s="883">
        <v>1.7</v>
      </c>
      <c r="G424" s="883">
        <v>0.6</v>
      </c>
      <c r="H424" s="884">
        <v>1.7999999999999999E-2</v>
      </c>
      <c r="I424" s="885">
        <v>50</v>
      </c>
      <c r="J424" s="886">
        <f>F424*G424*I424</f>
        <v>51</v>
      </c>
      <c r="K424" s="887">
        <f>SUM(I424:I424)</f>
        <v>50</v>
      </c>
      <c r="L424" s="888">
        <f>SUM(J424:J424)</f>
        <v>51</v>
      </c>
      <c r="M424" s="889" t="s">
        <v>33</v>
      </c>
      <c r="N424" s="890" t="s">
        <v>32</v>
      </c>
      <c r="O424" s="967" t="s">
        <v>229</v>
      </c>
      <c r="P424" s="970" t="s">
        <v>216</v>
      </c>
      <c r="AE424" s="261"/>
    </row>
    <row r="425" spans="1:31" s="477" customFormat="1" ht="19.5" customHeight="1">
      <c r="A425" s="113">
        <v>43901</v>
      </c>
      <c r="B425" s="299" t="s">
        <v>31</v>
      </c>
      <c r="C425" s="299" t="s">
        <v>66</v>
      </c>
      <c r="D425" s="114" t="s">
        <v>3</v>
      </c>
      <c r="E425" s="115" t="s">
        <v>455</v>
      </c>
      <c r="F425" s="320">
        <v>0.9</v>
      </c>
      <c r="G425" s="320">
        <v>0.6</v>
      </c>
      <c r="H425" s="321">
        <v>1.7999999999999999E-2</v>
      </c>
      <c r="I425" s="322">
        <v>19</v>
      </c>
      <c r="J425" s="323">
        <f t="shared" si="128"/>
        <v>10.260000000000002</v>
      </c>
      <c r="K425" s="116">
        <f>SUM(I425:I427)</f>
        <v>50</v>
      </c>
      <c r="L425" s="117">
        <f>SUM(J425:J427)</f>
        <v>29.520000000000003</v>
      </c>
      <c r="M425" s="118" t="s">
        <v>33</v>
      </c>
      <c r="N425" s="119"/>
      <c r="O425" s="967"/>
      <c r="P425" s="968" t="s">
        <v>219</v>
      </c>
      <c r="AE425" s="261"/>
    </row>
    <row r="426" spans="1:31" s="632" customFormat="1" ht="19.5" customHeight="1">
      <c r="A426" s="120"/>
      <c r="B426" s="328"/>
      <c r="C426" s="328"/>
      <c r="D426" s="958"/>
      <c r="E426" s="277"/>
      <c r="F426" s="329">
        <v>1</v>
      </c>
      <c r="G426" s="329">
        <v>0.6</v>
      </c>
      <c r="H426" s="330">
        <v>1.7999999999999999E-2</v>
      </c>
      <c r="I426" s="331">
        <v>20</v>
      </c>
      <c r="J426" s="332">
        <f t="shared" ref="J426" si="135">F426*G426*I426</f>
        <v>12</v>
      </c>
      <c r="K426" s="121"/>
      <c r="L426" s="122"/>
      <c r="M426" s="123"/>
      <c r="N426" s="124"/>
      <c r="O426" s="967"/>
      <c r="P426" s="968"/>
      <c r="AE426" s="261"/>
    </row>
    <row r="427" spans="1:31" s="477" customFormat="1" ht="19.5" customHeight="1" thickBot="1">
      <c r="A427" s="120"/>
      <c r="B427" s="328"/>
      <c r="C427" s="328"/>
      <c r="D427" s="958"/>
      <c r="E427" s="277"/>
      <c r="F427" s="329">
        <v>1.1000000000000001</v>
      </c>
      <c r="G427" s="329">
        <v>0.6</v>
      </c>
      <c r="H427" s="330">
        <v>1.7999999999999999E-2</v>
      </c>
      <c r="I427" s="331">
        <v>11</v>
      </c>
      <c r="J427" s="332">
        <f t="shared" si="128"/>
        <v>7.2600000000000007</v>
      </c>
      <c r="K427" s="121"/>
      <c r="L427" s="122"/>
      <c r="M427" s="123"/>
      <c r="N427" s="124"/>
      <c r="O427" s="967"/>
      <c r="P427" s="968"/>
      <c r="AE427" s="261"/>
    </row>
    <row r="428" spans="1:31" s="476" customFormat="1" ht="19.5" customHeight="1">
      <c r="A428" s="113">
        <v>43901</v>
      </c>
      <c r="B428" s="299" t="s">
        <v>31</v>
      </c>
      <c r="C428" s="299" t="s">
        <v>66</v>
      </c>
      <c r="D428" s="114" t="s">
        <v>4</v>
      </c>
      <c r="E428" s="115" t="s">
        <v>465</v>
      </c>
      <c r="F428" s="320">
        <v>1.4</v>
      </c>
      <c r="G428" s="320">
        <v>0.6</v>
      </c>
      <c r="H428" s="321">
        <v>1.7999999999999999E-2</v>
      </c>
      <c r="I428" s="322">
        <v>25</v>
      </c>
      <c r="J428" s="323">
        <f t="shared" si="128"/>
        <v>21</v>
      </c>
      <c r="K428" s="116">
        <f>SUM(I428:I430)</f>
        <v>50</v>
      </c>
      <c r="L428" s="117">
        <f>SUM(J428:J430)</f>
        <v>43.68</v>
      </c>
      <c r="M428" s="118" t="s">
        <v>33</v>
      </c>
      <c r="N428" s="119"/>
      <c r="O428" s="967"/>
      <c r="P428" s="970" t="s">
        <v>216</v>
      </c>
      <c r="AE428" s="261"/>
    </row>
    <row r="429" spans="1:31" s="632" customFormat="1" ht="19.5" customHeight="1">
      <c r="A429" s="120"/>
      <c r="B429" s="328"/>
      <c r="C429" s="328"/>
      <c r="D429" s="958"/>
      <c r="E429" s="277"/>
      <c r="F429" s="329">
        <v>1.5</v>
      </c>
      <c r="G429" s="329">
        <v>0.6</v>
      </c>
      <c r="H429" s="330">
        <v>1.7999999999999999E-2</v>
      </c>
      <c r="I429" s="331">
        <v>22</v>
      </c>
      <c r="J429" s="332">
        <f t="shared" ref="J429" si="136">F429*G429*I429</f>
        <v>19.799999999999997</v>
      </c>
      <c r="K429" s="121"/>
      <c r="L429" s="122"/>
      <c r="M429" s="123"/>
      <c r="N429" s="124"/>
      <c r="O429" s="967"/>
      <c r="P429" s="968"/>
      <c r="AE429" s="261"/>
    </row>
    <row r="430" spans="1:31" s="478" customFormat="1" ht="19.5" customHeight="1" thickBot="1">
      <c r="A430" s="120"/>
      <c r="B430" s="328"/>
      <c r="C430" s="328"/>
      <c r="D430" s="958"/>
      <c r="E430" s="277"/>
      <c r="F430" s="329">
        <v>1.6</v>
      </c>
      <c r="G430" s="329">
        <v>0.6</v>
      </c>
      <c r="H430" s="330">
        <v>1.7999999999999999E-2</v>
      </c>
      <c r="I430" s="331">
        <v>3</v>
      </c>
      <c r="J430" s="332">
        <f t="shared" si="128"/>
        <v>2.88</v>
      </c>
      <c r="K430" s="121"/>
      <c r="L430" s="122"/>
      <c r="M430" s="123"/>
      <c r="N430" s="124"/>
      <c r="O430" s="967"/>
      <c r="P430" s="968"/>
      <c r="AE430" s="261"/>
    </row>
    <row r="431" spans="1:31" s="476" customFormat="1" ht="19.5" customHeight="1">
      <c r="A431" s="113">
        <v>43901</v>
      </c>
      <c r="B431" s="299" t="s">
        <v>31</v>
      </c>
      <c r="C431" s="299" t="s">
        <v>66</v>
      </c>
      <c r="D431" s="114" t="s">
        <v>3</v>
      </c>
      <c r="E431" s="115" t="s">
        <v>468</v>
      </c>
      <c r="F431" s="320">
        <v>2</v>
      </c>
      <c r="G431" s="320">
        <v>0.6</v>
      </c>
      <c r="H431" s="321">
        <v>1.7999999999999999E-2</v>
      </c>
      <c r="I431" s="322">
        <v>26</v>
      </c>
      <c r="J431" s="323">
        <f t="shared" si="128"/>
        <v>31.2</v>
      </c>
      <c r="K431" s="116">
        <f>SUM(I431:I434)</f>
        <v>50</v>
      </c>
      <c r="L431" s="117">
        <f>SUM(J431:J434)</f>
        <v>57.599999999999994</v>
      </c>
      <c r="M431" s="118" t="s">
        <v>33</v>
      </c>
      <c r="N431" s="119" t="s">
        <v>32</v>
      </c>
      <c r="O431" s="967" t="s">
        <v>270</v>
      </c>
      <c r="P431" s="968" t="s">
        <v>219</v>
      </c>
      <c r="AE431" s="261"/>
    </row>
    <row r="432" spans="1:31" s="893" customFormat="1" ht="19.5" customHeight="1">
      <c r="A432" s="120"/>
      <c r="B432" s="328"/>
      <c r="C432" s="328"/>
      <c r="D432" s="958"/>
      <c r="E432" s="277"/>
      <c r="F432" s="329">
        <v>1.9</v>
      </c>
      <c r="G432" s="329">
        <v>0.6</v>
      </c>
      <c r="H432" s="330">
        <v>1.7999999999999999E-2</v>
      </c>
      <c r="I432" s="331">
        <v>11</v>
      </c>
      <c r="J432" s="332">
        <f t="shared" si="128"/>
        <v>12.54</v>
      </c>
      <c r="K432" s="121"/>
      <c r="L432" s="122"/>
      <c r="M432" s="123"/>
      <c r="N432" s="124"/>
      <c r="O432" s="967"/>
      <c r="P432" s="968"/>
      <c r="AE432" s="261"/>
    </row>
    <row r="433" spans="1:31" s="632" customFormat="1" ht="19.5" customHeight="1">
      <c r="A433" s="120"/>
      <c r="B433" s="328"/>
      <c r="C433" s="328"/>
      <c r="D433" s="958"/>
      <c r="E433" s="277"/>
      <c r="F433" s="329">
        <v>1.8</v>
      </c>
      <c r="G433" s="329">
        <v>0.6</v>
      </c>
      <c r="H433" s="330">
        <v>1.7999999999999999E-2</v>
      </c>
      <c r="I433" s="331">
        <v>11</v>
      </c>
      <c r="J433" s="332">
        <f t="shared" ref="J433" si="137">F433*G433*I433</f>
        <v>11.88</v>
      </c>
      <c r="K433" s="121"/>
      <c r="L433" s="122"/>
      <c r="M433" s="123"/>
      <c r="N433" s="124"/>
      <c r="O433" s="967"/>
      <c r="P433" s="968"/>
      <c r="AE433" s="261"/>
    </row>
    <row r="434" spans="1:31" s="476" customFormat="1" ht="19.5" customHeight="1" thickBot="1">
      <c r="A434" s="120"/>
      <c r="B434" s="328"/>
      <c r="C434" s="328"/>
      <c r="D434" s="958"/>
      <c r="E434" s="277"/>
      <c r="F434" s="329">
        <v>1.8</v>
      </c>
      <c r="G434" s="329">
        <v>0.55000000000000004</v>
      </c>
      <c r="H434" s="330">
        <v>1.7999999999999999E-2</v>
      </c>
      <c r="I434" s="331">
        <v>2</v>
      </c>
      <c r="J434" s="332">
        <f t="shared" si="128"/>
        <v>1.9800000000000002</v>
      </c>
      <c r="K434" s="121"/>
      <c r="L434" s="122"/>
      <c r="M434" s="123"/>
      <c r="N434" s="124"/>
      <c r="O434" s="967"/>
      <c r="P434" s="968"/>
      <c r="AE434" s="261"/>
    </row>
    <row r="435" spans="1:31" s="464" customFormat="1" ht="19.5" customHeight="1">
      <c r="A435" s="113">
        <v>43901</v>
      </c>
      <c r="B435" s="299" t="s">
        <v>31</v>
      </c>
      <c r="C435" s="299" t="s">
        <v>66</v>
      </c>
      <c r="D435" s="114" t="s">
        <v>3</v>
      </c>
      <c r="E435" s="115" t="s">
        <v>469</v>
      </c>
      <c r="F435" s="320">
        <v>1.2</v>
      </c>
      <c r="G435" s="320">
        <v>0.6</v>
      </c>
      <c r="H435" s="321">
        <v>1.7999999999999999E-2</v>
      </c>
      <c r="I435" s="322">
        <v>41</v>
      </c>
      <c r="J435" s="323">
        <f t="shared" si="128"/>
        <v>29.52</v>
      </c>
      <c r="K435" s="116">
        <f>SUM(I435:I436)</f>
        <v>50</v>
      </c>
      <c r="L435" s="117">
        <f>SUM(J435:J436)</f>
        <v>36.54</v>
      </c>
      <c r="M435" s="118" t="s">
        <v>33</v>
      </c>
      <c r="N435" s="119"/>
      <c r="O435" s="967"/>
      <c r="P435" s="968" t="s">
        <v>216</v>
      </c>
      <c r="AE435" s="261"/>
    </row>
    <row r="436" spans="1:31" s="561" customFormat="1" ht="19.5" customHeight="1" thickBot="1">
      <c r="A436" s="120"/>
      <c r="B436" s="328"/>
      <c r="C436" s="328"/>
      <c r="D436" s="958"/>
      <c r="E436" s="277"/>
      <c r="F436" s="329">
        <v>1.3</v>
      </c>
      <c r="G436" s="329">
        <v>0.6</v>
      </c>
      <c r="H436" s="330">
        <v>1.7999999999999999E-2</v>
      </c>
      <c r="I436" s="331">
        <v>9</v>
      </c>
      <c r="J436" s="332">
        <f t="shared" si="128"/>
        <v>7.0200000000000005</v>
      </c>
      <c r="K436" s="121"/>
      <c r="L436" s="122"/>
      <c r="M436" s="123"/>
      <c r="N436" s="124"/>
      <c r="O436" s="967"/>
      <c r="P436" s="968"/>
      <c r="AE436" s="261"/>
    </row>
    <row r="437" spans="1:31" s="478" customFormat="1" ht="19.5" customHeight="1">
      <c r="A437" s="113">
        <v>43901</v>
      </c>
      <c r="B437" s="299" t="s">
        <v>31</v>
      </c>
      <c r="C437" s="299" t="s">
        <v>66</v>
      </c>
      <c r="D437" s="114" t="s">
        <v>3</v>
      </c>
      <c r="E437" s="115" t="s">
        <v>470</v>
      </c>
      <c r="F437" s="320">
        <v>1.1000000000000001</v>
      </c>
      <c r="G437" s="320">
        <v>0.6</v>
      </c>
      <c r="H437" s="321">
        <v>1.7999999999999999E-2</v>
      </c>
      <c r="I437" s="322">
        <v>37</v>
      </c>
      <c r="J437" s="323">
        <f t="shared" si="128"/>
        <v>24.42</v>
      </c>
      <c r="K437" s="116">
        <f>SUM(I437:I440)</f>
        <v>50</v>
      </c>
      <c r="L437" s="117">
        <f>SUM(J437:J440)</f>
        <v>32.110000000000007</v>
      </c>
      <c r="M437" s="118" t="s">
        <v>33</v>
      </c>
      <c r="N437" s="119"/>
      <c r="O437" s="967"/>
      <c r="P437" s="970" t="s">
        <v>216</v>
      </c>
      <c r="AE437" s="261"/>
    </row>
    <row r="438" spans="1:31" s="893" customFormat="1" ht="19.5" customHeight="1">
      <c r="A438" s="120"/>
      <c r="B438" s="328"/>
      <c r="C438" s="328"/>
      <c r="D438" s="958"/>
      <c r="E438" s="277"/>
      <c r="F438" s="329">
        <v>1</v>
      </c>
      <c r="G438" s="329">
        <v>0.6</v>
      </c>
      <c r="H438" s="330">
        <v>1.7999999999999999E-2</v>
      </c>
      <c r="I438" s="331">
        <v>11</v>
      </c>
      <c r="J438" s="332">
        <f t="shared" si="128"/>
        <v>6.6</v>
      </c>
      <c r="K438" s="121"/>
      <c r="L438" s="122"/>
      <c r="M438" s="123"/>
      <c r="N438" s="124"/>
      <c r="O438" s="967"/>
      <c r="P438" s="968"/>
      <c r="AE438" s="261"/>
    </row>
    <row r="439" spans="1:31" s="562" customFormat="1" ht="19.5" customHeight="1">
      <c r="A439" s="120"/>
      <c r="B439" s="328"/>
      <c r="C439" s="328"/>
      <c r="D439" s="958"/>
      <c r="E439" s="277"/>
      <c r="F439" s="329">
        <v>1</v>
      </c>
      <c r="G439" s="329">
        <v>0.55000000000000004</v>
      </c>
      <c r="H439" s="330">
        <v>1.7999999999999999E-2</v>
      </c>
      <c r="I439" s="331">
        <v>1</v>
      </c>
      <c r="J439" s="332">
        <f t="shared" ref="J439:J440" si="138">F439*G439*I439</f>
        <v>0.55000000000000004</v>
      </c>
      <c r="K439" s="121"/>
      <c r="L439" s="122"/>
      <c r="M439" s="123"/>
      <c r="N439" s="124"/>
      <c r="O439" s="967"/>
      <c r="P439" s="968"/>
      <c r="AE439" s="261"/>
    </row>
    <row r="440" spans="1:31" s="562" customFormat="1" ht="19.5" customHeight="1" thickBot="1">
      <c r="A440" s="120"/>
      <c r="B440" s="328"/>
      <c r="C440" s="328"/>
      <c r="D440" s="958"/>
      <c r="E440" s="277"/>
      <c r="F440" s="329">
        <v>0.9</v>
      </c>
      <c r="G440" s="329">
        <v>0.6</v>
      </c>
      <c r="H440" s="330">
        <v>1.7999999999999999E-2</v>
      </c>
      <c r="I440" s="331">
        <v>1</v>
      </c>
      <c r="J440" s="332">
        <f t="shared" si="138"/>
        <v>0.54</v>
      </c>
      <c r="K440" s="121"/>
      <c r="L440" s="122"/>
      <c r="M440" s="123"/>
      <c r="N440" s="124"/>
      <c r="O440" s="967"/>
      <c r="P440" s="968"/>
      <c r="AE440" s="261"/>
    </row>
    <row r="441" spans="1:31" s="480" customFormat="1" ht="19.5" customHeight="1">
      <c r="A441" s="113">
        <v>43901</v>
      </c>
      <c r="B441" s="299" t="s">
        <v>31</v>
      </c>
      <c r="C441" s="299" t="s">
        <v>66</v>
      </c>
      <c r="D441" s="114" t="s">
        <v>3</v>
      </c>
      <c r="E441" s="115" t="s">
        <v>471</v>
      </c>
      <c r="F441" s="320">
        <v>2.1</v>
      </c>
      <c r="G441" s="320">
        <v>0.6</v>
      </c>
      <c r="H441" s="321">
        <v>1.7999999999999999E-2</v>
      </c>
      <c r="I441" s="322">
        <v>13</v>
      </c>
      <c r="J441" s="323">
        <f t="shared" si="128"/>
        <v>16.38</v>
      </c>
      <c r="K441" s="116">
        <f>SUM(I441:I444)</f>
        <v>50</v>
      </c>
      <c r="L441" s="117">
        <f>SUM(J441:J444)</f>
        <v>67.14</v>
      </c>
      <c r="M441" s="118" t="s">
        <v>33</v>
      </c>
      <c r="N441" s="119" t="s">
        <v>32</v>
      </c>
      <c r="O441" s="967" t="s">
        <v>270</v>
      </c>
      <c r="P441" s="970" t="s">
        <v>219</v>
      </c>
      <c r="AE441" s="261"/>
    </row>
    <row r="442" spans="1:31" s="893" customFormat="1" ht="19.5" customHeight="1">
      <c r="A442" s="120"/>
      <c r="B442" s="328"/>
      <c r="C442" s="328"/>
      <c r="D442" s="958"/>
      <c r="E442" s="277"/>
      <c r="F442" s="329">
        <v>2.2000000000000002</v>
      </c>
      <c r="G442" s="329">
        <v>0.6</v>
      </c>
      <c r="H442" s="330">
        <v>1.7999999999999999E-2</v>
      </c>
      <c r="I442" s="331">
        <v>12</v>
      </c>
      <c r="J442" s="332">
        <f t="shared" ref="J442" si="139">F442*G442*I442</f>
        <v>15.84</v>
      </c>
      <c r="K442" s="121"/>
      <c r="L442" s="122"/>
      <c r="M442" s="123"/>
      <c r="N442" s="124"/>
      <c r="O442" s="967"/>
      <c r="P442" s="968"/>
      <c r="AE442" s="261"/>
    </row>
    <row r="443" spans="1:31" s="562" customFormat="1" ht="19.5" customHeight="1">
      <c r="A443" s="120"/>
      <c r="B443" s="328"/>
      <c r="C443" s="328"/>
      <c r="D443" s="958"/>
      <c r="E443" s="277"/>
      <c r="F443" s="329">
        <v>2.2999999999999998</v>
      </c>
      <c r="G443" s="329">
        <v>0.6</v>
      </c>
      <c r="H443" s="330">
        <v>1.7999999999999999E-2</v>
      </c>
      <c r="I443" s="331">
        <v>18</v>
      </c>
      <c r="J443" s="332">
        <f t="shared" si="128"/>
        <v>24.839999999999996</v>
      </c>
      <c r="K443" s="121"/>
      <c r="L443" s="122"/>
      <c r="M443" s="123"/>
      <c r="N443" s="124"/>
      <c r="O443" s="967"/>
      <c r="P443" s="968"/>
      <c r="AE443" s="261"/>
    </row>
    <row r="444" spans="1:31" s="562" customFormat="1" ht="19.5" customHeight="1" thickBot="1">
      <c r="A444" s="120"/>
      <c r="B444" s="328"/>
      <c r="C444" s="328"/>
      <c r="D444" s="958"/>
      <c r="E444" s="277"/>
      <c r="F444" s="329">
        <v>2.4</v>
      </c>
      <c r="G444" s="329">
        <v>0.6</v>
      </c>
      <c r="H444" s="330">
        <v>1.7999999999999999E-2</v>
      </c>
      <c r="I444" s="331">
        <v>7</v>
      </c>
      <c r="J444" s="332">
        <f t="shared" ref="J444" si="140">F444*G444*I444</f>
        <v>10.08</v>
      </c>
      <c r="K444" s="121"/>
      <c r="L444" s="122"/>
      <c r="M444" s="123"/>
      <c r="N444" s="124"/>
      <c r="O444" s="967"/>
      <c r="P444" s="968"/>
      <c r="AE444" s="261"/>
    </row>
    <row r="445" spans="1:31" s="480" customFormat="1" ht="19.5" customHeight="1">
      <c r="A445" s="113">
        <v>43901</v>
      </c>
      <c r="B445" s="299" t="s">
        <v>31</v>
      </c>
      <c r="C445" s="299" t="s">
        <v>66</v>
      </c>
      <c r="D445" s="114" t="s">
        <v>4</v>
      </c>
      <c r="E445" s="115" t="s">
        <v>472</v>
      </c>
      <c r="F445" s="320">
        <v>1.2</v>
      </c>
      <c r="G445" s="320">
        <v>0.6</v>
      </c>
      <c r="H445" s="321">
        <v>1.7999999999999999E-2</v>
      </c>
      <c r="I445" s="322">
        <v>45</v>
      </c>
      <c r="J445" s="323">
        <f t="shared" ref="J445:J479" si="141">F445*G445*I445</f>
        <v>32.4</v>
      </c>
      <c r="K445" s="116">
        <f>SUM(I445:I446)</f>
        <v>50</v>
      </c>
      <c r="L445" s="117">
        <f>SUM(J445:J446)</f>
        <v>36.299999999999997</v>
      </c>
      <c r="M445" s="118" t="s">
        <v>33</v>
      </c>
      <c r="N445" s="119"/>
      <c r="O445" s="967"/>
      <c r="P445" s="970" t="s">
        <v>216</v>
      </c>
      <c r="AE445" s="261"/>
    </row>
    <row r="446" spans="1:31" s="563" customFormat="1" ht="19.5" customHeight="1" thickBot="1">
      <c r="A446" s="120"/>
      <c r="B446" s="328"/>
      <c r="C446" s="328"/>
      <c r="D446" s="958"/>
      <c r="E446" s="277"/>
      <c r="F446" s="329">
        <v>1.3</v>
      </c>
      <c r="G446" s="329">
        <v>0.6</v>
      </c>
      <c r="H446" s="330">
        <v>1.7999999999999999E-2</v>
      </c>
      <c r="I446" s="331">
        <v>5</v>
      </c>
      <c r="J446" s="332">
        <f t="shared" si="141"/>
        <v>3.9000000000000004</v>
      </c>
      <c r="K446" s="121"/>
      <c r="L446" s="122"/>
      <c r="M446" s="123"/>
      <c r="N446" s="124"/>
      <c r="O446" s="967"/>
      <c r="P446" s="968"/>
      <c r="AE446" s="261"/>
    </row>
    <row r="447" spans="1:31" s="481" customFormat="1" ht="19.5" customHeight="1">
      <c r="A447" s="113">
        <v>43901</v>
      </c>
      <c r="B447" s="299" t="s">
        <v>31</v>
      </c>
      <c r="C447" s="299" t="s">
        <v>66</v>
      </c>
      <c r="D447" s="114" t="s">
        <v>3</v>
      </c>
      <c r="E447" s="115" t="s">
        <v>482</v>
      </c>
      <c r="F447" s="320">
        <v>1.4</v>
      </c>
      <c r="G447" s="320">
        <v>0.6</v>
      </c>
      <c r="H447" s="321">
        <v>1.7999999999999999E-2</v>
      </c>
      <c r="I447" s="322">
        <v>19</v>
      </c>
      <c r="J447" s="323">
        <f t="shared" si="141"/>
        <v>15.959999999999999</v>
      </c>
      <c r="K447" s="116">
        <f>SUM(I447:I451)</f>
        <v>50</v>
      </c>
      <c r="L447" s="117">
        <f>SUM(J447:J451)</f>
        <v>44.859999999999992</v>
      </c>
      <c r="M447" s="118" t="s">
        <v>33</v>
      </c>
      <c r="N447" s="119" t="s">
        <v>32</v>
      </c>
      <c r="O447" s="967" t="s">
        <v>270</v>
      </c>
      <c r="P447" s="968" t="s">
        <v>219</v>
      </c>
      <c r="AE447" s="261"/>
    </row>
    <row r="448" spans="1:31" s="481" customFormat="1" ht="19.5" customHeight="1">
      <c r="A448" s="120"/>
      <c r="B448" s="328"/>
      <c r="C448" s="328"/>
      <c r="D448" s="958"/>
      <c r="E448" s="277"/>
      <c r="F448" s="329">
        <v>1.5</v>
      </c>
      <c r="G448" s="329">
        <v>0.6</v>
      </c>
      <c r="H448" s="330">
        <v>1.7999999999999999E-2</v>
      </c>
      <c r="I448" s="331">
        <v>16</v>
      </c>
      <c r="J448" s="332">
        <f t="shared" si="141"/>
        <v>14.399999999999999</v>
      </c>
      <c r="K448" s="121"/>
      <c r="L448" s="122"/>
      <c r="M448" s="123"/>
      <c r="N448" s="124"/>
      <c r="O448" s="967"/>
      <c r="P448" s="968"/>
      <c r="AE448" s="261"/>
    </row>
    <row r="449" spans="1:31" s="632" customFormat="1" ht="19.5" customHeight="1">
      <c r="A449" s="120"/>
      <c r="B449" s="328"/>
      <c r="C449" s="328"/>
      <c r="D449" s="958"/>
      <c r="E449" s="277"/>
      <c r="F449" s="329">
        <v>1.6</v>
      </c>
      <c r="G449" s="329">
        <v>0.6</v>
      </c>
      <c r="H449" s="330">
        <v>1.7999999999999999E-2</v>
      </c>
      <c r="I449" s="331">
        <v>5</v>
      </c>
      <c r="J449" s="332">
        <f t="shared" ref="J449" si="142">F449*G449*I449</f>
        <v>4.8</v>
      </c>
      <c r="K449" s="121"/>
      <c r="L449" s="122"/>
      <c r="M449" s="123"/>
      <c r="N449" s="124"/>
      <c r="O449" s="967"/>
      <c r="P449" s="968"/>
      <c r="AE449" s="261"/>
    </row>
    <row r="450" spans="1:31" s="481" customFormat="1" ht="19.5" customHeight="1">
      <c r="A450" s="120"/>
      <c r="B450" s="328"/>
      <c r="C450" s="328"/>
      <c r="D450" s="958"/>
      <c r="E450" s="277"/>
      <c r="F450" s="329">
        <v>1.7</v>
      </c>
      <c r="G450" s="329">
        <v>0.6</v>
      </c>
      <c r="H450" s="330">
        <v>1.7999999999999999E-2</v>
      </c>
      <c r="I450" s="331">
        <v>8</v>
      </c>
      <c r="J450" s="332">
        <f t="shared" si="141"/>
        <v>8.16</v>
      </c>
      <c r="K450" s="121"/>
      <c r="L450" s="122"/>
      <c r="M450" s="123"/>
      <c r="N450" s="124"/>
      <c r="O450" s="967"/>
      <c r="P450" s="968"/>
      <c r="AE450" s="261"/>
    </row>
    <row r="451" spans="1:31" s="481" customFormat="1" ht="19.5" customHeight="1" thickBot="1">
      <c r="A451" s="125"/>
      <c r="B451" s="324"/>
      <c r="C451" s="324"/>
      <c r="D451" s="126"/>
      <c r="E451" s="127"/>
      <c r="F451" s="325">
        <v>1.4</v>
      </c>
      <c r="G451" s="329">
        <v>0.55000000000000004</v>
      </c>
      <c r="H451" s="326">
        <v>1.7999999999999999E-2</v>
      </c>
      <c r="I451" s="327">
        <v>2</v>
      </c>
      <c r="J451" s="333">
        <f t="shared" si="141"/>
        <v>1.54</v>
      </c>
      <c r="K451" s="128"/>
      <c r="L451" s="129"/>
      <c r="M451" s="130"/>
      <c r="N451" s="131"/>
      <c r="O451" s="967"/>
      <c r="P451" s="968"/>
      <c r="AE451" s="261"/>
    </row>
    <row r="452" spans="1:31" s="481" customFormat="1" ht="19.5" customHeight="1">
      <c r="A452" s="113">
        <v>43901</v>
      </c>
      <c r="B452" s="299" t="s">
        <v>31</v>
      </c>
      <c r="C452" s="299" t="s">
        <v>66</v>
      </c>
      <c r="D452" s="114" t="s">
        <v>4</v>
      </c>
      <c r="E452" s="115" t="s">
        <v>483</v>
      </c>
      <c r="F452" s="320">
        <v>1.1000000000000001</v>
      </c>
      <c r="G452" s="320">
        <v>0.6</v>
      </c>
      <c r="H452" s="321">
        <v>1.7999999999999999E-2</v>
      </c>
      <c r="I452" s="322">
        <v>42</v>
      </c>
      <c r="J452" s="323">
        <f t="shared" si="141"/>
        <v>27.720000000000002</v>
      </c>
      <c r="K452" s="116">
        <f>SUM(I452:I454)</f>
        <v>50</v>
      </c>
      <c r="L452" s="117">
        <f>SUM(J452:J454)</f>
        <v>32.4</v>
      </c>
      <c r="M452" s="118" t="s">
        <v>33</v>
      </c>
      <c r="N452" s="119"/>
      <c r="O452" s="967"/>
      <c r="P452" s="970" t="s">
        <v>216</v>
      </c>
      <c r="AE452" s="261"/>
    </row>
    <row r="453" spans="1:31" s="565" customFormat="1" ht="19.5" customHeight="1">
      <c r="A453" s="120"/>
      <c r="B453" s="328"/>
      <c r="C453" s="328"/>
      <c r="D453" s="958"/>
      <c r="E453" s="277"/>
      <c r="F453" s="329">
        <v>1</v>
      </c>
      <c r="G453" s="329">
        <v>0.6</v>
      </c>
      <c r="H453" s="330">
        <v>1.7999999999999999E-2</v>
      </c>
      <c r="I453" s="331">
        <v>6</v>
      </c>
      <c r="J453" s="332">
        <f t="shared" ref="J453:J454" si="143">F453*G453*I453</f>
        <v>3.5999999999999996</v>
      </c>
      <c r="K453" s="121"/>
      <c r="L453" s="122"/>
      <c r="M453" s="123"/>
      <c r="N453" s="124"/>
      <c r="O453" s="967"/>
      <c r="P453" s="968"/>
      <c r="AE453" s="261"/>
    </row>
    <row r="454" spans="1:31" s="565" customFormat="1" ht="19.5" customHeight="1" thickBot="1">
      <c r="A454" s="120"/>
      <c r="B454" s="328"/>
      <c r="C454" s="328"/>
      <c r="D454" s="958"/>
      <c r="E454" s="277"/>
      <c r="F454" s="329">
        <v>0.9</v>
      </c>
      <c r="G454" s="329">
        <v>0.6</v>
      </c>
      <c r="H454" s="330">
        <v>1.7999999999999999E-2</v>
      </c>
      <c r="I454" s="331">
        <v>2</v>
      </c>
      <c r="J454" s="332">
        <f t="shared" si="143"/>
        <v>1.08</v>
      </c>
      <c r="K454" s="121"/>
      <c r="L454" s="122"/>
      <c r="M454" s="123"/>
      <c r="N454" s="124"/>
      <c r="O454" s="967"/>
      <c r="P454" s="968"/>
      <c r="AE454" s="261"/>
    </row>
    <row r="455" spans="1:31" s="482" customFormat="1" ht="19.5" customHeight="1">
      <c r="A455" s="113">
        <v>43902</v>
      </c>
      <c r="B455" s="299" t="s">
        <v>31</v>
      </c>
      <c r="C455" s="299" t="s">
        <v>66</v>
      </c>
      <c r="D455" s="114" t="s">
        <v>4</v>
      </c>
      <c r="E455" s="115" t="s">
        <v>495</v>
      </c>
      <c r="F455" s="320">
        <v>1.4</v>
      </c>
      <c r="G455" s="320">
        <v>0.6</v>
      </c>
      <c r="H455" s="321">
        <v>1.7999999999999999E-2</v>
      </c>
      <c r="I455" s="322">
        <v>6</v>
      </c>
      <c r="J455" s="323">
        <f t="shared" si="141"/>
        <v>5.04</v>
      </c>
      <c r="K455" s="116">
        <f>SUM(I455:I457)</f>
        <v>50</v>
      </c>
      <c r="L455" s="117">
        <f>SUM(J455:J457)</f>
        <v>45.66</v>
      </c>
      <c r="M455" s="118" t="s">
        <v>33</v>
      </c>
      <c r="N455" s="119"/>
      <c r="O455" s="967"/>
      <c r="P455" s="970" t="s">
        <v>216</v>
      </c>
      <c r="AE455" s="261"/>
    </row>
    <row r="456" spans="1:31" s="565" customFormat="1" ht="19.5" customHeight="1">
      <c r="A456" s="120"/>
      <c r="B456" s="328"/>
      <c r="C456" s="328"/>
      <c r="D456" s="958"/>
      <c r="E456" s="277"/>
      <c r="F456" s="329">
        <v>1.5</v>
      </c>
      <c r="G456" s="329">
        <v>0.6</v>
      </c>
      <c r="H456" s="330">
        <v>1.7999999999999999E-2</v>
      </c>
      <c r="I456" s="331">
        <v>27</v>
      </c>
      <c r="J456" s="332">
        <f t="shared" si="141"/>
        <v>24.299999999999997</v>
      </c>
      <c r="K456" s="121"/>
      <c r="L456" s="122"/>
      <c r="M456" s="123"/>
      <c r="N456" s="124"/>
      <c r="O456" s="967"/>
      <c r="P456" s="968"/>
      <c r="AE456" s="261"/>
    </row>
    <row r="457" spans="1:31" s="565" customFormat="1" ht="19.5" customHeight="1" thickBot="1">
      <c r="A457" s="120"/>
      <c r="B457" s="328"/>
      <c r="C457" s="328"/>
      <c r="D457" s="958"/>
      <c r="E457" s="277"/>
      <c r="F457" s="329">
        <v>1.6</v>
      </c>
      <c r="G457" s="329">
        <v>0.6</v>
      </c>
      <c r="H457" s="330">
        <v>1.7999999999999999E-2</v>
      </c>
      <c r="I457" s="331">
        <v>17</v>
      </c>
      <c r="J457" s="332">
        <f t="shared" si="141"/>
        <v>16.32</v>
      </c>
      <c r="K457" s="121"/>
      <c r="L457" s="122"/>
      <c r="M457" s="123"/>
      <c r="N457" s="124"/>
      <c r="O457" s="967"/>
      <c r="P457" s="968"/>
      <c r="AE457" s="261"/>
    </row>
    <row r="458" spans="1:31" s="482" customFormat="1" ht="19.5" customHeight="1">
      <c r="A458" s="113">
        <v>43902</v>
      </c>
      <c r="B458" s="299" t="s">
        <v>31</v>
      </c>
      <c r="C458" s="299" t="s">
        <v>66</v>
      </c>
      <c r="D458" s="114" t="s">
        <v>3</v>
      </c>
      <c r="E458" s="115" t="s">
        <v>496</v>
      </c>
      <c r="F458" s="320">
        <v>2.5</v>
      </c>
      <c r="G458" s="320">
        <v>0.6</v>
      </c>
      <c r="H458" s="321">
        <v>1.7999999999999999E-2</v>
      </c>
      <c r="I458" s="322">
        <v>25</v>
      </c>
      <c r="J458" s="323">
        <f t="shared" si="141"/>
        <v>37.5</v>
      </c>
      <c r="K458" s="116">
        <f>SUM(I458:I463)</f>
        <v>50</v>
      </c>
      <c r="L458" s="117">
        <f>SUM(J458:J463)</f>
        <v>79.06</v>
      </c>
      <c r="M458" s="118" t="s">
        <v>33</v>
      </c>
      <c r="N458" s="119"/>
      <c r="O458" s="967"/>
      <c r="P458" s="968" t="s">
        <v>219</v>
      </c>
      <c r="AE458" s="261"/>
    </row>
    <row r="459" spans="1:31" s="894" customFormat="1" ht="19.5" customHeight="1">
      <c r="A459" s="120"/>
      <c r="B459" s="328"/>
      <c r="C459" s="328"/>
      <c r="D459" s="958"/>
      <c r="E459" s="277"/>
      <c r="F459" s="329">
        <v>2.8</v>
      </c>
      <c r="G459" s="329">
        <v>0.6</v>
      </c>
      <c r="H459" s="330">
        <v>1.7999999999999999E-2</v>
      </c>
      <c r="I459" s="331">
        <v>9</v>
      </c>
      <c r="J459" s="332">
        <f t="shared" si="141"/>
        <v>15.12</v>
      </c>
      <c r="K459" s="121"/>
      <c r="L459" s="122"/>
      <c r="M459" s="123"/>
      <c r="N459" s="124"/>
      <c r="O459" s="967"/>
      <c r="P459" s="968"/>
      <c r="AE459" s="261"/>
    </row>
    <row r="460" spans="1:31" s="894" customFormat="1" ht="19.5" customHeight="1">
      <c r="A460" s="120"/>
      <c r="B460" s="328"/>
      <c r="C460" s="328"/>
      <c r="D460" s="958"/>
      <c r="E460" s="277"/>
      <c r="F460" s="329">
        <v>2.8</v>
      </c>
      <c r="G460" s="329">
        <v>0.55000000000000004</v>
      </c>
      <c r="H460" s="330">
        <v>1.7999999999999999E-2</v>
      </c>
      <c r="I460" s="331">
        <v>1</v>
      </c>
      <c r="J460" s="332">
        <f t="shared" ref="J460" si="144">F460*G460*I460</f>
        <v>1.54</v>
      </c>
      <c r="K460" s="121"/>
      <c r="L460" s="122"/>
      <c r="M460" s="123"/>
      <c r="N460" s="124"/>
      <c r="O460" s="967"/>
      <c r="P460" s="968"/>
      <c r="AE460" s="261"/>
    </row>
    <row r="461" spans="1:31" s="894" customFormat="1" ht="19.5" customHeight="1">
      <c r="A461" s="120"/>
      <c r="B461" s="328"/>
      <c r="C461" s="328"/>
      <c r="D461" s="958"/>
      <c r="E461" s="277"/>
      <c r="F461" s="329">
        <v>2.6</v>
      </c>
      <c r="G461" s="329">
        <v>0.6</v>
      </c>
      <c r="H461" s="330">
        <v>1.7999999999999999E-2</v>
      </c>
      <c r="I461" s="331">
        <v>6</v>
      </c>
      <c r="J461" s="332">
        <f t="shared" si="141"/>
        <v>9.36</v>
      </c>
      <c r="K461" s="121"/>
      <c r="L461" s="122"/>
      <c r="M461" s="123"/>
      <c r="N461" s="124"/>
      <c r="O461" s="967"/>
      <c r="P461" s="968"/>
      <c r="AE461" s="261"/>
    </row>
    <row r="462" spans="1:31" s="633" customFormat="1" ht="19.5" customHeight="1">
      <c r="A462" s="120"/>
      <c r="B462" s="328"/>
      <c r="C462" s="328"/>
      <c r="D462" s="958"/>
      <c r="E462" s="277"/>
      <c r="F462" s="329">
        <v>2.9</v>
      </c>
      <c r="G462" s="329">
        <v>0.6</v>
      </c>
      <c r="H462" s="330">
        <v>1.7999999999999999E-2</v>
      </c>
      <c r="I462" s="331">
        <v>8</v>
      </c>
      <c r="J462" s="332">
        <f t="shared" ref="J462" si="145">F462*G462*I462</f>
        <v>13.92</v>
      </c>
      <c r="K462" s="121"/>
      <c r="L462" s="122"/>
      <c r="M462" s="123"/>
      <c r="N462" s="124"/>
      <c r="O462" s="967"/>
      <c r="P462" s="968"/>
      <c r="AE462" s="261"/>
    </row>
    <row r="463" spans="1:31" s="482" customFormat="1" ht="19.5" customHeight="1" thickBot="1">
      <c r="A463" s="120"/>
      <c r="B463" s="328"/>
      <c r="C463" s="328"/>
      <c r="D463" s="958"/>
      <c r="E463" s="277"/>
      <c r="F463" s="329">
        <v>2.7</v>
      </c>
      <c r="G463" s="329">
        <v>0.6</v>
      </c>
      <c r="H463" s="330">
        <v>1.7999999999999999E-2</v>
      </c>
      <c r="I463" s="331">
        <v>1</v>
      </c>
      <c r="J463" s="332">
        <f t="shared" si="141"/>
        <v>1.62</v>
      </c>
      <c r="K463" s="121"/>
      <c r="L463" s="122"/>
      <c r="M463" s="123"/>
      <c r="N463" s="124"/>
      <c r="O463" s="967"/>
      <c r="P463" s="968"/>
      <c r="AE463" s="261"/>
    </row>
    <row r="464" spans="1:31" s="482" customFormat="1" ht="19.5" customHeight="1">
      <c r="A464" s="113">
        <v>43902</v>
      </c>
      <c r="B464" s="299" t="s">
        <v>31</v>
      </c>
      <c r="C464" s="299" t="s">
        <v>66</v>
      </c>
      <c r="D464" s="114" t="s">
        <v>4</v>
      </c>
      <c r="E464" s="115" t="s">
        <v>497</v>
      </c>
      <c r="F464" s="320">
        <v>0.9</v>
      </c>
      <c r="G464" s="320">
        <v>0.6</v>
      </c>
      <c r="H464" s="321">
        <v>1.7999999999999999E-2</v>
      </c>
      <c r="I464" s="322">
        <v>17</v>
      </c>
      <c r="J464" s="323">
        <f t="shared" si="141"/>
        <v>9.18</v>
      </c>
      <c r="K464" s="116">
        <f>SUM(I464:I468)</f>
        <v>49</v>
      </c>
      <c r="L464" s="117">
        <f>SUM(J464:J468)</f>
        <v>30.72</v>
      </c>
      <c r="M464" s="118" t="s">
        <v>33</v>
      </c>
      <c r="N464" s="119"/>
      <c r="O464" s="967"/>
      <c r="P464" s="968" t="s">
        <v>219</v>
      </c>
      <c r="AE464" s="261"/>
    </row>
    <row r="465" spans="1:31" s="894" customFormat="1" ht="19.5" customHeight="1">
      <c r="A465" s="120"/>
      <c r="B465" s="328"/>
      <c r="C465" s="328"/>
      <c r="D465" s="958"/>
      <c r="E465" s="277"/>
      <c r="F465" s="329">
        <v>1</v>
      </c>
      <c r="G465" s="329">
        <v>0.6</v>
      </c>
      <c r="H465" s="330">
        <v>1.7999999999999999E-2</v>
      </c>
      <c r="I465" s="331">
        <v>11</v>
      </c>
      <c r="J465" s="332">
        <f t="shared" ref="J465" si="146">F465*G465*I465</f>
        <v>6.6</v>
      </c>
      <c r="K465" s="121"/>
      <c r="L465" s="122"/>
      <c r="M465" s="123"/>
      <c r="N465" s="124"/>
      <c r="O465" s="967"/>
      <c r="P465" s="968"/>
      <c r="AE465" s="261"/>
    </row>
    <row r="466" spans="1:31" s="894" customFormat="1" ht="19.5" customHeight="1">
      <c r="A466" s="120"/>
      <c r="B466" s="328"/>
      <c r="C466" s="328"/>
      <c r="D466" s="958"/>
      <c r="E466" s="277"/>
      <c r="F466" s="329">
        <v>1.1000000000000001</v>
      </c>
      <c r="G466" s="329">
        <v>0.6</v>
      </c>
      <c r="H466" s="330">
        <v>1.7999999999999999E-2</v>
      </c>
      <c r="I466" s="331">
        <v>10</v>
      </c>
      <c r="J466" s="332">
        <f t="shared" si="141"/>
        <v>6.6000000000000005</v>
      </c>
      <c r="K466" s="121"/>
      <c r="L466" s="122"/>
      <c r="M466" s="123"/>
      <c r="N466" s="124"/>
      <c r="O466" s="967"/>
      <c r="P466" s="968"/>
      <c r="AE466" s="261"/>
    </row>
    <row r="467" spans="1:31" s="894" customFormat="1" ht="19.5" customHeight="1">
      <c r="A467" s="120"/>
      <c r="B467" s="328"/>
      <c r="C467" s="328"/>
      <c r="D467" s="958"/>
      <c r="E467" s="277"/>
      <c r="F467" s="329">
        <v>1.2</v>
      </c>
      <c r="G467" s="329">
        <v>0.6</v>
      </c>
      <c r="H467" s="330">
        <v>1.7999999999999999E-2</v>
      </c>
      <c r="I467" s="331">
        <v>4</v>
      </c>
      <c r="J467" s="332">
        <f t="shared" ref="J467" si="147">F467*G467*I467</f>
        <v>2.88</v>
      </c>
      <c r="K467" s="121"/>
      <c r="L467" s="122"/>
      <c r="M467" s="123"/>
      <c r="N467" s="124"/>
      <c r="O467" s="967"/>
      <c r="P467" s="968"/>
      <c r="AE467" s="261"/>
    </row>
    <row r="468" spans="1:31" s="565" customFormat="1" ht="19.5" customHeight="1" thickBot="1">
      <c r="A468" s="120"/>
      <c r="B468" s="328"/>
      <c r="C468" s="328"/>
      <c r="D468" s="958"/>
      <c r="E468" s="277"/>
      <c r="F468" s="329">
        <v>1.3</v>
      </c>
      <c r="G468" s="329">
        <v>0.6</v>
      </c>
      <c r="H468" s="330">
        <v>1.7999999999999999E-2</v>
      </c>
      <c r="I468" s="331">
        <v>7</v>
      </c>
      <c r="J468" s="332">
        <f t="shared" si="141"/>
        <v>5.46</v>
      </c>
      <c r="K468" s="121"/>
      <c r="L468" s="122"/>
      <c r="M468" s="123"/>
      <c r="N468" s="124"/>
      <c r="O468" s="967"/>
      <c r="P468" s="968"/>
      <c r="AE468" s="261"/>
    </row>
    <row r="469" spans="1:31" s="482" customFormat="1" ht="19.5" customHeight="1">
      <c r="A469" s="113">
        <v>43902</v>
      </c>
      <c r="B469" s="299" t="s">
        <v>31</v>
      </c>
      <c r="C469" s="299" t="s">
        <v>66</v>
      </c>
      <c r="D469" s="114" t="s">
        <v>3</v>
      </c>
      <c r="E469" s="115" t="s">
        <v>498</v>
      </c>
      <c r="F469" s="320">
        <v>1.2</v>
      </c>
      <c r="G469" s="320">
        <v>0.6</v>
      </c>
      <c r="H469" s="321">
        <v>1.7999999999999999E-2</v>
      </c>
      <c r="I469" s="322">
        <v>24</v>
      </c>
      <c r="J469" s="323">
        <f t="shared" si="141"/>
        <v>17.28</v>
      </c>
      <c r="K469" s="116">
        <f>SUM(I469:I470)</f>
        <v>50</v>
      </c>
      <c r="L469" s="117">
        <f>SUM(J469:J470)</f>
        <v>37.56</v>
      </c>
      <c r="M469" s="118" t="s">
        <v>33</v>
      </c>
      <c r="N469" s="119"/>
      <c r="O469" s="967"/>
      <c r="P469" s="968" t="s">
        <v>216</v>
      </c>
      <c r="AE469" s="261"/>
    </row>
    <row r="470" spans="1:31" s="565" customFormat="1" ht="19.5" customHeight="1" thickBot="1">
      <c r="A470" s="120"/>
      <c r="B470" s="328"/>
      <c r="C470" s="328"/>
      <c r="D470" s="958"/>
      <c r="E470" s="277"/>
      <c r="F470" s="329">
        <v>1.3</v>
      </c>
      <c r="G470" s="329">
        <v>0.6</v>
      </c>
      <c r="H470" s="330">
        <v>1.7999999999999999E-2</v>
      </c>
      <c r="I470" s="331">
        <v>26</v>
      </c>
      <c r="J470" s="332">
        <f t="shared" ref="J470" si="148">F470*G470*I470</f>
        <v>20.28</v>
      </c>
      <c r="K470" s="121"/>
      <c r="L470" s="122"/>
      <c r="M470" s="123"/>
      <c r="N470" s="124"/>
      <c r="O470" s="967"/>
      <c r="P470" s="968"/>
      <c r="AE470" s="261"/>
    </row>
    <row r="471" spans="1:31" s="482" customFormat="1" ht="19.5" customHeight="1" thickBot="1">
      <c r="A471" s="113">
        <v>43902</v>
      </c>
      <c r="B471" s="299" t="s">
        <v>31</v>
      </c>
      <c r="C471" s="299" t="s">
        <v>66</v>
      </c>
      <c r="D471" s="114" t="s">
        <v>3</v>
      </c>
      <c r="E471" s="115" t="s">
        <v>499</v>
      </c>
      <c r="F471" s="320">
        <v>0.8</v>
      </c>
      <c r="G471" s="320">
        <v>0.6</v>
      </c>
      <c r="H471" s="321">
        <v>1.7999999999999999E-2</v>
      </c>
      <c r="I471" s="322">
        <v>50</v>
      </c>
      <c r="J471" s="323">
        <f t="shared" si="141"/>
        <v>24</v>
      </c>
      <c r="K471" s="116">
        <f>SUM(I471:I471)</f>
        <v>50</v>
      </c>
      <c r="L471" s="117">
        <f>SUM(J471:J471)</f>
        <v>24</v>
      </c>
      <c r="M471" s="118" t="s">
        <v>33</v>
      </c>
      <c r="N471" s="119"/>
      <c r="O471" s="967"/>
      <c r="P471" s="968" t="s">
        <v>216</v>
      </c>
      <c r="AE471" s="261"/>
    </row>
    <row r="472" spans="1:31" s="482" customFormat="1" ht="19.5" customHeight="1">
      <c r="A472" s="113">
        <v>43902</v>
      </c>
      <c r="B472" s="299" t="s">
        <v>31</v>
      </c>
      <c r="C472" s="299" t="s">
        <v>66</v>
      </c>
      <c r="D472" s="114" t="s">
        <v>3</v>
      </c>
      <c r="E472" s="115" t="s">
        <v>508</v>
      </c>
      <c r="F472" s="320">
        <v>0.9</v>
      </c>
      <c r="G472" s="320">
        <v>0.6</v>
      </c>
      <c r="H472" s="321">
        <v>1.7999999999999999E-2</v>
      </c>
      <c r="I472" s="322">
        <v>5</v>
      </c>
      <c r="J472" s="323">
        <f t="shared" si="141"/>
        <v>2.7</v>
      </c>
      <c r="K472" s="116">
        <f>SUM(I472:I474)</f>
        <v>50</v>
      </c>
      <c r="L472" s="117">
        <f>SUM(J472:J474)</f>
        <v>30.9</v>
      </c>
      <c r="M472" s="118" t="s">
        <v>33</v>
      </c>
      <c r="N472" s="119"/>
      <c r="O472" s="967"/>
      <c r="P472" s="968" t="s">
        <v>216</v>
      </c>
      <c r="AE472" s="261"/>
    </row>
    <row r="473" spans="1:31" s="565" customFormat="1" ht="19.5" customHeight="1">
      <c r="A473" s="120"/>
      <c r="B473" s="328"/>
      <c r="C473" s="328"/>
      <c r="D473" s="958"/>
      <c r="E473" s="277"/>
      <c r="F473" s="329">
        <v>1</v>
      </c>
      <c r="G473" s="329">
        <v>0.6</v>
      </c>
      <c r="H473" s="330">
        <v>1.7999999999999999E-2</v>
      </c>
      <c r="I473" s="331">
        <v>25</v>
      </c>
      <c r="J473" s="332">
        <f t="shared" ref="J473:J474" si="149">F473*G473*I473</f>
        <v>15</v>
      </c>
      <c r="K473" s="121"/>
      <c r="L473" s="122"/>
      <c r="M473" s="123"/>
      <c r="N473" s="124"/>
      <c r="O473" s="967"/>
      <c r="P473" s="968"/>
      <c r="AE473" s="261"/>
    </row>
    <row r="474" spans="1:31" s="565" customFormat="1" ht="19.5" customHeight="1" thickBot="1">
      <c r="A474" s="120"/>
      <c r="B474" s="328"/>
      <c r="C474" s="328"/>
      <c r="D474" s="958"/>
      <c r="E474" s="277"/>
      <c r="F474" s="329">
        <v>1.1000000000000001</v>
      </c>
      <c r="G474" s="329">
        <v>0.6</v>
      </c>
      <c r="H474" s="330">
        <v>1.7999999999999999E-2</v>
      </c>
      <c r="I474" s="331">
        <v>20</v>
      </c>
      <c r="J474" s="332">
        <f t="shared" si="149"/>
        <v>13.200000000000001</v>
      </c>
      <c r="K474" s="121"/>
      <c r="L474" s="122"/>
      <c r="M474" s="123"/>
      <c r="N474" s="124"/>
      <c r="O474" s="967"/>
      <c r="P474" s="968"/>
      <c r="AE474" s="261"/>
    </row>
    <row r="475" spans="1:31" s="482" customFormat="1" ht="19.5" customHeight="1">
      <c r="A475" s="113">
        <v>43902</v>
      </c>
      <c r="B475" s="299" t="s">
        <v>31</v>
      </c>
      <c r="C475" s="299" t="s">
        <v>66</v>
      </c>
      <c r="D475" s="114" t="s">
        <v>3</v>
      </c>
      <c r="E475" s="115" t="s">
        <v>509</v>
      </c>
      <c r="F475" s="320">
        <v>1.2</v>
      </c>
      <c r="G475" s="320">
        <v>0.6</v>
      </c>
      <c r="H475" s="321">
        <v>1.7999999999999999E-2</v>
      </c>
      <c r="I475" s="322">
        <v>2</v>
      </c>
      <c r="J475" s="323">
        <f t="shared" si="141"/>
        <v>1.44</v>
      </c>
      <c r="K475" s="116">
        <f>SUM(I475:I477)</f>
        <v>50</v>
      </c>
      <c r="L475" s="117">
        <f>SUM(J475:J477)</f>
        <v>38.815000000000005</v>
      </c>
      <c r="M475" s="118" t="s">
        <v>33</v>
      </c>
      <c r="N475" s="119"/>
      <c r="O475" s="967"/>
      <c r="P475" s="968" t="s">
        <v>216</v>
      </c>
      <c r="AE475" s="261"/>
    </row>
    <row r="476" spans="1:31" s="482" customFormat="1" ht="19.5" customHeight="1">
      <c r="A476" s="120"/>
      <c r="B476" s="328"/>
      <c r="C476" s="328"/>
      <c r="D476" s="958"/>
      <c r="E476" s="277"/>
      <c r="F476" s="329">
        <v>1.3</v>
      </c>
      <c r="G476" s="329">
        <v>0.6</v>
      </c>
      <c r="H476" s="330">
        <v>1.7999999999999999E-2</v>
      </c>
      <c r="I476" s="331">
        <v>47</v>
      </c>
      <c r="J476" s="332">
        <f t="shared" si="141"/>
        <v>36.660000000000004</v>
      </c>
      <c r="K476" s="121"/>
      <c r="L476" s="122"/>
      <c r="M476" s="123"/>
      <c r="N476" s="124"/>
      <c r="O476" s="967"/>
      <c r="P476" s="968"/>
      <c r="AE476" s="261"/>
    </row>
    <row r="477" spans="1:31" s="482" customFormat="1" ht="19.5" customHeight="1" thickBot="1">
      <c r="A477" s="120"/>
      <c r="B477" s="328"/>
      <c r="C477" s="328"/>
      <c r="D477" s="958"/>
      <c r="E477" s="277"/>
      <c r="F477" s="329">
        <v>1.3</v>
      </c>
      <c r="G477" s="329">
        <v>0.55000000000000004</v>
      </c>
      <c r="H477" s="330">
        <v>1.7999999999999999E-2</v>
      </c>
      <c r="I477" s="331">
        <v>1</v>
      </c>
      <c r="J477" s="332">
        <f t="shared" si="141"/>
        <v>0.71500000000000008</v>
      </c>
      <c r="K477" s="121"/>
      <c r="L477" s="122"/>
      <c r="M477" s="123"/>
      <c r="N477" s="124"/>
      <c r="O477" s="967"/>
      <c r="P477" s="968"/>
      <c r="AE477" s="261"/>
    </row>
    <row r="478" spans="1:31" s="480" customFormat="1" ht="19.5" customHeight="1">
      <c r="A478" s="113">
        <v>43902</v>
      </c>
      <c r="B478" s="299" t="s">
        <v>31</v>
      </c>
      <c r="C478" s="299" t="s">
        <v>66</v>
      </c>
      <c r="D478" s="114" t="s">
        <v>4</v>
      </c>
      <c r="E478" s="115" t="s">
        <v>500</v>
      </c>
      <c r="F478" s="320">
        <v>1.2</v>
      </c>
      <c r="G478" s="320">
        <v>0.6</v>
      </c>
      <c r="H478" s="321">
        <v>1.7999999999999999E-2</v>
      </c>
      <c r="I478" s="322">
        <v>40</v>
      </c>
      <c r="J478" s="323">
        <f t="shared" si="141"/>
        <v>28.799999999999997</v>
      </c>
      <c r="K478" s="116">
        <f>SUM(I478:I479)</f>
        <v>50</v>
      </c>
      <c r="L478" s="117">
        <f>SUM(J478:J479)</f>
        <v>36.599999999999994</v>
      </c>
      <c r="M478" s="118" t="s">
        <v>33</v>
      </c>
      <c r="N478" s="119"/>
      <c r="O478" s="967"/>
      <c r="P478" s="970" t="s">
        <v>216</v>
      </c>
      <c r="AE478" s="261"/>
    </row>
    <row r="479" spans="1:31" s="567" customFormat="1" ht="19.5" customHeight="1" thickBot="1">
      <c r="A479" s="120"/>
      <c r="B479" s="328"/>
      <c r="C479" s="328"/>
      <c r="D479" s="958"/>
      <c r="E479" s="277"/>
      <c r="F479" s="329">
        <v>1.3</v>
      </c>
      <c r="G479" s="329">
        <v>0.6</v>
      </c>
      <c r="H479" s="330">
        <v>1.7999999999999999E-2</v>
      </c>
      <c r="I479" s="331">
        <v>10</v>
      </c>
      <c r="J479" s="332">
        <f t="shared" si="141"/>
        <v>7.8000000000000007</v>
      </c>
      <c r="K479" s="121"/>
      <c r="L479" s="122"/>
      <c r="M479" s="123"/>
      <c r="N479" s="124"/>
      <c r="O479" s="967"/>
      <c r="P479" s="968"/>
      <c r="AE479" s="261"/>
    </row>
    <row r="480" spans="1:31" s="478" customFormat="1" ht="19.5" customHeight="1">
      <c r="A480" s="113">
        <v>43902</v>
      </c>
      <c r="B480" s="299" t="s">
        <v>31</v>
      </c>
      <c r="C480" s="299" t="s">
        <v>66</v>
      </c>
      <c r="D480" s="114" t="s">
        <v>3</v>
      </c>
      <c r="E480" s="115" t="s">
        <v>501</v>
      </c>
      <c r="F480" s="320">
        <v>2.1</v>
      </c>
      <c r="G480" s="320">
        <v>0.6</v>
      </c>
      <c r="H480" s="321">
        <v>1.7999999999999999E-2</v>
      </c>
      <c r="I480" s="322">
        <v>6</v>
      </c>
      <c r="J480" s="323">
        <f t="shared" ref="J480:J571" si="150">F480*G480*I480</f>
        <v>7.5600000000000005</v>
      </c>
      <c r="K480" s="116">
        <f>SUM(I480:I486)</f>
        <v>50</v>
      </c>
      <c r="L480" s="117">
        <f>SUM(J480:J486)</f>
        <v>67.94</v>
      </c>
      <c r="M480" s="118" t="s">
        <v>33</v>
      </c>
      <c r="N480" s="119"/>
      <c r="O480" s="967"/>
      <c r="P480" s="968" t="s">
        <v>219</v>
      </c>
      <c r="AE480" s="261"/>
    </row>
    <row r="481" spans="1:31" s="895" customFormat="1" ht="19.5" customHeight="1">
      <c r="A481" s="120"/>
      <c r="B481" s="328"/>
      <c r="C481" s="328"/>
      <c r="D481" s="958"/>
      <c r="E481" s="277"/>
      <c r="F481" s="329">
        <v>2.2000000000000002</v>
      </c>
      <c r="G481" s="329">
        <v>0.6</v>
      </c>
      <c r="H481" s="330">
        <v>1.7999999999999999E-2</v>
      </c>
      <c r="I481" s="331">
        <v>10</v>
      </c>
      <c r="J481" s="332">
        <f t="shared" ref="J481:J483" si="151">F481*G481*I481</f>
        <v>13.200000000000001</v>
      </c>
      <c r="K481" s="121"/>
      <c r="L481" s="122"/>
      <c r="M481" s="123"/>
      <c r="N481" s="124"/>
      <c r="O481" s="967"/>
      <c r="P481" s="968"/>
      <c r="AE481" s="261"/>
    </row>
    <row r="482" spans="1:31" s="895" customFormat="1" ht="19.5" customHeight="1">
      <c r="A482" s="120"/>
      <c r="B482" s="328"/>
      <c r="C482" s="328"/>
      <c r="D482" s="958"/>
      <c r="E482" s="277"/>
      <c r="F482" s="329">
        <v>2.2999999999999998</v>
      </c>
      <c r="G482" s="329">
        <v>0.6</v>
      </c>
      <c r="H482" s="330">
        <v>1.7999999999999999E-2</v>
      </c>
      <c r="I482" s="331">
        <v>17</v>
      </c>
      <c r="J482" s="332">
        <f t="shared" si="151"/>
        <v>23.459999999999997</v>
      </c>
      <c r="K482" s="121"/>
      <c r="L482" s="122"/>
      <c r="M482" s="123"/>
      <c r="N482" s="124"/>
      <c r="O482" s="967"/>
      <c r="P482" s="968"/>
      <c r="AE482" s="261"/>
    </row>
    <row r="483" spans="1:31" s="895" customFormat="1" ht="19.5" customHeight="1">
      <c r="A483" s="120"/>
      <c r="B483" s="328"/>
      <c r="C483" s="328"/>
      <c r="D483" s="958"/>
      <c r="E483" s="277"/>
      <c r="F483" s="329">
        <v>2.4</v>
      </c>
      <c r="G483" s="329">
        <v>0.6</v>
      </c>
      <c r="H483" s="330">
        <v>1.7999999999999999E-2</v>
      </c>
      <c r="I483" s="331">
        <v>13</v>
      </c>
      <c r="J483" s="332">
        <f t="shared" si="151"/>
        <v>18.72</v>
      </c>
      <c r="K483" s="121"/>
      <c r="L483" s="122"/>
      <c r="M483" s="123"/>
      <c r="N483" s="124"/>
      <c r="O483" s="967"/>
      <c r="P483" s="968"/>
      <c r="AE483" s="261"/>
    </row>
    <row r="484" spans="1:31" s="634" customFormat="1" ht="19.5" customHeight="1">
      <c r="A484" s="120"/>
      <c r="B484" s="328"/>
      <c r="C484" s="328"/>
      <c r="D484" s="958"/>
      <c r="E484" s="277"/>
      <c r="F484" s="329">
        <v>2.1</v>
      </c>
      <c r="G484" s="329">
        <v>0.6</v>
      </c>
      <c r="H484" s="330">
        <v>1.7999999999999999E-2</v>
      </c>
      <c r="I484" s="331">
        <v>1</v>
      </c>
      <c r="J484" s="332">
        <f t="shared" si="150"/>
        <v>1.26</v>
      </c>
      <c r="K484" s="121"/>
      <c r="L484" s="122"/>
      <c r="M484" s="123"/>
      <c r="N484" s="124"/>
      <c r="O484" s="967"/>
      <c r="P484" s="968"/>
      <c r="AE484" s="261"/>
    </row>
    <row r="485" spans="1:31" s="634" customFormat="1" ht="19.5" customHeight="1">
      <c r="A485" s="120"/>
      <c r="B485" s="328"/>
      <c r="C485" s="328"/>
      <c r="D485" s="958"/>
      <c r="E485" s="277"/>
      <c r="F485" s="329">
        <v>2.2000000000000002</v>
      </c>
      <c r="G485" s="329">
        <v>0.55000000000000004</v>
      </c>
      <c r="H485" s="330">
        <v>1.7999999999999999E-2</v>
      </c>
      <c r="I485" s="331">
        <v>2</v>
      </c>
      <c r="J485" s="332">
        <f t="shared" ref="J485" si="152">F485*G485*I485</f>
        <v>2.4200000000000004</v>
      </c>
      <c r="K485" s="121"/>
      <c r="L485" s="122"/>
      <c r="M485" s="123"/>
      <c r="N485" s="124"/>
      <c r="O485" s="967"/>
      <c r="P485" s="968"/>
      <c r="AE485" s="261"/>
    </row>
    <row r="486" spans="1:31" s="634" customFormat="1" ht="19.5" customHeight="1" thickBot="1">
      <c r="A486" s="120"/>
      <c r="B486" s="328"/>
      <c r="C486" s="328"/>
      <c r="D486" s="958"/>
      <c r="E486" s="277"/>
      <c r="F486" s="329">
        <v>2.4</v>
      </c>
      <c r="G486" s="329">
        <v>0.55000000000000004</v>
      </c>
      <c r="H486" s="330">
        <v>1.7999999999999999E-2</v>
      </c>
      <c r="I486" s="331">
        <v>1</v>
      </c>
      <c r="J486" s="332">
        <f t="shared" ref="J486" si="153">F486*G486*I486</f>
        <v>1.32</v>
      </c>
      <c r="K486" s="121"/>
      <c r="L486" s="122"/>
      <c r="M486" s="123"/>
      <c r="N486" s="124"/>
      <c r="O486" s="967"/>
      <c r="P486" s="968"/>
      <c r="AE486" s="261"/>
    </row>
    <row r="487" spans="1:31" s="483" customFormat="1" ht="19.5" customHeight="1">
      <c r="A487" s="113">
        <v>43902</v>
      </c>
      <c r="B487" s="299" t="s">
        <v>31</v>
      </c>
      <c r="C487" s="299" t="s">
        <v>66</v>
      </c>
      <c r="D487" s="114" t="s">
        <v>3</v>
      </c>
      <c r="E487" s="115" t="s">
        <v>502</v>
      </c>
      <c r="F487" s="320">
        <v>0.9</v>
      </c>
      <c r="G487" s="320">
        <v>0.6</v>
      </c>
      <c r="H487" s="321">
        <v>1.7999999999999999E-2</v>
      </c>
      <c r="I487" s="322">
        <v>17</v>
      </c>
      <c r="J487" s="323">
        <f t="shared" si="150"/>
        <v>9.18</v>
      </c>
      <c r="K487" s="116">
        <f>SUM(I487:I490)</f>
        <v>49</v>
      </c>
      <c r="L487" s="117">
        <f>SUM(J487:J490)</f>
        <v>29.175000000000001</v>
      </c>
      <c r="M487" s="118" t="s">
        <v>33</v>
      </c>
      <c r="N487" s="119" t="s">
        <v>32</v>
      </c>
      <c r="O487" s="967" t="s">
        <v>270</v>
      </c>
      <c r="P487" s="968" t="s">
        <v>219</v>
      </c>
      <c r="AE487" s="261"/>
    </row>
    <row r="488" spans="1:31" s="635" customFormat="1" ht="19.5" customHeight="1">
      <c r="A488" s="120"/>
      <c r="B488" s="328"/>
      <c r="C488" s="328"/>
      <c r="D488" s="958"/>
      <c r="E488" s="277"/>
      <c r="F488" s="329">
        <v>1</v>
      </c>
      <c r="G488" s="329">
        <v>0.6</v>
      </c>
      <c r="H488" s="330">
        <v>1.7999999999999999E-2</v>
      </c>
      <c r="I488" s="331">
        <v>16</v>
      </c>
      <c r="J488" s="332">
        <f t="shared" si="150"/>
        <v>9.6</v>
      </c>
      <c r="K488" s="121"/>
      <c r="L488" s="122"/>
      <c r="M488" s="123"/>
      <c r="N488" s="124"/>
      <c r="O488" s="967"/>
      <c r="P488" s="968"/>
      <c r="AE488" s="261"/>
    </row>
    <row r="489" spans="1:31" s="635" customFormat="1" ht="19.5" customHeight="1">
      <c r="A489" s="120"/>
      <c r="B489" s="328"/>
      <c r="C489" s="328"/>
      <c r="D489" s="958"/>
      <c r="E489" s="277"/>
      <c r="F489" s="329">
        <v>1.1000000000000001</v>
      </c>
      <c r="G489" s="329">
        <v>0.6</v>
      </c>
      <c r="H489" s="330">
        <v>1.7999999999999999E-2</v>
      </c>
      <c r="I489" s="331">
        <v>13</v>
      </c>
      <c r="J489" s="332">
        <f t="shared" ref="J489" si="154">F489*G489*I489</f>
        <v>8.58</v>
      </c>
      <c r="K489" s="121"/>
      <c r="L489" s="122"/>
      <c r="M489" s="123"/>
      <c r="N489" s="124"/>
      <c r="O489" s="967"/>
      <c r="P489" s="968"/>
      <c r="AE489" s="261"/>
    </row>
    <row r="490" spans="1:31" s="483" customFormat="1" ht="19.5" customHeight="1" thickBot="1">
      <c r="A490" s="120"/>
      <c r="B490" s="328"/>
      <c r="C490" s="328"/>
      <c r="D490" s="958"/>
      <c r="E490" s="277"/>
      <c r="F490" s="329">
        <v>1.1000000000000001</v>
      </c>
      <c r="G490" s="329">
        <v>0.55000000000000004</v>
      </c>
      <c r="H490" s="330">
        <v>1.7999999999999999E-2</v>
      </c>
      <c r="I490" s="331">
        <v>3</v>
      </c>
      <c r="J490" s="332">
        <f t="shared" si="150"/>
        <v>1.8150000000000004</v>
      </c>
      <c r="K490" s="121"/>
      <c r="L490" s="122"/>
      <c r="M490" s="123"/>
      <c r="N490" s="124"/>
      <c r="O490" s="967"/>
      <c r="P490" s="968"/>
      <c r="AE490" s="261"/>
    </row>
    <row r="491" spans="1:31" s="483" customFormat="1" ht="19.5" customHeight="1">
      <c r="A491" s="113">
        <v>43902</v>
      </c>
      <c r="B491" s="299" t="s">
        <v>31</v>
      </c>
      <c r="C491" s="299" t="s">
        <v>66</v>
      </c>
      <c r="D491" s="114" t="s">
        <v>3</v>
      </c>
      <c r="E491" s="115" t="s">
        <v>503</v>
      </c>
      <c r="F491" s="320">
        <v>1.4</v>
      </c>
      <c r="G491" s="320">
        <v>0.6</v>
      </c>
      <c r="H491" s="321">
        <v>1.7999999999999999E-2</v>
      </c>
      <c r="I491" s="322">
        <v>17</v>
      </c>
      <c r="J491" s="323">
        <f t="shared" si="150"/>
        <v>14.28</v>
      </c>
      <c r="K491" s="116">
        <f>SUM(I491:I497)</f>
        <v>51</v>
      </c>
      <c r="L491" s="117">
        <f>SUM(J491:J497)</f>
        <v>46.445000000000007</v>
      </c>
      <c r="M491" s="118" t="s">
        <v>33</v>
      </c>
      <c r="N491" s="119"/>
      <c r="O491" s="967"/>
      <c r="P491" s="968" t="s">
        <v>219</v>
      </c>
      <c r="AE491" s="261"/>
    </row>
    <row r="492" spans="1:31" s="895" customFormat="1" ht="19.5" customHeight="1">
      <c r="A492" s="120"/>
      <c r="B492" s="328"/>
      <c r="C492" s="328"/>
      <c r="D492" s="958"/>
      <c r="E492" s="277"/>
      <c r="F492" s="329">
        <v>1.5</v>
      </c>
      <c r="G492" s="329">
        <v>0.6</v>
      </c>
      <c r="H492" s="330">
        <v>1.7999999999999999E-2</v>
      </c>
      <c r="I492" s="331">
        <v>8</v>
      </c>
      <c r="J492" s="332">
        <f t="shared" si="150"/>
        <v>7.1999999999999993</v>
      </c>
      <c r="K492" s="121"/>
      <c r="L492" s="122"/>
      <c r="M492" s="123"/>
      <c r="N492" s="124"/>
      <c r="O492" s="967"/>
      <c r="P492" s="968"/>
      <c r="AE492" s="261"/>
    </row>
    <row r="493" spans="1:31" s="895" customFormat="1" ht="19.5" customHeight="1">
      <c r="A493" s="120"/>
      <c r="B493" s="328"/>
      <c r="C493" s="328"/>
      <c r="D493" s="958"/>
      <c r="E493" s="277"/>
      <c r="F493" s="329">
        <v>1.6</v>
      </c>
      <c r="G493" s="329">
        <v>0.6</v>
      </c>
      <c r="H493" s="330">
        <v>1.7999999999999999E-2</v>
      </c>
      <c r="I493" s="331">
        <v>12</v>
      </c>
      <c r="J493" s="332">
        <f t="shared" ref="J493:J494" si="155">F493*G493*I493</f>
        <v>11.52</v>
      </c>
      <c r="K493" s="121"/>
      <c r="L493" s="122"/>
      <c r="M493" s="123"/>
      <c r="N493" s="124"/>
      <c r="O493" s="967"/>
      <c r="P493" s="968"/>
      <c r="AE493" s="261"/>
    </row>
    <row r="494" spans="1:31" s="895" customFormat="1" ht="19.5" customHeight="1">
      <c r="A494" s="120"/>
      <c r="B494" s="328"/>
      <c r="C494" s="328"/>
      <c r="D494" s="958"/>
      <c r="E494" s="277"/>
      <c r="F494" s="329">
        <v>1.7</v>
      </c>
      <c r="G494" s="329">
        <v>0.6</v>
      </c>
      <c r="H494" s="330">
        <v>1.7999999999999999E-2</v>
      </c>
      <c r="I494" s="331">
        <v>10</v>
      </c>
      <c r="J494" s="332">
        <f t="shared" si="155"/>
        <v>10.199999999999999</v>
      </c>
      <c r="K494" s="121"/>
      <c r="L494" s="122"/>
      <c r="M494" s="123"/>
      <c r="N494" s="124"/>
      <c r="O494" s="967"/>
      <c r="P494" s="968"/>
      <c r="AE494" s="261"/>
    </row>
    <row r="495" spans="1:31" s="568" customFormat="1" ht="19.5" customHeight="1">
      <c r="A495" s="120"/>
      <c r="B495" s="328"/>
      <c r="C495" s="328"/>
      <c r="D495" s="958"/>
      <c r="E495" s="277"/>
      <c r="F495" s="329">
        <v>1.5</v>
      </c>
      <c r="G495" s="329">
        <v>0.55000000000000004</v>
      </c>
      <c r="H495" s="330">
        <v>1.7999999999999999E-2</v>
      </c>
      <c r="I495" s="331">
        <v>1</v>
      </c>
      <c r="J495" s="332">
        <f t="shared" ref="J495" si="156">F495*G495*I495</f>
        <v>0.82500000000000007</v>
      </c>
      <c r="K495" s="121"/>
      <c r="L495" s="122"/>
      <c r="M495" s="123"/>
      <c r="N495" s="124"/>
      <c r="O495" s="967"/>
      <c r="P495" s="968"/>
      <c r="AE495" s="261"/>
    </row>
    <row r="496" spans="1:31" s="483" customFormat="1" ht="19.5" customHeight="1">
      <c r="A496" s="120"/>
      <c r="B496" s="328"/>
      <c r="C496" s="328"/>
      <c r="D496" s="958"/>
      <c r="E496" s="277"/>
      <c r="F496" s="329">
        <v>1.4</v>
      </c>
      <c r="G496" s="329">
        <v>0.55000000000000004</v>
      </c>
      <c r="H496" s="330">
        <v>1.7999999999999999E-2</v>
      </c>
      <c r="I496" s="331">
        <v>2</v>
      </c>
      <c r="J496" s="332">
        <f t="shared" si="150"/>
        <v>1.54</v>
      </c>
      <c r="K496" s="121"/>
      <c r="L496" s="122"/>
      <c r="M496" s="123"/>
      <c r="N496" s="124"/>
      <c r="O496" s="967"/>
      <c r="P496" s="968"/>
      <c r="AE496" s="261"/>
    </row>
    <row r="497" spans="1:31" s="483" customFormat="1" ht="19.5" customHeight="1" thickBot="1">
      <c r="A497" s="120"/>
      <c r="B497" s="328"/>
      <c r="C497" s="328"/>
      <c r="D497" s="958"/>
      <c r="E497" s="277"/>
      <c r="F497" s="329">
        <v>1.6</v>
      </c>
      <c r="G497" s="329">
        <v>0.55000000000000004</v>
      </c>
      <c r="H497" s="330">
        <v>1.7999999999999999E-2</v>
      </c>
      <c r="I497" s="331">
        <v>1</v>
      </c>
      <c r="J497" s="332">
        <f t="shared" si="150"/>
        <v>0.88000000000000012</v>
      </c>
      <c r="K497" s="121"/>
      <c r="L497" s="122"/>
      <c r="M497" s="123"/>
      <c r="N497" s="124"/>
      <c r="O497" s="967"/>
      <c r="P497" s="968"/>
      <c r="AE497" s="261"/>
    </row>
    <row r="498" spans="1:31" s="483" customFormat="1" ht="19.5" customHeight="1">
      <c r="A498" s="113">
        <v>43904</v>
      </c>
      <c r="B498" s="299" t="s">
        <v>31</v>
      </c>
      <c r="C498" s="299" t="s">
        <v>66</v>
      </c>
      <c r="D498" s="114" t="s">
        <v>4</v>
      </c>
      <c r="E498" s="115" t="s">
        <v>504</v>
      </c>
      <c r="F498" s="320">
        <v>2</v>
      </c>
      <c r="G498" s="320">
        <v>0.6</v>
      </c>
      <c r="H498" s="321">
        <v>1.7999999999999999E-2</v>
      </c>
      <c r="I498" s="322">
        <v>8</v>
      </c>
      <c r="J498" s="323">
        <f t="shared" si="150"/>
        <v>9.6</v>
      </c>
      <c r="K498" s="116">
        <f>SUM(I498:I506)</f>
        <v>47</v>
      </c>
      <c r="L498" s="117">
        <f>SUM(J498:J506)</f>
        <v>57.6</v>
      </c>
      <c r="M498" s="118" t="s">
        <v>33</v>
      </c>
      <c r="N498" s="119" t="s">
        <v>32</v>
      </c>
      <c r="O498" s="967" t="s">
        <v>229</v>
      </c>
      <c r="P498" s="968" t="s">
        <v>219</v>
      </c>
      <c r="AE498" s="261"/>
    </row>
    <row r="499" spans="1:31" s="895" customFormat="1" ht="19.5" customHeight="1">
      <c r="A499" s="120"/>
      <c r="B499" s="328"/>
      <c r="C499" s="328"/>
      <c r="D499" s="958"/>
      <c r="E499" s="277"/>
      <c r="F499" s="329">
        <v>1.8</v>
      </c>
      <c r="G499" s="329">
        <v>0.6</v>
      </c>
      <c r="H499" s="330">
        <v>1.7999999999999999E-2</v>
      </c>
      <c r="I499" s="331">
        <v>8</v>
      </c>
      <c r="J499" s="332">
        <f t="shared" ref="J499:J502" si="157">F499*G499*I499</f>
        <v>8.64</v>
      </c>
      <c r="K499" s="121"/>
      <c r="L499" s="122"/>
      <c r="M499" s="123"/>
      <c r="N499" s="124"/>
      <c r="O499" s="967"/>
      <c r="P499" s="968"/>
      <c r="AE499" s="261"/>
    </row>
    <row r="500" spans="1:31" s="895" customFormat="1" ht="19.5" customHeight="1">
      <c r="A500" s="120"/>
      <c r="B500" s="328"/>
      <c r="C500" s="328"/>
      <c r="D500" s="958"/>
      <c r="E500" s="277"/>
      <c r="F500" s="329">
        <v>2.1</v>
      </c>
      <c r="G500" s="329">
        <v>0.6</v>
      </c>
      <c r="H500" s="330">
        <v>1.7999999999999999E-2</v>
      </c>
      <c r="I500" s="331">
        <v>11</v>
      </c>
      <c r="J500" s="332">
        <f t="shared" si="157"/>
        <v>13.86</v>
      </c>
      <c r="K500" s="121"/>
      <c r="L500" s="122"/>
      <c r="M500" s="123"/>
      <c r="N500" s="124"/>
      <c r="O500" s="967"/>
      <c r="P500" s="968"/>
      <c r="AE500" s="261"/>
    </row>
    <row r="501" spans="1:31" s="895" customFormat="1" ht="19.5" customHeight="1">
      <c r="A501" s="120"/>
      <c r="B501" s="328"/>
      <c r="C501" s="328"/>
      <c r="D501" s="958"/>
      <c r="E501" s="277"/>
      <c r="F501" s="329">
        <v>1.7</v>
      </c>
      <c r="G501" s="329">
        <v>0.6</v>
      </c>
      <c r="H501" s="330">
        <v>1.7999999999999999E-2</v>
      </c>
      <c r="I501" s="331">
        <v>4</v>
      </c>
      <c r="J501" s="332">
        <f t="shared" si="157"/>
        <v>4.08</v>
      </c>
      <c r="K501" s="121"/>
      <c r="L501" s="122"/>
      <c r="M501" s="123"/>
      <c r="N501" s="124"/>
      <c r="O501" s="967"/>
      <c r="P501" s="968"/>
      <c r="AE501" s="261"/>
    </row>
    <row r="502" spans="1:31" s="895" customFormat="1" ht="19.5" customHeight="1">
      <c r="A502" s="120"/>
      <c r="B502" s="328"/>
      <c r="C502" s="328"/>
      <c r="D502" s="958"/>
      <c r="E502" s="277"/>
      <c r="F502" s="329">
        <v>1.9</v>
      </c>
      <c r="G502" s="329">
        <v>0.6</v>
      </c>
      <c r="H502" s="330">
        <v>1.7999999999999999E-2</v>
      </c>
      <c r="I502" s="331">
        <v>2</v>
      </c>
      <c r="J502" s="332">
        <f t="shared" si="157"/>
        <v>2.2799999999999998</v>
      </c>
      <c r="K502" s="121"/>
      <c r="L502" s="122"/>
      <c r="M502" s="123"/>
      <c r="N502" s="124"/>
      <c r="O502" s="967"/>
      <c r="P502" s="968"/>
      <c r="AE502" s="261"/>
    </row>
    <row r="503" spans="1:31" s="895" customFormat="1" ht="19.5" customHeight="1">
      <c r="A503" s="120"/>
      <c r="B503" s="328"/>
      <c r="C503" s="328"/>
      <c r="D503" s="958"/>
      <c r="E503" s="277"/>
      <c r="F503" s="329">
        <v>2.5</v>
      </c>
      <c r="G503" s="329">
        <v>0.6</v>
      </c>
      <c r="H503" s="330">
        <v>1.7999999999999999E-2</v>
      </c>
      <c r="I503" s="331">
        <v>2</v>
      </c>
      <c r="J503" s="332">
        <f t="shared" si="150"/>
        <v>3</v>
      </c>
      <c r="K503" s="121"/>
      <c r="L503" s="122"/>
      <c r="M503" s="123"/>
      <c r="N503" s="124"/>
      <c r="O503" s="967"/>
      <c r="P503" s="968"/>
      <c r="AE503" s="261"/>
    </row>
    <row r="504" spans="1:31" s="895" customFormat="1" ht="19.5" customHeight="1">
      <c r="A504" s="120"/>
      <c r="B504" s="328"/>
      <c r="C504" s="328"/>
      <c r="D504" s="958"/>
      <c r="E504" s="277"/>
      <c r="F504" s="329">
        <v>2.2000000000000002</v>
      </c>
      <c r="G504" s="329">
        <v>0.6</v>
      </c>
      <c r="H504" s="330">
        <v>1.7999999999999999E-2</v>
      </c>
      <c r="I504" s="331">
        <v>5</v>
      </c>
      <c r="J504" s="332">
        <f t="shared" ref="J504" si="158">F504*G504*I504</f>
        <v>6.6000000000000005</v>
      </c>
      <c r="K504" s="121"/>
      <c r="L504" s="122"/>
      <c r="M504" s="123"/>
      <c r="N504" s="124"/>
      <c r="O504" s="967"/>
      <c r="P504" s="968"/>
      <c r="AE504" s="261"/>
    </row>
    <row r="505" spans="1:31" s="895" customFormat="1" ht="19.5" customHeight="1">
      <c r="A505" s="120"/>
      <c r="B505" s="328"/>
      <c r="C505" s="328"/>
      <c r="D505" s="958"/>
      <c r="E505" s="277"/>
      <c r="F505" s="329">
        <v>2.2999999999999998</v>
      </c>
      <c r="G505" s="329">
        <v>0.6</v>
      </c>
      <c r="H505" s="330">
        <v>1.7999999999999999E-2</v>
      </c>
      <c r="I505" s="331">
        <v>5</v>
      </c>
      <c r="J505" s="332">
        <f t="shared" ref="J505" si="159">F505*G505*I505</f>
        <v>6.8999999999999995</v>
      </c>
      <c r="K505" s="121"/>
      <c r="L505" s="122"/>
      <c r="M505" s="123"/>
      <c r="N505" s="124"/>
      <c r="O505" s="967"/>
      <c r="P505" s="968"/>
      <c r="AE505" s="261"/>
    </row>
    <row r="506" spans="1:31" s="568" customFormat="1" ht="19.5" customHeight="1" thickBot="1">
      <c r="A506" s="120"/>
      <c r="B506" s="328"/>
      <c r="C506" s="328"/>
      <c r="D506" s="958"/>
      <c r="E506" s="277"/>
      <c r="F506" s="329">
        <v>2.4</v>
      </c>
      <c r="G506" s="329">
        <v>0.55000000000000004</v>
      </c>
      <c r="H506" s="330">
        <v>1.7999999999999999E-2</v>
      </c>
      <c r="I506" s="331">
        <v>2</v>
      </c>
      <c r="J506" s="332">
        <f t="shared" si="150"/>
        <v>2.64</v>
      </c>
      <c r="K506" s="121"/>
      <c r="L506" s="122"/>
      <c r="M506" s="123"/>
      <c r="N506" s="124"/>
      <c r="O506" s="967"/>
      <c r="P506" s="968"/>
      <c r="AE506" s="261"/>
    </row>
    <row r="507" spans="1:31" s="483" customFormat="1" ht="19.5" customHeight="1">
      <c r="A507" s="113">
        <v>43904</v>
      </c>
      <c r="B507" s="299" t="s">
        <v>31</v>
      </c>
      <c r="C507" s="299" t="s">
        <v>66</v>
      </c>
      <c r="D507" s="114" t="s">
        <v>3</v>
      </c>
      <c r="E507" s="115" t="s">
        <v>505</v>
      </c>
      <c r="F507" s="320">
        <v>1.2</v>
      </c>
      <c r="G507" s="320">
        <v>0.6</v>
      </c>
      <c r="H507" s="321">
        <v>1.7999999999999999E-2</v>
      </c>
      <c r="I507" s="322">
        <v>26</v>
      </c>
      <c r="J507" s="323">
        <f t="shared" si="150"/>
        <v>18.72</v>
      </c>
      <c r="K507" s="116">
        <f>SUM(I507:I509)</f>
        <v>51</v>
      </c>
      <c r="L507" s="117">
        <f>SUM(J507:J509)</f>
        <v>38.099999999999994</v>
      </c>
      <c r="M507" s="118" t="s">
        <v>33</v>
      </c>
      <c r="N507" s="119"/>
      <c r="O507" s="967"/>
      <c r="P507" s="968" t="s">
        <v>219</v>
      </c>
      <c r="AE507" s="261"/>
    </row>
    <row r="508" spans="1:31" s="570" customFormat="1" ht="19.5" customHeight="1">
      <c r="A508" s="120"/>
      <c r="B508" s="328"/>
      <c r="C508" s="328"/>
      <c r="D508" s="958"/>
      <c r="E508" s="277"/>
      <c r="F508" s="329">
        <v>1.2</v>
      </c>
      <c r="G508" s="329">
        <v>0.55000000000000004</v>
      </c>
      <c r="H508" s="330">
        <v>1.7999999999999999E-2</v>
      </c>
      <c r="I508" s="331">
        <v>1</v>
      </c>
      <c r="J508" s="332">
        <f t="shared" ref="J508" si="160">F508*G508*I508</f>
        <v>0.66</v>
      </c>
      <c r="K508" s="121"/>
      <c r="L508" s="122"/>
      <c r="M508" s="123"/>
      <c r="N508" s="124"/>
      <c r="O508" s="967"/>
      <c r="P508" s="968"/>
      <c r="AE508" s="261"/>
    </row>
    <row r="509" spans="1:31" s="483" customFormat="1" ht="19.5" customHeight="1" thickBot="1">
      <c r="A509" s="120"/>
      <c r="B509" s="328"/>
      <c r="C509" s="328"/>
      <c r="D509" s="958"/>
      <c r="E509" s="277"/>
      <c r="F509" s="329">
        <v>1.3</v>
      </c>
      <c r="G509" s="329">
        <v>0.6</v>
      </c>
      <c r="H509" s="330">
        <v>1.7999999999999999E-2</v>
      </c>
      <c r="I509" s="331">
        <v>24</v>
      </c>
      <c r="J509" s="332">
        <f t="shared" si="150"/>
        <v>18.72</v>
      </c>
      <c r="K509" s="121"/>
      <c r="L509" s="122"/>
      <c r="M509" s="123"/>
      <c r="N509" s="124"/>
      <c r="O509" s="967"/>
      <c r="P509" s="968"/>
      <c r="AE509" s="261"/>
    </row>
    <row r="510" spans="1:31" s="485" customFormat="1" ht="19.5" customHeight="1">
      <c r="A510" s="113">
        <v>43904</v>
      </c>
      <c r="B510" s="299" t="s">
        <v>31</v>
      </c>
      <c r="C510" s="299" t="s">
        <v>66</v>
      </c>
      <c r="D510" s="114" t="s">
        <v>3</v>
      </c>
      <c r="E510" s="115" t="s">
        <v>506</v>
      </c>
      <c r="F510" s="320">
        <v>1.2</v>
      </c>
      <c r="G510" s="320">
        <v>0.6</v>
      </c>
      <c r="H510" s="321">
        <v>1.7999999999999999E-2</v>
      </c>
      <c r="I510" s="322">
        <v>27</v>
      </c>
      <c r="J510" s="323">
        <f t="shared" si="150"/>
        <v>19.439999999999998</v>
      </c>
      <c r="K510" s="116">
        <f>SUM(I510:I512)</f>
        <v>50</v>
      </c>
      <c r="L510" s="117">
        <f>SUM(J510:J512)</f>
        <v>37.26</v>
      </c>
      <c r="M510" s="118" t="s">
        <v>33</v>
      </c>
      <c r="N510" s="119"/>
      <c r="O510" s="967"/>
      <c r="P510" s="968" t="s">
        <v>216</v>
      </c>
      <c r="AE510" s="261"/>
    </row>
    <row r="511" spans="1:31" s="895" customFormat="1" ht="19.5" customHeight="1">
      <c r="A511" s="120"/>
      <c r="B511" s="328"/>
      <c r="C511" s="328"/>
      <c r="D511" s="958"/>
      <c r="E511" s="277"/>
      <c r="F511" s="329">
        <v>1.2</v>
      </c>
      <c r="G511" s="329">
        <v>0.55000000000000004</v>
      </c>
      <c r="H511" s="330">
        <v>1.7999999999999999E-2</v>
      </c>
      <c r="I511" s="331">
        <v>1</v>
      </c>
      <c r="J511" s="332">
        <f t="shared" ref="J511" si="161">F511*G511*I511</f>
        <v>0.66</v>
      </c>
      <c r="K511" s="121"/>
      <c r="L511" s="122"/>
      <c r="M511" s="123"/>
      <c r="N511" s="124"/>
      <c r="O511" s="967"/>
      <c r="P511" s="968"/>
      <c r="AE511" s="261"/>
    </row>
    <row r="512" spans="1:31" s="485" customFormat="1" ht="19.5" customHeight="1" thickBot="1">
      <c r="A512" s="120"/>
      <c r="B512" s="328"/>
      <c r="C512" s="328"/>
      <c r="D512" s="958"/>
      <c r="E512" s="277"/>
      <c r="F512" s="329">
        <v>1.3</v>
      </c>
      <c r="G512" s="329">
        <v>0.6</v>
      </c>
      <c r="H512" s="330">
        <v>1.7999999999999999E-2</v>
      </c>
      <c r="I512" s="331">
        <v>22</v>
      </c>
      <c r="J512" s="332">
        <f t="shared" si="150"/>
        <v>17.16</v>
      </c>
      <c r="K512" s="121"/>
      <c r="L512" s="122"/>
      <c r="M512" s="123"/>
      <c r="N512" s="124"/>
      <c r="O512" s="967"/>
      <c r="P512" s="968"/>
      <c r="AE512" s="261"/>
    </row>
    <row r="513" spans="1:31" s="485" customFormat="1" ht="19.5" customHeight="1">
      <c r="A513" s="113">
        <v>43904</v>
      </c>
      <c r="B513" s="299" t="s">
        <v>31</v>
      </c>
      <c r="C513" s="299" t="s">
        <v>66</v>
      </c>
      <c r="D513" s="114" t="s">
        <v>3</v>
      </c>
      <c r="E513" s="115" t="s">
        <v>507</v>
      </c>
      <c r="F513" s="320">
        <v>0.9</v>
      </c>
      <c r="G513" s="320">
        <v>0.6</v>
      </c>
      <c r="H513" s="321">
        <v>1.7999999999999999E-2</v>
      </c>
      <c r="I513" s="322">
        <v>4</v>
      </c>
      <c r="J513" s="323">
        <f t="shared" si="150"/>
        <v>2.16</v>
      </c>
      <c r="K513" s="116">
        <f>SUM(I513:I517)</f>
        <v>50</v>
      </c>
      <c r="L513" s="117">
        <f>SUM(J513:J517)</f>
        <v>31.075000000000003</v>
      </c>
      <c r="M513" s="118" t="s">
        <v>33</v>
      </c>
      <c r="N513" s="119"/>
      <c r="O513" s="967"/>
      <c r="P513" s="968" t="s">
        <v>216</v>
      </c>
      <c r="AE513" s="261"/>
    </row>
    <row r="514" spans="1:31" s="636" customFormat="1" ht="19.5" customHeight="1">
      <c r="A514" s="120"/>
      <c r="B514" s="328"/>
      <c r="C514" s="328"/>
      <c r="D514" s="958"/>
      <c r="E514" s="277"/>
      <c r="F514" s="329">
        <v>0.9</v>
      </c>
      <c r="G514" s="329">
        <v>0.55000000000000004</v>
      </c>
      <c r="H514" s="330">
        <v>1.7999999999999999E-2</v>
      </c>
      <c r="I514" s="331">
        <v>2</v>
      </c>
      <c r="J514" s="332">
        <f t="shared" si="150"/>
        <v>0.9900000000000001</v>
      </c>
      <c r="K514" s="121"/>
      <c r="L514" s="122"/>
      <c r="M514" s="123"/>
      <c r="N514" s="124"/>
      <c r="O514" s="967"/>
      <c r="P514" s="968"/>
      <c r="AE514" s="261"/>
    </row>
    <row r="515" spans="1:31" s="636" customFormat="1" ht="19.5" customHeight="1">
      <c r="A515" s="120"/>
      <c r="B515" s="328"/>
      <c r="C515" s="328"/>
      <c r="D515" s="958"/>
      <c r="E515" s="277"/>
      <c r="F515" s="329">
        <v>1</v>
      </c>
      <c r="G515" s="329">
        <v>0.6</v>
      </c>
      <c r="H515" s="330">
        <v>1.7999999999999999E-2</v>
      </c>
      <c r="I515" s="331">
        <v>14</v>
      </c>
      <c r="J515" s="332">
        <f t="shared" ref="J515" si="162">F515*G515*I515</f>
        <v>8.4</v>
      </c>
      <c r="K515" s="121"/>
      <c r="L515" s="122"/>
      <c r="M515" s="123"/>
      <c r="N515" s="124"/>
      <c r="O515" s="967"/>
      <c r="P515" s="968"/>
      <c r="AE515" s="261"/>
    </row>
    <row r="516" spans="1:31" s="636" customFormat="1" ht="19.5" customHeight="1">
      <c r="A516" s="120"/>
      <c r="B516" s="328"/>
      <c r="C516" s="328"/>
      <c r="D516" s="958"/>
      <c r="E516" s="277"/>
      <c r="F516" s="329">
        <v>1.1000000000000001</v>
      </c>
      <c r="G516" s="329">
        <v>0.6</v>
      </c>
      <c r="H516" s="330">
        <v>1.7999999999999999E-2</v>
      </c>
      <c r="I516" s="331">
        <v>25</v>
      </c>
      <c r="J516" s="332">
        <f t="shared" ref="J516" si="163">F516*G516*I516</f>
        <v>16.5</v>
      </c>
      <c r="K516" s="121"/>
      <c r="L516" s="122"/>
      <c r="M516" s="123"/>
      <c r="N516" s="124"/>
      <c r="O516" s="967"/>
      <c r="P516" s="968"/>
      <c r="AE516" s="261"/>
    </row>
    <row r="517" spans="1:31" s="485" customFormat="1" ht="19.5" customHeight="1" thickBot="1">
      <c r="A517" s="120"/>
      <c r="B517" s="328"/>
      <c r="C517" s="328"/>
      <c r="D517" s="958"/>
      <c r="E517" s="277"/>
      <c r="F517" s="329">
        <v>1.1000000000000001</v>
      </c>
      <c r="G517" s="329">
        <v>0.55000000000000004</v>
      </c>
      <c r="H517" s="330">
        <v>1.7999999999999999E-2</v>
      </c>
      <c r="I517" s="331">
        <v>5</v>
      </c>
      <c r="J517" s="332">
        <f t="shared" si="150"/>
        <v>3.0250000000000004</v>
      </c>
      <c r="K517" s="121"/>
      <c r="L517" s="122"/>
      <c r="M517" s="123"/>
      <c r="N517" s="124"/>
      <c r="O517" s="967"/>
      <c r="P517" s="968"/>
      <c r="AE517" s="261"/>
    </row>
    <row r="518" spans="1:31" s="485" customFormat="1" ht="19.5" customHeight="1">
      <c r="A518" s="113">
        <v>43904</v>
      </c>
      <c r="B518" s="299" t="s">
        <v>31</v>
      </c>
      <c r="C518" s="299" t="s">
        <v>66</v>
      </c>
      <c r="D518" s="114" t="s">
        <v>4</v>
      </c>
      <c r="E518" s="115" t="s">
        <v>510</v>
      </c>
      <c r="F518" s="320">
        <v>2.5</v>
      </c>
      <c r="G518" s="320">
        <v>0.6</v>
      </c>
      <c r="H518" s="321">
        <v>1.7999999999999999E-2</v>
      </c>
      <c r="I518" s="322">
        <v>11</v>
      </c>
      <c r="J518" s="323">
        <f t="shared" si="150"/>
        <v>16.5</v>
      </c>
      <c r="K518" s="116">
        <f>SUM(I518:I525)</f>
        <v>50</v>
      </c>
      <c r="L518" s="117">
        <f>SUM(J518:J525)</f>
        <v>72.720000000000013</v>
      </c>
      <c r="M518" s="118" t="s">
        <v>33</v>
      </c>
      <c r="N518" s="119" t="s">
        <v>32</v>
      </c>
      <c r="O518" s="967" t="s">
        <v>229</v>
      </c>
      <c r="P518" s="968" t="s">
        <v>219</v>
      </c>
      <c r="AE518" s="261"/>
    </row>
    <row r="519" spans="1:31" s="896" customFormat="1" ht="19.5" customHeight="1">
      <c r="A519" s="120"/>
      <c r="B519" s="328"/>
      <c r="C519" s="328"/>
      <c r="D519" s="958"/>
      <c r="E519" s="277"/>
      <c r="F519" s="329">
        <v>2.6</v>
      </c>
      <c r="G519" s="329">
        <v>0.6</v>
      </c>
      <c r="H519" s="330">
        <v>1.7999999999999999E-2</v>
      </c>
      <c r="I519" s="331">
        <v>20</v>
      </c>
      <c r="J519" s="332">
        <f t="shared" ref="J519:J522" si="164">F519*G519*I519</f>
        <v>31.200000000000003</v>
      </c>
      <c r="K519" s="121"/>
      <c r="L519" s="122"/>
      <c r="M519" s="123"/>
      <c r="N519" s="124"/>
      <c r="O519" s="967"/>
      <c r="P519" s="968"/>
      <c r="AE519" s="261"/>
    </row>
    <row r="520" spans="1:31" s="896" customFormat="1" ht="19.5" customHeight="1">
      <c r="A520" s="120"/>
      <c r="B520" s="328"/>
      <c r="C520" s="328"/>
      <c r="D520" s="958"/>
      <c r="E520" s="277"/>
      <c r="F520" s="329">
        <v>2.7</v>
      </c>
      <c r="G520" s="329">
        <v>0.6</v>
      </c>
      <c r="H520" s="330">
        <v>1.7999999999999999E-2</v>
      </c>
      <c r="I520" s="331">
        <v>4</v>
      </c>
      <c r="J520" s="332">
        <f t="shared" ref="J520:J521" si="165">F520*G520*I520</f>
        <v>6.48</v>
      </c>
      <c r="K520" s="121"/>
      <c r="L520" s="122"/>
      <c r="M520" s="123"/>
      <c r="N520" s="124"/>
      <c r="O520" s="967"/>
      <c r="P520" s="968"/>
      <c r="AE520" s="261"/>
    </row>
    <row r="521" spans="1:31" s="896" customFormat="1" ht="19.5" customHeight="1">
      <c r="A521" s="120"/>
      <c r="B521" s="328"/>
      <c r="C521" s="328"/>
      <c r="D521" s="958"/>
      <c r="E521" s="277"/>
      <c r="F521" s="329">
        <v>1.9</v>
      </c>
      <c r="G521" s="329">
        <v>0.6</v>
      </c>
      <c r="H521" s="330">
        <v>1.7999999999999999E-2</v>
      </c>
      <c r="I521" s="331">
        <v>1</v>
      </c>
      <c r="J521" s="332">
        <f t="shared" si="165"/>
        <v>1.1399999999999999</v>
      </c>
      <c r="K521" s="121"/>
      <c r="L521" s="122"/>
      <c r="M521" s="123"/>
      <c r="N521" s="124"/>
      <c r="O521" s="967"/>
      <c r="P521" s="968"/>
      <c r="AE521" s="261"/>
    </row>
    <row r="522" spans="1:31" s="896" customFormat="1" ht="19.5" customHeight="1">
      <c r="A522" s="120"/>
      <c r="B522" s="328"/>
      <c r="C522" s="328"/>
      <c r="D522" s="958"/>
      <c r="E522" s="277"/>
      <c r="F522" s="329">
        <v>2.4</v>
      </c>
      <c r="G522" s="329">
        <v>0.6</v>
      </c>
      <c r="H522" s="330">
        <v>1.7999999999999999E-2</v>
      </c>
      <c r="I522" s="331">
        <v>4</v>
      </c>
      <c r="J522" s="332">
        <f t="shared" si="164"/>
        <v>5.76</v>
      </c>
      <c r="K522" s="121"/>
      <c r="L522" s="122"/>
      <c r="M522" s="123"/>
      <c r="N522" s="124"/>
      <c r="O522" s="967"/>
      <c r="P522" s="968"/>
      <c r="AE522" s="261"/>
    </row>
    <row r="523" spans="1:31" s="896" customFormat="1" ht="19.5" customHeight="1">
      <c r="A523" s="120"/>
      <c r="B523" s="328"/>
      <c r="C523" s="328"/>
      <c r="D523" s="958"/>
      <c r="E523" s="277"/>
      <c r="F523" s="329">
        <v>2.2999999999999998</v>
      </c>
      <c r="G523" s="329">
        <v>0.6</v>
      </c>
      <c r="H523" s="330">
        <v>1.7999999999999999E-2</v>
      </c>
      <c r="I523" s="331">
        <v>1</v>
      </c>
      <c r="J523" s="332">
        <f t="shared" si="150"/>
        <v>1.38</v>
      </c>
      <c r="K523" s="121"/>
      <c r="L523" s="122"/>
      <c r="M523" s="123"/>
      <c r="N523" s="124"/>
      <c r="O523" s="967"/>
      <c r="P523" s="968"/>
      <c r="AE523" s="261"/>
    </row>
    <row r="524" spans="1:31" s="636" customFormat="1" ht="19.5" customHeight="1">
      <c r="A524" s="120"/>
      <c r="B524" s="328"/>
      <c r="C524" s="328"/>
      <c r="D524" s="958"/>
      <c r="E524" s="277"/>
      <c r="F524" s="329">
        <v>2</v>
      </c>
      <c r="G524" s="329">
        <v>0.6</v>
      </c>
      <c r="H524" s="330">
        <v>1.7999999999999999E-2</v>
      </c>
      <c r="I524" s="331">
        <v>6</v>
      </c>
      <c r="J524" s="332">
        <f t="shared" ref="J524" si="166">F524*G524*I524</f>
        <v>7.1999999999999993</v>
      </c>
      <c r="K524" s="121"/>
      <c r="L524" s="122"/>
      <c r="M524" s="123"/>
      <c r="N524" s="124"/>
      <c r="O524" s="967"/>
      <c r="P524" s="968"/>
      <c r="AE524" s="261"/>
    </row>
    <row r="525" spans="1:31" s="485" customFormat="1" ht="19.5" customHeight="1" thickBot="1">
      <c r="A525" s="120"/>
      <c r="B525" s="328"/>
      <c r="C525" s="328"/>
      <c r="D525" s="958"/>
      <c r="E525" s="277"/>
      <c r="F525" s="329">
        <v>1.7</v>
      </c>
      <c r="G525" s="329">
        <v>0.6</v>
      </c>
      <c r="H525" s="330">
        <v>1.7999999999999999E-2</v>
      </c>
      <c r="I525" s="331">
        <v>3</v>
      </c>
      <c r="J525" s="332">
        <f t="shared" si="150"/>
        <v>3.06</v>
      </c>
      <c r="K525" s="121"/>
      <c r="L525" s="122"/>
      <c r="M525" s="123"/>
      <c r="N525" s="124"/>
      <c r="O525" s="967"/>
      <c r="P525" s="968"/>
      <c r="AE525" s="261"/>
    </row>
    <row r="526" spans="1:31" s="486" customFormat="1" ht="19.5" customHeight="1">
      <c r="A526" s="113">
        <v>43904</v>
      </c>
      <c r="B526" s="299" t="s">
        <v>31</v>
      </c>
      <c r="C526" s="299" t="s">
        <v>66</v>
      </c>
      <c r="D526" s="114" t="s">
        <v>4</v>
      </c>
      <c r="E526" s="115" t="s">
        <v>511</v>
      </c>
      <c r="F526" s="320">
        <v>0.9</v>
      </c>
      <c r="G526" s="320">
        <v>0.6</v>
      </c>
      <c r="H526" s="321">
        <v>1.7999999999999999E-2</v>
      </c>
      <c r="I526" s="322">
        <v>7</v>
      </c>
      <c r="J526" s="323">
        <f t="shared" si="150"/>
        <v>3.7800000000000002</v>
      </c>
      <c r="K526" s="116">
        <f>SUM(I526:I530)</f>
        <v>50</v>
      </c>
      <c r="L526" s="117">
        <f>SUM(J526:J530)</f>
        <v>34.080000000000005</v>
      </c>
      <c r="M526" s="118" t="s">
        <v>33</v>
      </c>
      <c r="N526" s="119"/>
      <c r="O526" s="967"/>
      <c r="P526" s="968" t="s">
        <v>219</v>
      </c>
      <c r="AE526" s="261"/>
    </row>
    <row r="527" spans="1:31" s="896" customFormat="1" ht="19.5" customHeight="1">
      <c r="A527" s="120"/>
      <c r="B527" s="328"/>
      <c r="C527" s="328"/>
      <c r="D527" s="958"/>
      <c r="E527" s="277"/>
      <c r="F527" s="329">
        <v>1</v>
      </c>
      <c r="G527" s="329">
        <v>0.6</v>
      </c>
      <c r="H527" s="330">
        <v>1.7999999999999999E-2</v>
      </c>
      <c r="I527" s="331">
        <v>7</v>
      </c>
      <c r="J527" s="332">
        <f t="shared" ref="J527:J528" si="167">F527*G527*I527</f>
        <v>4.2</v>
      </c>
      <c r="K527" s="121"/>
      <c r="L527" s="122"/>
      <c r="M527" s="123"/>
      <c r="N527" s="124"/>
      <c r="O527" s="967"/>
      <c r="P527" s="968"/>
      <c r="AE527" s="261"/>
    </row>
    <row r="528" spans="1:31" s="896" customFormat="1" ht="19.5" customHeight="1">
      <c r="A528" s="120"/>
      <c r="B528" s="328"/>
      <c r="C528" s="328"/>
      <c r="D528" s="958"/>
      <c r="E528" s="277"/>
      <c r="F528" s="329">
        <v>1.1000000000000001</v>
      </c>
      <c r="G528" s="329">
        <v>0.6</v>
      </c>
      <c r="H528" s="330">
        <v>1.7999999999999999E-2</v>
      </c>
      <c r="I528" s="331">
        <v>11</v>
      </c>
      <c r="J528" s="332">
        <f t="shared" si="167"/>
        <v>7.2600000000000007</v>
      </c>
      <c r="K528" s="121"/>
      <c r="L528" s="122"/>
      <c r="M528" s="123"/>
      <c r="N528" s="124"/>
      <c r="O528" s="967"/>
      <c r="P528" s="968"/>
      <c r="AE528" s="261"/>
    </row>
    <row r="529" spans="1:31" s="896" customFormat="1" ht="19.5" customHeight="1">
      <c r="A529" s="120"/>
      <c r="B529" s="328"/>
      <c r="C529" s="328"/>
      <c r="D529" s="958"/>
      <c r="E529" s="277"/>
      <c r="F529" s="329">
        <v>1.2</v>
      </c>
      <c r="G529" s="329">
        <v>0.6</v>
      </c>
      <c r="H529" s="330">
        <v>1.7999999999999999E-2</v>
      </c>
      <c r="I529" s="331">
        <v>11</v>
      </c>
      <c r="J529" s="332">
        <f t="shared" si="150"/>
        <v>7.92</v>
      </c>
      <c r="K529" s="121"/>
      <c r="L529" s="122"/>
      <c r="M529" s="123"/>
      <c r="N529" s="124"/>
      <c r="O529" s="967"/>
      <c r="P529" s="968"/>
      <c r="AE529" s="261"/>
    </row>
    <row r="530" spans="1:31" s="636" customFormat="1" ht="19.5" customHeight="1" thickBot="1">
      <c r="A530" s="120"/>
      <c r="B530" s="328"/>
      <c r="C530" s="328"/>
      <c r="D530" s="958"/>
      <c r="E530" s="277"/>
      <c r="F530" s="329">
        <v>1.3</v>
      </c>
      <c r="G530" s="329">
        <v>0.6</v>
      </c>
      <c r="H530" s="330">
        <v>1.7999999999999999E-2</v>
      </c>
      <c r="I530" s="331">
        <v>14</v>
      </c>
      <c r="J530" s="332">
        <f t="shared" ref="J530" si="168">F530*G530*I530</f>
        <v>10.92</v>
      </c>
      <c r="K530" s="121"/>
      <c r="L530" s="122"/>
      <c r="M530" s="123"/>
      <c r="N530" s="124"/>
      <c r="O530" s="967"/>
      <c r="P530" s="968"/>
      <c r="AE530" s="261"/>
    </row>
    <row r="531" spans="1:31" s="486" customFormat="1" ht="19.5" customHeight="1">
      <c r="A531" s="113">
        <v>43904</v>
      </c>
      <c r="B531" s="299" t="s">
        <v>31</v>
      </c>
      <c r="C531" s="299" t="s">
        <v>66</v>
      </c>
      <c r="D531" s="114" t="s">
        <v>4</v>
      </c>
      <c r="E531" s="115" t="s">
        <v>515</v>
      </c>
      <c r="F531" s="320">
        <v>1.4</v>
      </c>
      <c r="G531" s="320">
        <v>0.6</v>
      </c>
      <c r="H531" s="321">
        <v>1.7999999999999999E-2</v>
      </c>
      <c r="I531" s="322">
        <v>23</v>
      </c>
      <c r="J531" s="323">
        <f t="shared" si="150"/>
        <v>19.32</v>
      </c>
      <c r="K531" s="116">
        <f>SUM(I531:I533)</f>
        <v>49</v>
      </c>
      <c r="L531" s="117">
        <f>SUM(J531:J533)</f>
        <v>43.62</v>
      </c>
      <c r="M531" s="118" t="s">
        <v>33</v>
      </c>
      <c r="N531" s="119"/>
      <c r="O531" s="967"/>
      <c r="P531" s="968" t="s">
        <v>219</v>
      </c>
      <c r="AE531" s="261"/>
    </row>
    <row r="532" spans="1:31" s="486" customFormat="1" ht="19.5" customHeight="1">
      <c r="A532" s="120"/>
      <c r="B532" s="328"/>
      <c r="C532" s="328"/>
      <c r="D532" s="958"/>
      <c r="E532" s="277"/>
      <c r="F532" s="329">
        <v>1.5</v>
      </c>
      <c r="G532" s="329">
        <v>0.6</v>
      </c>
      <c r="H532" s="330">
        <v>1.7999999999999999E-2</v>
      </c>
      <c r="I532" s="331">
        <v>11</v>
      </c>
      <c r="J532" s="332">
        <f t="shared" si="150"/>
        <v>9.8999999999999986</v>
      </c>
      <c r="K532" s="121"/>
      <c r="L532" s="122"/>
      <c r="M532" s="123"/>
      <c r="N532" s="124"/>
      <c r="O532" s="967"/>
      <c r="P532" s="968"/>
      <c r="AE532" s="261"/>
    </row>
    <row r="533" spans="1:31" s="486" customFormat="1" ht="19.5" customHeight="1" thickBot="1">
      <c r="A533" s="120"/>
      <c r="B533" s="328"/>
      <c r="C533" s="328"/>
      <c r="D533" s="958"/>
      <c r="E533" s="277"/>
      <c r="F533" s="329">
        <v>1.6</v>
      </c>
      <c r="G533" s="329">
        <v>0.6</v>
      </c>
      <c r="H533" s="330">
        <v>1.7999999999999999E-2</v>
      </c>
      <c r="I533" s="331">
        <v>15</v>
      </c>
      <c r="J533" s="332">
        <f t="shared" si="150"/>
        <v>14.399999999999999</v>
      </c>
      <c r="K533" s="121"/>
      <c r="L533" s="122"/>
      <c r="M533" s="123"/>
      <c r="N533" s="124"/>
      <c r="O533" s="967"/>
      <c r="P533" s="968"/>
      <c r="AE533" s="261"/>
    </row>
    <row r="534" spans="1:31" s="486" customFormat="1" ht="19.5" customHeight="1">
      <c r="A534" s="113">
        <v>43904</v>
      </c>
      <c r="B534" s="299" t="s">
        <v>31</v>
      </c>
      <c r="C534" s="299" t="s">
        <v>66</v>
      </c>
      <c r="D534" s="114" t="s">
        <v>4</v>
      </c>
      <c r="E534" s="115" t="s">
        <v>516</v>
      </c>
      <c r="F534" s="320">
        <v>1.1000000000000001</v>
      </c>
      <c r="G534" s="320">
        <v>0.6</v>
      </c>
      <c r="H534" s="321">
        <v>1.7999999999999999E-2</v>
      </c>
      <c r="I534" s="322">
        <v>28</v>
      </c>
      <c r="J534" s="323">
        <f t="shared" si="150"/>
        <v>18.48</v>
      </c>
      <c r="K534" s="116">
        <f>SUM(I534:I536)</f>
        <v>51</v>
      </c>
      <c r="L534" s="117">
        <f>SUM(J534:J536)</f>
        <v>34.86</v>
      </c>
      <c r="M534" s="118" t="s">
        <v>33</v>
      </c>
      <c r="N534" s="119"/>
      <c r="O534" s="967"/>
      <c r="P534" s="968" t="s">
        <v>219</v>
      </c>
      <c r="AE534" s="261"/>
    </row>
    <row r="535" spans="1:31" s="897" customFormat="1" ht="19.5" customHeight="1">
      <c r="A535" s="120"/>
      <c r="B535" s="328"/>
      <c r="C535" s="328"/>
      <c r="D535" s="958"/>
      <c r="E535" s="277"/>
      <c r="F535" s="329">
        <v>1.2</v>
      </c>
      <c r="G535" s="329">
        <v>0.6</v>
      </c>
      <c r="H535" s="330">
        <v>1.7999999999999999E-2</v>
      </c>
      <c r="I535" s="331">
        <v>22</v>
      </c>
      <c r="J535" s="332">
        <f t="shared" ref="J535:J536" si="169">F535*G535*I535</f>
        <v>15.84</v>
      </c>
      <c r="K535" s="121"/>
      <c r="L535" s="122"/>
      <c r="M535" s="123"/>
      <c r="N535" s="124"/>
      <c r="O535" s="967"/>
      <c r="P535" s="968"/>
      <c r="AE535" s="261"/>
    </row>
    <row r="536" spans="1:31" s="897" customFormat="1" ht="19.5" customHeight="1" thickBot="1">
      <c r="A536" s="120"/>
      <c r="B536" s="328"/>
      <c r="C536" s="328"/>
      <c r="D536" s="958"/>
      <c r="E536" s="277"/>
      <c r="F536" s="329">
        <v>0.9</v>
      </c>
      <c r="G536" s="329">
        <v>0.6</v>
      </c>
      <c r="H536" s="330">
        <v>1.7999999999999999E-2</v>
      </c>
      <c r="I536" s="331">
        <v>1</v>
      </c>
      <c r="J536" s="332">
        <f t="shared" si="169"/>
        <v>0.54</v>
      </c>
      <c r="K536" s="121"/>
      <c r="L536" s="122"/>
      <c r="M536" s="123"/>
      <c r="N536" s="124"/>
      <c r="O536" s="967"/>
      <c r="P536" s="968"/>
      <c r="AE536" s="261"/>
    </row>
    <row r="537" spans="1:31" s="486" customFormat="1" ht="19.5" customHeight="1">
      <c r="A537" s="113">
        <v>43905</v>
      </c>
      <c r="B537" s="299" t="s">
        <v>31</v>
      </c>
      <c r="C537" s="299" t="s">
        <v>66</v>
      </c>
      <c r="D537" s="114" t="s">
        <v>3</v>
      </c>
      <c r="E537" s="115" t="s">
        <v>517</v>
      </c>
      <c r="F537" s="320">
        <v>1.2</v>
      </c>
      <c r="G537" s="320">
        <v>0.6</v>
      </c>
      <c r="H537" s="321">
        <v>1.7999999999999999E-2</v>
      </c>
      <c r="I537" s="322">
        <v>27</v>
      </c>
      <c r="J537" s="323">
        <f t="shared" si="150"/>
        <v>19.439999999999998</v>
      </c>
      <c r="K537" s="116">
        <f>SUM(I537:I538)</f>
        <v>50</v>
      </c>
      <c r="L537" s="117">
        <f>SUM(J537:J538)</f>
        <v>37.379999999999995</v>
      </c>
      <c r="M537" s="118" t="s">
        <v>33</v>
      </c>
      <c r="N537" s="119"/>
      <c r="O537" s="967"/>
      <c r="P537" s="968" t="s">
        <v>216</v>
      </c>
      <c r="AE537" s="261"/>
    </row>
    <row r="538" spans="1:31" s="486" customFormat="1" ht="19.5" customHeight="1" thickBot="1">
      <c r="A538" s="120"/>
      <c r="B538" s="328"/>
      <c r="C538" s="328"/>
      <c r="D538" s="958"/>
      <c r="E538" s="277"/>
      <c r="F538" s="329">
        <v>1.3</v>
      </c>
      <c r="G538" s="329">
        <v>0.6</v>
      </c>
      <c r="H538" s="330">
        <v>1.7999999999999999E-2</v>
      </c>
      <c r="I538" s="331">
        <v>23</v>
      </c>
      <c r="J538" s="332">
        <f t="shared" si="150"/>
        <v>17.940000000000001</v>
      </c>
      <c r="K538" s="121"/>
      <c r="L538" s="122"/>
      <c r="M538" s="123"/>
      <c r="N538" s="124"/>
      <c r="O538" s="967"/>
      <c r="P538" s="968"/>
      <c r="AE538" s="261"/>
    </row>
    <row r="539" spans="1:31" s="486" customFormat="1" ht="19.5" customHeight="1">
      <c r="A539" s="113">
        <v>43905</v>
      </c>
      <c r="B539" s="299" t="s">
        <v>31</v>
      </c>
      <c r="C539" s="299" t="s">
        <v>66</v>
      </c>
      <c r="D539" s="114" t="s">
        <v>3</v>
      </c>
      <c r="E539" s="115" t="s">
        <v>518</v>
      </c>
      <c r="F539" s="320">
        <v>1.1000000000000001</v>
      </c>
      <c r="G539" s="320">
        <v>0.6</v>
      </c>
      <c r="H539" s="321">
        <v>1.7999999999999999E-2</v>
      </c>
      <c r="I539" s="322">
        <v>35</v>
      </c>
      <c r="J539" s="323">
        <f t="shared" si="150"/>
        <v>23.1</v>
      </c>
      <c r="K539" s="116">
        <f>SUM(I539:I542)</f>
        <v>50</v>
      </c>
      <c r="L539" s="117">
        <f>SUM(J539:J542)</f>
        <v>31.755000000000003</v>
      </c>
      <c r="M539" s="118" t="s">
        <v>33</v>
      </c>
      <c r="N539" s="119"/>
      <c r="O539" s="967"/>
      <c r="P539" s="968" t="s">
        <v>216</v>
      </c>
      <c r="AE539" s="261"/>
    </row>
    <row r="540" spans="1:31" s="649" customFormat="1" ht="19.5" customHeight="1">
      <c r="A540" s="120"/>
      <c r="B540" s="328"/>
      <c r="C540" s="328"/>
      <c r="D540" s="958"/>
      <c r="E540" s="277"/>
      <c r="F540" s="329">
        <v>1</v>
      </c>
      <c r="G540" s="329">
        <v>0.6</v>
      </c>
      <c r="H540" s="330">
        <v>1.7999999999999999E-2</v>
      </c>
      <c r="I540" s="331">
        <v>10</v>
      </c>
      <c r="J540" s="332">
        <f t="shared" si="150"/>
        <v>6</v>
      </c>
      <c r="K540" s="121"/>
      <c r="L540" s="122"/>
      <c r="M540" s="123"/>
      <c r="N540" s="124"/>
      <c r="O540" s="967"/>
      <c r="P540" s="968"/>
      <c r="AE540" s="261"/>
    </row>
    <row r="541" spans="1:31" s="649" customFormat="1" ht="19.5" customHeight="1">
      <c r="A541" s="120"/>
      <c r="B541" s="328"/>
      <c r="C541" s="328"/>
      <c r="D541" s="958"/>
      <c r="E541" s="277"/>
      <c r="F541" s="329">
        <v>0.9</v>
      </c>
      <c r="G541" s="329">
        <v>0.6</v>
      </c>
      <c r="H541" s="330">
        <v>1.7999999999999999E-2</v>
      </c>
      <c r="I541" s="331">
        <v>4</v>
      </c>
      <c r="J541" s="332">
        <f t="shared" ref="J541" si="170">F541*G541*I541</f>
        <v>2.16</v>
      </c>
      <c r="K541" s="121"/>
      <c r="L541" s="122"/>
      <c r="M541" s="123"/>
      <c r="N541" s="124"/>
      <c r="O541" s="967"/>
      <c r="P541" s="968"/>
      <c r="AE541" s="261"/>
    </row>
    <row r="542" spans="1:31" s="649" customFormat="1" ht="19.5" customHeight="1" thickBot="1">
      <c r="A542" s="120"/>
      <c r="B542" s="328"/>
      <c r="C542" s="328"/>
      <c r="D542" s="958"/>
      <c r="E542" s="277"/>
      <c r="F542" s="329">
        <v>0.9</v>
      </c>
      <c r="G542" s="329">
        <v>0.55000000000000004</v>
      </c>
      <c r="H542" s="330">
        <v>1.7999999999999999E-2</v>
      </c>
      <c r="I542" s="331">
        <v>1</v>
      </c>
      <c r="J542" s="332">
        <f t="shared" ref="J542" si="171">F542*G542*I542</f>
        <v>0.49500000000000005</v>
      </c>
      <c r="K542" s="121"/>
      <c r="L542" s="122"/>
      <c r="M542" s="123"/>
      <c r="N542" s="124"/>
      <c r="O542" s="967"/>
      <c r="P542" s="968"/>
      <c r="AE542" s="261"/>
    </row>
    <row r="543" spans="1:31" s="486" customFormat="1" ht="19.5" customHeight="1">
      <c r="A543" s="113">
        <v>43905</v>
      </c>
      <c r="B543" s="299" t="s">
        <v>31</v>
      </c>
      <c r="C543" s="299" t="s">
        <v>66</v>
      </c>
      <c r="D543" s="114" t="s">
        <v>3</v>
      </c>
      <c r="E543" s="115" t="s">
        <v>519</v>
      </c>
      <c r="F543" s="320">
        <v>0.9</v>
      </c>
      <c r="G543" s="320">
        <v>0.6</v>
      </c>
      <c r="H543" s="321">
        <v>1.7999999999999999E-2</v>
      </c>
      <c r="I543" s="322">
        <v>11</v>
      </c>
      <c r="J543" s="323">
        <f t="shared" si="150"/>
        <v>5.94</v>
      </c>
      <c r="K543" s="116">
        <f>SUM(I543:I545)</f>
        <v>50</v>
      </c>
      <c r="L543" s="117">
        <f>SUM(J543:J545)</f>
        <v>30.96</v>
      </c>
      <c r="M543" s="118" t="s">
        <v>33</v>
      </c>
      <c r="N543" s="119"/>
      <c r="O543" s="967"/>
      <c r="P543" s="968" t="s">
        <v>219</v>
      </c>
      <c r="AE543" s="261"/>
    </row>
    <row r="544" spans="1:31" s="486" customFormat="1" ht="19.5" customHeight="1">
      <c r="A544" s="120"/>
      <c r="B544" s="328"/>
      <c r="C544" s="328"/>
      <c r="D544" s="958"/>
      <c r="E544" s="277"/>
      <c r="F544" s="329">
        <v>1</v>
      </c>
      <c r="G544" s="329">
        <v>0.6</v>
      </c>
      <c r="H544" s="330">
        <v>1.7999999999999999E-2</v>
      </c>
      <c r="I544" s="331">
        <v>12</v>
      </c>
      <c r="J544" s="332">
        <f t="shared" si="150"/>
        <v>7.1999999999999993</v>
      </c>
      <c r="K544" s="121"/>
      <c r="L544" s="122"/>
      <c r="M544" s="123"/>
      <c r="N544" s="124"/>
      <c r="O544" s="967"/>
      <c r="P544" s="968"/>
      <c r="AE544" s="261"/>
    </row>
    <row r="545" spans="1:31" s="650" customFormat="1" ht="19.5" customHeight="1" thickBot="1">
      <c r="A545" s="120"/>
      <c r="B545" s="328"/>
      <c r="C545" s="328"/>
      <c r="D545" s="958"/>
      <c r="E545" s="277"/>
      <c r="F545" s="329">
        <v>1.1000000000000001</v>
      </c>
      <c r="G545" s="329">
        <v>0.6</v>
      </c>
      <c r="H545" s="330">
        <v>1.7999999999999999E-2</v>
      </c>
      <c r="I545" s="331">
        <v>27</v>
      </c>
      <c r="J545" s="332">
        <f t="shared" ref="J545" si="172">F545*G545*I545</f>
        <v>17.82</v>
      </c>
      <c r="K545" s="121"/>
      <c r="L545" s="122"/>
      <c r="M545" s="123"/>
      <c r="N545" s="124"/>
      <c r="O545" s="967"/>
      <c r="P545" s="968"/>
      <c r="AE545" s="261"/>
    </row>
    <row r="546" spans="1:31" s="487" customFormat="1" ht="19.5" customHeight="1">
      <c r="A546" s="113">
        <v>43905</v>
      </c>
      <c r="B546" s="299" t="s">
        <v>31</v>
      </c>
      <c r="C546" s="299" t="s">
        <v>66</v>
      </c>
      <c r="D546" s="114" t="s">
        <v>3</v>
      </c>
      <c r="E546" s="115" t="s">
        <v>520</v>
      </c>
      <c r="F546" s="320">
        <v>1.3</v>
      </c>
      <c r="G546" s="320">
        <v>0.6</v>
      </c>
      <c r="H546" s="321">
        <v>1.7999999999999999E-2</v>
      </c>
      <c r="I546" s="322">
        <v>42</v>
      </c>
      <c r="J546" s="323">
        <f t="shared" si="150"/>
        <v>32.76</v>
      </c>
      <c r="K546" s="116">
        <f>SUM(I546:I549)</f>
        <v>52</v>
      </c>
      <c r="L546" s="117">
        <f>SUM(J546:J549)</f>
        <v>40.300000000000004</v>
      </c>
      <c r="M546" s="118" t="s">
        <v>33</v>
      </c>
      <c r="N546" s="119"/>
      <c r="O546" s="967"/>
      <c r="P546" s="968" t="s">
        <v>219</v>
      </c>
      <c r="AE546" s="261"/>
    </row>
    <row r="547" spans="1:31" s="650" customFormat="1" ht="19.5" customHeight="1">
      <c r="A547" s="120"/>
      <c r="B547" s="328"/>
      <c r="C547" s="328"/>
      <c r="D547" s="958"/>
      <c r="E547" s="277"/>
      <c r="F547" s="329">
        <v>1.3</v>
      </c>
      <c r="G547" s="329">
        <v>0.55000000000000004</v>
      </c>
      <c r="H547" s="330">
        <v>1.7999999999999999E-2</v>
      </c>
      <c r="I547" s="331">
        <v>3</v>
      </c>
      <c r="J547" s="332">
        <f t="shared" si="150"/>
        <v>2.1450000000000005</v>
      </c>
      <c r="K547" s="121"/>
      <c r="L547" s="122"/>
      <c r="M547" s="123"/>
      <c r="N547" s="124"/>
      <c r="O547" s="967"/>
      <c r="P547" s="968"/>
      <c r="AE547" s="261"/>
    </row>
    <row r="548" spans="1:31" s="650" customFormat="1" ht="19.5" customHeight="1">
      <c r="A548" s="120"/>
      <c r="B548" s="328"/>
      <c r="C548" s="328"/>
      <c r="D548" s="958"/>
      <c r="E548" s="277"/>
      <c r="F548" s="329">
        <v>1.3</v>
      </c>
      <c r="G548" s="329">
        <v>0.6</v>
      </c>
      <c r="H548" s="330">
        <v>1.7999999999999999E-2</v>
      </c>
      <c r="I548" s="331">
        <v>6</v>
      </c>
      <c r="J548" s="332">
        <f t="shared" ref="J548" si="173">F548*G548*I548</f>
        <v>4.68</v>
      </c>
      <c r="K548" s="121"/>
      <c r="L548" s="122"/>
      <c r="M548" s="123"/>
      <c r="N548" s="124"/>
      <c r="O548" s="967"/>
      <c r="P548" s="968"/>
      <c r="AE548" s="261"/>
    </row>
    <row r="549" spans="1:31" s="487" customFormat="1" ht="19.5" customHeight="1" thickBot="1">
      <c r="A549" s="120"/>
      <c r="B549" s="328"/>
      <c r="C549" s="328"/>
      <c r="D549" s="958"/>
      <c r="E549" s="277"/>
      <c r="F549" s="329">
        <v>1.3</v>
      </c>
      <c r="G549" s="329">
        <v>0.55000000000000004</v>
      </c>
      <c r="H549" s="330">
        <v>1.7999999999999999E-2</v>
      </c>
      <c r="I549" s="331">
        <v>1</v>
      </c>
      <c r="J549" s="332">
        <f t="shared" si="150"/>
        <v>0.71500000000000008</v>
      </c>
      <c r="K549" s="121"/>
      <c r="L549" s="122"/>
      <c r="M549" s="123"/>
      <c r="N549" s="124"/>
      <c r="O549" s="967"/>
      <c r="P549" s="968"/>
      <c r="AE549" s="261"/>
    </row>
    <row r="550" spans="1:31" s="487" customFormat="1" ht="19.5" customHeight="1">
      <c r="A550" s="113">
        <v>43905</v>
      </c>
      <c r="B550" s="299" t="s">
        <v>31</v>
      </c>
      <c r="C550" s="299" t="s">
        <v>66</v>
      </c>
      <c r="D550" s="114" t="s">
        <v>4</v>
      </c>
      <c r="E550" s="115" t="s">
        <v>521</v>
      </c>
      <c r="F550" s="320">
        <v>1.7</v>
      </c>
      <c r="G550" s="320">
        <v>0.6</v>
      </c>
      <c r="H550" s="321">
        <v>1.7999999999999999E-2</v>
      </c>
      <c r="I550" s="322">
        <v>22</v>
      </c>
      <c r="J550" s="323">
        <f t="shared" si="150"/>
        <v>22.44</v>
      </c>
      <c r="K550" s="116">
        <f>SUM(I550:I555)</f>
        <v>40</v>
      </c>
      <c r="L550" s="117">
        <f>SUM(J550:J555)</f>
        <v>45.66</v>
      </c>
      <c r="M550" s="118" t="s">
        <v>33</v>
      </c>
      <c r="N550" s="119" t="s">
        <v>32</v>
      </c>
      <c r="O550" s="967" t="s">
        <v>229</v>
      </c>
      <c r="P550" s="968" t="s">
        <v>216</v>
      </c>
      <c r="AE550" s="261"/>
    </row>
    <row r="551" spans="1:31" s="900" customFormat="1" ht="19.5" customHeight="1">
      <c r="A551" s="120"/>
      <c r="B551" s="328"/>
      <c r="C551" s="328"/>
      <c r="D551" s="958"/>
      <c r="E551" s="277"/>
      <c r="F551" s="329">
        <v>1.8</v>
      </c>
      <c r="G551" s="329">
        <v>0.6</v>
      </c>
      <c r="H551" s="330">
        <v>1.7999999999999999E-2</v>
      </c>
      <c r="I551" s="331">
        <v>7</v>
      </c>
      <c r="J551" s="332">
        <f t="shared" ref="J551" si="174">F551*G551*I551</f>
        <v>7.5600000000000005</v>
      </c>
      <c r="K551" s="121"/>
      <c r="L551" s="122"/>
      <c r="M551" s="123"/>
      <c r="N551" s="124"/>
      <c r="O551" s="967"/>
      <c r="P551" s="968"/>
      <c r="AE551" s="261"/>
    </row>
    <row r="552" spans="1:31" s="900" customFormat="1" ht="19.5" customHeight="1">
      <c r="A552" s="120"/>
      <c r="B552" s="328"/>
      <c r="C552" s="328"/>
      <c r="D552" s="958"/>
      <c r="E552" s="277"/>
      <c r="F552" s="329">
        <v>2</v>
      </c>
      <c r="G552" s="329">
        <v>0.6</v>
      </c>
      <c r="H552" s="330">
        <v>1.7999999999999999E-2</v>
      </c>
      <c r="I552" s="331">
        <v>2</v>
      </c>
      <c r="J552" s="332">
        <f t="shared" si="150"/>
        <v>2.4</v>
      </c>
      <c r="K552" s="121"/>
      <c r="L552" s="122"/>
      <c r="M552" s="123"/>
      <c r="N552" s="124"/>
      <c r="O552" s="967"/>
      <c r="P552" s="968"/>
      <c r="AE552" s="261"/>
    </row>
    <row r="553" spans="1:31" s="900" customFormat="1" ht="19.5" customHeight="1">
      <c r="A553" s="120"/>
      <c r="B553" s="328"/>
      <c r="C553" s="328"/>
      <c r="D553" s="958"/>
      <c r="E553" s="277"/>
      <c r="F553" s="329">
        <v>2.1</v>
      </c>
      <c r="G553" s="329">
        <v>0.6</v>
      </c>
      <c r="H553" s="330">
        <v>1.7999999999999999E-2</v>
      </c>
      <c r="I553" s="331">
        <v>1</v>
      </c>
      <c r="J553" s="332">
        <f t="shared" ref="J553" si="175">F553*G553*I553</f>
        <v>1.26</v>
      </c>
      <c r="K553" s="121"/>
      <c r="L553" s="122"/>
      <c r="M553" s="123"/>
      <c r="N553" s="124"/>
      <c r="O553" s="967"/>
      <c r="P553" s="968"/>
      <c r="AE553" s="261"/>
    </row>
    <row r="554" spans="1:31" s="900" customFormat="1" ht="19.5" customHeight="1">
      <c r="A554" s="120"/>
      <c r="B554" s="328"/>
      <c r="C554" s="328"/>
      <c r="D554" s="958"/>
      <c r="E554" s="277"/>
      <c r="F554" s="329">
        <v>2.2000000000000002</v>
      </c>
      <c r="G554" s="329">
        <v>0.6</v>
      </c>
      <c r="H554" s="330">
        <v>1.7999999999999999E-2</v>
      </c>
      <c r="I554" s="331">
        <v>2</v>
      </c>
      <c r="J554" s="332">
        <f t="shared" ref="J554" si="176">F554*G554*I554</f>
        <v>2.64</v>
      </c>
      <c r="K554" s="121"/>
      <c r="L554" s="122"/>
      <c r="M554" s="123"/>
      <c r="N554" s="124"/>
      <c r="O554" s="967"/>
      <c r="P554" s="968"/>
      <c r="AE554" s="261"/>
    </row>
    <row r="555" spans="1:31" s="487" customFormat="1" ht="19.5" customHeight="1" thickBot="1">
      <c r="A555" s="120"/>
      <c r="B555" s="328"/>
      <c r="C555" s="328"/>
      <c r="D555" s="958"/>
      <c r="E555" s="277"/>
      <c r="F555" s="329">
        <v>2.6</v>
      </c>
      <c r="G555" s="329">
        <v>0.6</v>
      </c>
      <c r="H555" s="330">
        <v>1.7999999999999999E-2</v>
      </c>
      <c r="I555" s="331">
        <v>6</v>
      </c>
      <c r="J555" s="332">
        <f t="shared" si="150"/>
        <v>9.36</v>
      </c>
      <c r="K555" s="121"/>
      <c r="L555" s="122"/>
      <c r="M555" s="123"/>
      <c r="N555" s="124"/>
      <c r="O555" s="967"/>
      <c r="P555" s="968"/>
      <c r="AE555" s="261"/>
    </row>
    <row r="556" spans="1:31" s="483" customFormat="1" ht="19.5" customHeight="1">
      <c r="A556" s="113">
        <v>43905</v>
      </c>
      <c r="B556" s="299" t="s">
        <v>31</v>
      </c>
      <c r="C556" s="299" t="s">
        <v>66</v>
      </c>
      <c r="D556" s="114" t="s">
        <v>3</v>
      </c>
      <c r="E556" s="115" t="s">
        <v>522</v>
      </c>
      <c r="F556" s="320">
        <v>1.2</v>
      </c>
      <c r="G556" s="320">
        <v>0.6</v>
      </c>
      <c r="H556" s="321">
        <v>1.7999999999999999E-2</v>
      </c>
      <c r="I556" s="322">
        <v>43</v>
      </c>
      <c r="J556" s="323">
        <f t="shared" si="150"/>
        <v>30.959999999999997</v>
      </c>
      <c r="K556" s="116">
        <f>SUM(I556:I558)</f>
        <v>50</v>
      </c>
      <c r="L556" s="117">
        <f>SUM(J556:J558)</f>
        <v>36.355000000000004</v>
      </c>
      <c r="M556" s="118" t="s">
        <v>33</v>
      </c>
      <c r="N556" s="119"/>
      <c r="O556" s="967"/>
      <c r="P556" s="968" t="s">
        <v>216</v>
      </c>
      <c r="AE556" s="261"/>
    </row>
    <row r="557" spans="1:31" s="650" customFormat="1" ht="19.5" customHeight="1">
      <c r="A557" s="120"/>
      <c r="B557" s="328"/>
      <c r="C557" s="328"/>
      <c r="D557" s="958"/>
      <c r="E557" s="277"/>
      <c r="F557" s="329">
        <v>1.3</v>
      </c>
      <c r="G557" s="329">
        <v>0.6</v>
      </c>
      <c r="H557" s="330">
        <v>1.7999999999999999E-2</v>
      </c>
      <c r="I557" s="331">
        <v>6</v>
      </c>
      <c r="J557" s="332">
        <f t="shared" ref="J557:J558" si="177">F557*G557*I557</f>
        <v>4.68</v>
      </c>
      <c r="K557" s="121"/>
      <c r="L557" s="122"/>
      <c r="M557" s="123"/>
      <c r="N557" s="124"/>
      <c r="O557" s="967"/>
      <c r="P557" s="968"/>
      <c r="AE557" s="261"/>
    </row>
    <row r="558" spans="1:31" s="650" customFormat="1" ht="19.5" customHeight="1" thickBot="1">
      <c r="A558" s="120"/>
      <c r="B558" s="328"/>
      <c r="C558" s="328"/>
      <c r="D558" s="958"/>
      <c r="E558" s="277"/>
      <c r="F558" s="329">
        <v>1.3</v>
      </c>
      <c r="G558" s="329">
        <v>0.55000000000000004</v>
      </c>
      <c r="H558" s="330">
        <v>1.7999999999999999E-2</v>
      </c>
      <c r="I558" s="331">
        <v>1</v>
      </c>
      <c r="J558" s="332">
        <f t="shared" si="177"/>
        <v>0.71500000000000008</v>
      </c>
      <c r="K558" s="121"/>
      <c r="L558" s="122"/>
      <c r="M558" s="123"/>
      <c r="N558" s="124"/>
      <c r="O558" s="967"/>
      <c r="P558" s="968"/>
      <c r="AE558" s="261"/>
    </row>
    <row r="559" spans="1:31" s="488" customFormat="1" ht="19.5" customHeight="1">
      <c r="A559" s="113">
        <v>43905</v>
      </c>
      <c r="B559" s="299" t="s">
        <v>31</v>
      </c>
      <c r="C559" s="299" t="s">
        <v>66</v>
      </c>
      <c r="D559" s="114" t="s">
        <v>3</v>
      </c>
      <c r="E559" s="115" t="s">
        <v>527</v>
      </c>
      <c r="F559" s="320">
        <v>1.4</v>
      </c>
      <c r="G559" s="320">
        <v>1</v>
      </c>
      <c r="H559" s="321">
        <v>1.7999999999999999E-2</v>
      </c>
      <c r="I559" s="322">
        <v>12</v>
      </c>
      <c r="J559" s="323">
        <f t="shared" si="150"/>
        <v>16.799999999999997</v>
      </c>
      <c r="K559" s="116">
        <f>SUM(I559:I566)</f>
        <v>44</v>
      </c>
      <c r="L559" s="117">
        <f>SUM(J559:J566)</f>
        <v>66.899999999999991</v>
      </c>
      <c r="M559" s="118" t="s">
        <v>33</v>
      </c>
      <c r="N559" s="119"/>
      <c r="O559" s="967"/>
      <c r="P559" s="968" t="s">
        <v>219</v>
      </c>
      <c r="AE559" s="261"/>
    </row>
    <row r="560" spans="1:31" s="901" customFormat="1" ht="19.5" customHeight="1">
      <c r="A560" s="120"/>
      <c r="B560" s="328"/>
      <c r="C560" s="328"/>
      <c r="D560" s="958"/>
      <c r="E560" s="277"/>
      <c r="F560" s="329">
        <v>1.5</v>
      </c>
      <c r="G560" s="329">
        <v>1</v>
      </c>
      <c r="H560" s="330">
        <v>1.7999999999999999E-2</v>
      </c>
      <c r="I560" s="331">
        <v>7</v>
      </c>
      <c r="J560" s="332">
        <f t="shared" ref="J560:J563" si="178">F560*G560*I560</f>
        <v>10.5</v>
      </c>
      <c r="K560" s="121"/>
      <c r="L560" s="122"/>
      <c r="M560" s="123"/>
      <c r="N560" s="124"/>
      <c r="O560" s="967"/>
      <c r="P560" s="968"/>
      <c r="AE560" s="261"/>
    </row>
    <row r="561" spans="1:31" s="901" customFormat="1" ht="19.5" customHeight="1">
      <c r="A561" s="120"/>
      <c r="B561" s="328"/>
      <c r="C561" s="328"/>
      <c r="D561" s="958"/>
      <c r="E561" s="277"/>
      <c r="F561" s="329">
        <v>1.2</v>
      </c>
      <c r="G561" s="329">
        <v>1</v>
      </c>
      <c r="H561" s="330">
        <v>1.7999999999999999E-2</v>
      </c>
      <c r="I561" s="331">
        <v>3</v>
      </c>
      <c r="J561" s="332">
        <f t="shared" si="178"/>
        <v>3.5999999999999996</v>
      </c>
      <c r="K561" s="121"/>
      <c r="L561" s="122"/>
      <c r="M561" s="123"/>
      <c r="N561" s="124"/>
      <c r="O561" s="967"/>
      <c r="P561" s="968"/>
      <c r="AE561" s="261"/>
    </row>
    <row r="562" spans="1:31" s="901" customFormat="1" ht="19.5" customHeight="1">
      <c r="A562" s="120"/>
      <c r="B562" s="328"/>
      <c r="C562" s="328"/>
      <c r="D562" s="958"/>
      <c r="E562" s="277"/>
      <c r="F562" s="329">
        <v>1.7</v>
      </c>
      <c r="G562" s="329">
        <v>1</v>
      </c>
      <c r="H562" s="330">
        <v>1.7999999999999999E-2</v>
      </c>
      <c r="I562" s="331">
        <v>17</v>
      </c>
      <c r="J562" s="332">
        <f t="shared" si="178"/>
        <v>28.9</v>
      </c>
      <c r="K562" s="121"/>
      <c r="L562" s="122"/>
      <c r="M562" s="123"/>
      <c r="N562" s="124"/>
      <c r="O562" s="967"/>
      <c r="P562" s="968"/>
      <c r="AE562" s="261"/>
    </row>
    <row r="563" spans="1:31" s="901" customFormat="1" ht="19.5" customHeight="1">
      <c r="A563" s="120"/>
      <c r="B563" s="328"/>
      <c r="C563" s="328"/>
      <c r="D563" s="958"/>
      <c r="E563" s="277"/>
      <c r="F563" s="329">
        <v>1.6</v>
      </c>
      <c r="G563" s="329">
        <v>1</v>
      </c>
      <c r="H563" s="330">
        <v>1.7999999999999999E-2</v>
      </c>
      <c r="I563" s="331">
        <v>1</v>
      </c>
      <c r="J563" s="332">
        <f t="shared" si="178"/>
        <v>1.6</v>
      </c>
      <c r="K563" s="121"/>
      <c r="L563" s="122"/>
      <c r="M563" s="123"/>
      <c r="N563" s="124"/>
      <c r="O563" s="967"/>
      <c r="P563" s="968"/>
      <c r="AE563" s="261"/>
    </row>
    <row r="564" spans="1:31" s="901" customFormat="1" ht="19.5" customHeight="1">
      <c r="A564" s="120"/>
      <c r="B564" s="328"/>
      <c r="C564" s="328"/>
      <c r="D564" s="958"/>
      <c r="E564" s="277"/>
      <c r="F564" s="329">
        <v>1.3</v>
      </c>
      <c r="G564" s="329">
        <v>1</v>
      </c>
      <c r="H564" s="330">
        <v>1.7999999999999999E-2</v>
      </c>
      <c r="I564" s="331">
        <v>2</v>
      </c>
      <c r="J564" s="332">
        <f t="shared" si="150"/>
        <v>2.6</v>
      </c>
      <c r="K564" s="121"/>
      <c r="L564" s="122"/>
      <c r="M564" s="123"/>
      <c r="N564" s="124"/>
      <c r="O564" s="967"/>
      <c r="P564" s="968"/>
      <c r="AE564" s="261"/>
    </row>
    <row r="565" spans="1:31" s="901" customFormat="1" ht="19.5" customHeight="1">
      <c r="A565" s="120"/>
      <c r="B565" s="328"/>
      <c r="C565" s="328"/>
      <c r="D565" s="958"/>
      <c r="E565" s="277"/>
      <c r="F565" s="329">
        <v>1.8</v>
      </c>
      <c r="G565" s="329">
        <v>1</v>
      </c>
      <c r="H565" s="330">
        <v>1.7999999999999999E-2</v>
      </c>
      <c r="I565" s="331">
        <v>1</v>
      </c>
      <c r="J565" s="332">
        <f t="shared" ref="J565" si="179">F565*G565*I565</f>
        <v>1.8</v>
      </c>
      <c r="K565" s="121"/>
      <c r="L565" s="122"/>
      <c r="M565" s="123"/>
      <c r="N565" s="124"/>
      <c r="O565" s="967"/>
      <c r="P565" s="968"/>
      <c r="AE565" s="261"/>
    </row>
    <row r="566" spans="1:31" s="901" customFormat="1" ht="19.5" customHeight="1" thickBot="1">
      <c r="A566" s="120"/>
      <c r="B566" s="328"/>
      <c r="C566" s="328"/>
      <c r="D566" s="958"/>
      <c r="E566" s="277"/>
      <c r="F566" s="329">
        <v>1.1000000000000001</v>
      </c>
      <c r="G566" s="329">
        <v>1</v>
      </c>
      <c r="H566" s="330">
        <v>1.7999999999999999E-2</v>
      </c>
      <c r="I566" s="331">
        <v>1</v>
      </c>
      <c r="J566" s="332">
        <f t="shared" ref="J566" si="180">F566*G566*I566</f>
        <v>1.1000000000000001</v>
      </c>
      <c r="K566" s="121"/>
      <c r="L566" s="122"/>
      <c r="M566" s="123"/>
      <c r="N566" s="124"/>
      <c r="O566" s="967"/>
      <c r="P566" s="968"/>
      <c r="AE566" s="261"/>
    </row>
    <row r="567" spans="1:31" s="488" customFormat="1" ht="19.5" customHeight="1">
      <c r="A567" s="113">
        <v>43905</v>
      </c>
      <c r="B567" s="299" t="s">
        <v>31</v>
      </c>
      <c r="C567" s="299" t="s">
        <v>66</v>
      </c>
      <c r="D567" s="114" t="s">
        <v>4</v>
      </c>
      <c r="E567" s="115" t="s">
        <v>528</v>
      </c>
      <c r="F567" s="320">
        <v>1.7</v>
      </c>
      <c r="G567" s="320">
        <v>0.6</v>
      </c>
      <c r="H567" s="321">
        <v>1.7999999999999999E-2</v>
      </c>
      <c r="I567" s="322">
        <v>26</v>
      </c>
      <c r="J567" s="323">
        <f t="shared" si="150"/>
        <v>26.52</v>
      </c>
      <c r="K567" s="116">
        <f>SUM(I567:I570)</f>
        <v>51</v>
      </c>
      <c r="L567" s="117">
        <f>SUM(J567:J570)</f>
        <v>54.36</v>
      </c>
      <c r="M567" s="118" t="s">
        <v>33</v>
      </c>
      <c r="N567" s="119" t="s">
        <v>32</v>
      </c>
      <c r="O567" s="967" t="s">
        <v>229</v>
      </c>
      <c r="P567" s="968" t="s">
        <v>216</v>
      </c>
      <c r="AE567" s="261"/>
    </row>
    <row r="568" spans="1:31" s="650" customFormat="1" ht="19.5" customHeight="1">
      <c r="A568" s="120"/>
      <c r="B568" s="328"/>
      <c r="C568" s="328"/>
      <c r="D568" s="958"/>
      <c r="E568" s="277"/>
      <c r="F568" s="329">
        <v>1.8</v>
      </c>
      <c r="G568" s="329">
        <v>0.6</v>
      </c>
      <c r="H568" s="330">
        <v>1.7999999999999999E-2</v>
      </c>
      <c r="I568" s="331">
        <v>13</v>
      </c>
      <c r="J568" s="332">
        <f t="shared" ref="J568" si="181">F568*G568*I568</f>
        <v>14.040000000000001</v>
      </c>
      <c r="K568" s="121"/>
      <c r="L568" s="122"/>
      <c r="M568" s="123"/>
      <c r="N568" s="124"/>
      <c r="O568" s="967"/>
      <c r="P568" s="968"/>
      <c r="AE568" s="261"/>
    </row>
    <row r="569" spans="1:31" s="488" customFormat="1" ht="19.5" customHeight="1">
      <c r="A569" s="120"/>
      <c r="B569" s="328"/>
      <c r="C569" s="328"/>
      <c r="D569" s="958"/>
      <c r="E569" s="277"/>
      <c r="F569" s="329">
        <v>1.9</v>
      </c>
      <c r="G569" s="329">
        <v>0.6</v>
      </c>
      <c r="H569" s="330">
        <v>1.7999999999999999E-2</v>
      </c>
      <c r="I569" s="331">
        <v>10</v>
      </c>
      <c r="J569" s="332">
        <f t="shared" si="150"/>
        <v>11.399999999999999</v>
      </c>
      <c r="K569" s="121"/>
      <c r="L569" s="122"/>
      <c r="M569" s="123"/>
      <c r="N569" s="124"/>
      <c r="O569" s="967"/>
      <c r="P569" s="968"/>
      <c r="AE569" s="261"/>
    </row>
    <row r="570" spans="1:31" s="488" customFormat="1" ht="19.5" customHeight="1" thickBot="1">
      <c r="A570" s="120"/>
      <c r="B570" s="328"/>
      <c r="C570" s="328"/>
      <c r="D570" s="958"/>
      <c r="E570" s="277"/>
      <c r="F570" s="329">
        <v>2</v>
      </c>
      <c r="G570" s="329">
        <v>0.6</v>
      </c>
      <c r="H570" s="330">
        <v>1.7999999999999999E-2</v>
      </c>
      <c r="I570" s="331">
        <v>2</v>
      </c>
      <c r="J570" s="332">
        <f t="shared" si="150"/>
        <v>2.4</v>
      </c>
      <c r="K570" s="121"/>
      <c r="L570" s="122"/>
      <c r="M570" s="123"/>
      <c r="N570" s="124"/>
      <c r="O570" s="967"/>
      <c r="P570" s="968"/>
      <c r="AE570" s="261"/>
    </row>
    <row r="571" spans="1:31" s="488" customFormat="1" ht="19.5" customHeight="1">
      <c r="A571" s="113">
        <v>43905</v>
      </c>
      <c r="B571" s="299" t="s">
        <v>31</v>
      </c>
      <c r="C571" s="299" t="s">
        <v>66</v>
      </c>
      <c r="D571" s="114" t="s">
        <v>3</v>
      </c>
      <c r="E571" s="115" t="s">
        <v>549</v>
      </c>
      <c r="F571" s="320">
        <v>1.8</v>
      </c>
      <c r="G571" s="320">
        <v>1</v>
      </c>
      <c r="H571" s="321">
        <v>1.7999999999999999E-2</v>
      </c>
      <c r="I571" s="322">
        <v>8</v>
      </c>
      <c r="J571" s="323">
        <f t="shared" si="150"/>
        <v>14.4</v>
      </c>
      <c r="K571" s="116">
        <f>SUM(I571:I577)</f>
        <v>47</v>
      </c>
      <c r="L571" s="117">
        <f>SUM(J571:J577)</f>
        <v>72.539999999999992</v>
      </c>
      <c r="M571" s="118" t="s">
        <v>33</v>
      </c>
      <c r="N571" s="119"/>
      <c r="O571" s="967"/>
      <c r="P571" s="968" t="s">
        <v>219</v>
      </c>
      <c r="AE571" s="261"/>
    </row>
    <row r="572" spans="1:31" s="902" customFormat="1" ht="19.5" customHeight="1">
      <c r="A572" s="120"/>
      <c r="B572" s="328"/>
      <c r="C572" s="328"/>
      <c r="D572" s="958"/>
      <c r="E572" s="277"/>
      <c r="F572" s="329">
        <v>1.9</v>
      </c>
      <c r="G572" s="329">
        <v>1</v>
      </c>
      <c r="H572" s="330">
        <v>1.7999999999999999E-2</v>
      </c>
      <c r="I572" s="331">
        <v>5</v>
      </c>
      <c r="J572" s="332">
        <f t="shared" ref="J572:J573" si="182">F572*G572*I572</f>
        <v>9.5</v>
      </c>
      <c r="K572" s="121"/>
      <c r="L572" s="122"/>
      <c r="M572" s="123"/>
      <c r="N572" s="124"/>
      <c r="O572" s="967"/>
      <c r="P572" s="968"/>
      <c r="AE572" s="261"/>
    </row>
    <row r="573" spans="1:31" s="902" customFormat="1" ht="19.5" customHeight="1">
      <c r="A573" s="120"/>
      <c r="B573" s="328"/>
      <c r="C573" s="328"/>
      <c r="D573" s="958"/>
      <c r="E573" s="277"/>
      <c r="F573" s="329">
        <v>1.3</v>
      </c>
      <c r="G573" s="329">
        <v>1</v>
      </c>
      <c r="H573" s="330">
        <v>1.7999999999999999E-2</v>
      </c>
      <c r="I573" s="331">
        <v>5</v>
      </c>
      <c r="J573" s="332">
        <f t="shared" si="182"/>
        <v>6.5</v>
      </c>
      <c r="K573" s="121"/>
      <c r="L573" s="122"/>
      <c r="M573" s="123"/>
      <c r="N573" s="124"/>
      <c r="O573" s="967"/>
      <c r="P573" s="968"/>
      <c r="AE573" s="261"/>
    </row>
    <row r="574" spans="1:31" s="902" customFormat="1" ht="19.5" customHeight="1">
      <c r="A574" s="120"/>
      <c r="B574" s="328"/>
      <c r="C574" s="328"/>
      <c r="D574" s="958"/>
      <c r="E574" s="277"/>
      <c r="F574" s="329">
        <v>1.4</v>
      </c>
      <c r="G574" s="329">
        <v>1</v>
      </c>
      <c r="H574" s="330">
        <v>1.7999999999999999E-2</v>
      </c>
      <c r="I574" s="331">
        <v>19</v>
      </c>
      <c r="J574" s="332">
        <f t="shared" ref="J574:J575" si="183">F574*G574*I574</f>
        <v>26.599999999999998</v>
      </c>
      <c r="K574" s="121"/>
      <c r="L574" s="122"/>
      <c r="M574" s="123"/>
      <c r="N574" s="124"/>
      <c r="O574" s="967"/>
      <c r="P574" s="968"/>
      <c r="AE574" s="261"/>
    </row>
    <row r="575" spans="1:31" s="902" customFormat="1" ht="19.5" customHeight="1">
      <c r="A575" s="120"/>
      <c r="B575" s="328"/>
      <c r="C575" s="328"/>
      <c r="D575" s="958"/>
      <c r="E575" s="277"/>
      <c r="F575" s="329">
        <v>1.5</v>
      </c>
      <c r="G575" s="329">
        <v>1</v>
      </c>
      <c r="H575" s="330">
        <v>1.7999999999999999E-2</v>
      </c>
      <c r="I575" s="331">
        <v>3</v>
      </c>
      <c r="J575" s="332">
        <f t="shared" si="183"/>
        <v>4.5</v>
      </c>
      <c r="K575" s="121"/>
      <c r="L575" s="122"/>
      <c r="M575" s="123"/>
      <c r="N575" s="124"/>
      <c r="O575" s="967"/>
      <c r="P575" s="968"/>
      <c r="AE575" s="261"/>
    </row>
    <row r="576" spans="1:31" s="650" customFormat="1" ht="19.5" customHeight="1">
      <c r="A576" s="120"/>
      <c r="B576" s="328"/>
      <c r="C576" s="328"/>
      <c r="D576" s="958"/>
      <c r="E576" s="277"/>
      <c r="F576" s="329">
        <v>1.6</v>
      </c>
      <c r="G576" s="329">
        <v>1</v>
      </c>
      <c r="H576" s="330">
        <v>1.7999999999999999E-2</v>
      </c>
      <c r="I576" s="331">
        <v>6</v>
      </c>
      <c r="J576" s="332">
        <f t="shared" ref="J576" si="184">F576*G576*I576</f>
        <v>9.6000000000000014</v>
      </c>
      <c r="K576" s="121"/>
      <c r="L576" s="122"/>
      <c r="M576" s="123"/>
      <c r="N576" s="124"/>
      <c r="O576" s="967"/>
      <c r="P576" s="968"/>
      <c r="AE576" s="261"/>
    </row>
    <row r="577" spans="1:31" s="488" customFormat="1" ht="19.5" customHeight="1" thickBot="1">
      <c r="A577" s="120"/>
      <c r="B577" s="328"/>
      <c r="C577" s="328"/>
      <c r="D577" s="958"/>
      <c r="E577" s="277"/>
      <c r="F577" s="329">
        <v>1.6</v>
      </c>
      <c r="G577" s="329">
        <v>0.9</v>
      </c>
      <c r="H577" s="330">
        <v>1.7999999999999999E-2</v>
      </c>
      <c r="I577" s="331">
        <v>1</v>
      </c>
      <c r="J577" s="332">
        <f t="shared" ref="J577:J635" si="185">F577*G577*I577</f>
        <v>1.4400000000000002</v>
      </c>
      <c r="K577" s="121"/>
      <c r="L577" s="122"/>
      <c r="M577" s="123"/>
      <c r="N577" s="124"/>
      <c r="O577" s="967"/>
      <c r="P577" s="968"/>
      <c r="AE577" s="261"/>
    </row>
    <row r="578" spans="1:31" s="488" customFormat="1" ht="19.5" customHeight="1">
      <c r="A578" s="113">
        <v>43905</v>
      </c>
      <c r="B578" s="299" t="s">
        <v>31</v>
      </c>
      <c r="C578" s="299" t="s">
        <v>66</v>
      </c>
      <c r="D578" s="114" t="s">
        <v>3</v>
      </c>
      <c r="E578" s="115" t="s">
        <v>550</v>
      </c>
      <c r="F578" s="320">
        <v>1.4</v>
      </c>
      <c r="G578" s="320">
        <v>1</v>
      </c>
      <c r="H578" s="321">
        <v>1.7999999999999999E-2</v>
      </c>
      <c r="I578" s="322">
        <v>8</v>
      </c>
      <c r="J578" s="323">
        <f t="shared" si="185"/>
        <v>11.2</v>
      </c>
      <c r="K578" s="116">
        <f>SUM(I578:I583)</f>
        <v>39</v>
      </c>
      <c r="L578" s="117">
        <f>SUM(J578:J583)</f>
        <v>48.2</v>
      </c>
      <c r="M578" s="118" t="s">
        <v>33</v>
      </c>
      <c r="N578" s="119"/>
      <c r="O578" s="967"/>
      <c r="P578" s="968" t="s">
        <v>219</v>
      </c>
      <c r="AE578" s="261"/>
    </row>
    <row r="579" spans="1:31" s="650" customFormat="1" ht="19.5" customHeight="1">
      <c r="A579" s="120"/>
      <c r="B579" s="328"/>
      <c r="C579" s="328"/>
      <c r="D579" s="958"/>
      <c r="E579" s="277"/>
      <c r="F579" s="329">
        <v>1.3</v>
      </c>
      <c r="G579" s="329">
        <v>1</v>
      </c>
      <c r="H579" s="330">
        <v>1.7999999999999999E-2</v>
      </c>
      <c r="I579" s="331">
        <v>13</v>
      </c>
      <c r="J579" s="332">
        <f t="shared" si="185"/>
        <v>16.900000000000002</v>
      </c>
      <c r="K579" s="121"/>
      <c r="L579" s="122"/>
      <c r="M579" s="123"/>
      <c r="N579" s="124"/>
      <c r="O579" s="967"/>
      <c r="P579" s="968"/>
      <c r="AE579" s="261"/>
    </row>
    <row r="580" spans="1:31" s="902" customFormat="1" ht="19.5" customHeight="1">
      <c r="A580" s="120"/>
      <c r="B580" s="328"/>
      <c r="C580" s="328"/>
      <c r="D580" s="958"/>
      <c r="E580" s="277"/>
      <c r="F580" s="329">
        <v>1.1000000000000001</v>
      </c>
      <c r="G580" s="329">
        <v>1</v>
      </c>
      <c r="H580" s="330">
        <v>1.7999999999999999E-2</v>
      </c>
      <c r="I580" s="331">
        <v>8</v>
      </c>
      <c r="J580" s="332">
        <f t="shared" si="185"/>
        <v>8.8000000000000007</v>
      </c>
      <c r="K580" s="121"/>
      <c r="L580" s="122"/>
      <c r="M580" s="123"/>
      <c r="N580" s="124"/>
      <c r="O580" s="967"/>
      <c r="P580" s="968"/>
      <c r="AE580" s="261"/>
    </row>
    <row r="581" spans="1:31" s="650" customFormat="1" ht="19.5" customHeight="1">
      <c r="A581" s="120"/>
      <c r="B581" s="328"/>
      <c r="C581" s="328"/>
      <c r="D581" s="958"/>
      <c r="E581" s="277"/>
      <c r="F581" s="329">
        <v>1.2</v>
      </c>
      <c r="G581" s="329">
        <v>1</v>
      </c>
      <c r="H581" s="330">
        <v>1.7999999999999999E-2</v>
      </c>
      <c r="I581" s="331">
        <v>7</v>
      </c>
      <c r="J581" s="332">
        <f t="shared" ref="J581" si="186">F581*G581*I581</f>
        <v>8.4</v>
      </c>
      <c r="K581" s="121"/>
      <c r="L581" s="122"/>
      <c r="M581" s="123"/>
      <c r="N581" s="124"/>
      <c r="O581" s="967"/>
      <c r="P581" s="968"/>
      <c r="AE581" s="261"/>
    </row>
    <row r="582" spans="1:31" s="488" customFormat="1" ht="19.5" customHeight="1">
      <c r="A582" s="120"/>
      <c r="B582" s="328"/>
      <c r="C582" s="328"/>
      <c r="D582" s="958"/>
      <c r="E582" s="277"/>
      <c r="F582" s="329">
        <v>1</v>
      </c>
      <c r="G582" s="329">
        <v>1</v>
      </c>
      <c r="H582" s="330">
        <v>1.7999999999999999E-2</v>
      </c>
      <c r="I582" s="331">
        <v>2</v>
      </c>
      <c r="J582" s="332">
        <f t="shared" si="185"/>
        <v>2</v>
      </c>
      <c r="K582" s="121"/>
      <c r="L582" s="122"/>
      <c r="M582" s="123"/>
      <c r="N582" s="124"/>
      <c r="O582" s="967"/>
      <c r="P582" s="968"/>
      <c r="AE582" s="261"/>
    </row>
    <row r="583" spans="1:31" s="488" customFormat="1" ht="19.5" customHeight="1" thickBot="1">
      <c r="A583" s="120"/>
      <c r="B583" s="328"/>
      <c r="C583" s="328"/>
      <c r="D583" s="958"/>
      <c r="E583" s="277"/>
      <c r="F583" s="329">
        <v>0.9</v>
      </c>
      <c r="G583" s="329">
        <v>1</v>
      </c>
      <c r="H583" s="330">
        <v>1.7999999999999999E-2</v>
      </c>
      <c r="I583" s="331">
        <v>1</v>
      </c>
      <c r="J583" s="332">
        <f t="shared" si="185"/>
        <v>0.9</v>
      </c>
      <c r="K583" s="121"/>
      <c r="L583" s="122"/>
      <c r="M583" s="123"/>
      <c r="N583" s="124"/>
      <c r="O583" s="967"/>
      <c r="P583" s="968"/>
      <c r="AE583" s="261"/>
    </row>
    <row r="584" spans="1:31" s="489" customFormat="1" ht="19.5" customHeight="1">
      <c r="A584" s="113">
        <v>43906</v>
      </c>
      <c r="B584" s="299" t="s">
        <v>31</v>
      </c>
      <c r="C584" s="299" t="s">
        <v>66</v>
      </c>
      <c r="D584" s="114" t="s">
        <v>3</v>
      </c>
      <c r="E584" s="115" t="s">
        <v>553</v>
      </c>
      <c r="F584" s="320">
        <v>1.5</v>
      </c>
      <c r="G584" s="320">
        <v>1</v>
      </c>
      <c r="H584" s="321">
        <v>1.7999999999999999E-2</v>
      </c>
      <c r="I584" s="322">
        <v>14</v>
      </c>
      <c r="J584" s="323">
        <f t="shared" si="185"/>
        <v>21</v>
      </c>
      <c r="K584" s="116">
        <f>SUM(I584:I591)</f>
        <v>44</v>
      </c>
      <c r="L584" s="117">
        <f>SUM(J584:J591)</f>
        <v>65.600000000000009</v>
      </c>
      <c r="M584" s="118" t="s">
        <v>33</v>
      </c>
      <c r="N584" s="119"/>
      <c r="O584" s="967"/>
      <c r="P584" s="968" t="s">
        <v>219</v>
      </c>
      <c r="AE584" s="261"/>
    </row>
    <row r="585" spans="1:31" s="906" customFormat="1" ht="19.5" customHeight="1">
      <c r="A585" s="120"/>
      <c r="B585" s="328"/>
      <c r="C585" s="328"/>
      <c r="D585" s="958"/>
      <c r="E585" s="277"/>
      <c r="F585" s="329">
        <v>1.6</v>
      </c>
      <c r="G585" s="329">
        <v>1</v>
      </c>
      <c r="H585" s="330">
        <v>1.7999999999999999E-2</v>
      </c>
      <c r="I585" s="331">
        <v>7</v>
      </c>
      <c r="J585" s="332">
        <f t="shared" ref="J585:J588" si="187">F585*G585*I585</f>
        <v>11.200000000000001</v>
      </c>
      <c r="K585" s="121"/>
      <c r="L585" s="122"/>
      <c r="M585" s="123"/>
      <c r="N585" s="124"/>
      <c r="O585" s="967"/>
      <c r="P585" s="968"/>
      <c r="AE585" s="261"/>
    </row>
    <row r="586" spans="1:31" s="906" customFormat="1" ht="19.5" customHeight="1">
      <c r="A586" s="120"/>
      <c r="B586" s="328"/>
      <c r="C586" s="328"/>
      <c r="D586" s="958"/>
      <c r="E586" s="277"/>
      <c r="F586" s="329">
        <v>1.4</v>
      </c>
      <c r="G586" s="329">
        <v>1</v>
      </c>
      <c r="H586" s="330">
        <v>1.7999999999999999E-2</v>
      </c>
      <c r="I586" s="331">
        <v>7</v>
      </c>
      <c r="J586" s="332">
        <f t="shared" si="187"/>
        <v>9.7999999999999989</v>
      </c>
      <c r="K586" s="121"/>
      <c r="L586" s="122"/>
      <c r="M586" s="123"/>
      <c r="N586" s="124"/>
      <c r="O586" s="967"/>
      <c r="P586" s="968"/>
      <c r="AE586" s="261"/>
    </row>
    <row r="587" spans="1:31" s="906" customFormat="1" ht="19.5" customHeight="1">
      <c r="A587" s="120"/>
      <c r="B587" s="328"/>
      <c r="C587" s="328"/>
      <c r="D587" s="958"/>
      <c r="E587" s="277"/>
      <c r="F587" s="329">
        <v>1.3</v>
      </c>
      <c r="G587" s="329">
        <v>1</v>
      </c>
      <c r="H587" s="330">
        <v>1.7999999999999999E-2</v>
      </c>
      <c r="I587" s="331">
        <v>9</v>
      </c>
      <c r="J587" s="332">
        <f t="shared" si="187"/>
        <v>11.700000000000001</v>
      </c>
      <c r="K587" s="121"/>
      <c r="L587" s="122"/>
      <c r="M587" s="123"/>
      <c r="N587" s="124"/>
      <c r="O587" s="967"/>
      <c r="P587" s="968"/>
      <c r="AE587" s="261"/>
    </row>
    <row r="588" spans="1:31" s="906" customFormat="1" ht="19.5" customHeight="1">
      <c r="A588" s="120"/>
      <c r="B588" s="328"/>
      <c r="C588" s="328"/>
      <c r="D588" s="958"/>
      <c r="E588" s="277"/>
      <c r="F588" s="329">
        <v>1.2</v>
      </c>
      <c r="G588" s="329">
        <v>1</v>
      </c>
      <c r="H588" s="330">
        <v>1.7999999999999999E-2</v>
      </c>
      <c r="I588" s="331">
        <v>1</v>
      </c>
      <c r="J588" s="332">
        <f t="shared" si="187"/>
        <v>1.2</v>
      </c>
      <c r="K588" s="121"/>
      <c r="L588" s="122"/>
      <c r="M588" s="123"/>
      <c r="N588" s="124"/>
      <c r="O588" s="967"/>
      <c r="P588" s="968"/>
      <c r="AE588" s="261"/>
    </row>
    <row r="589" spans="1:31" s="650" customFormat="1" ht="19.5" customHeight="1">
      <c r="A589" s="120"/>
      <c r="B589" s="328"/>
      <c r="C589" s="328"/>
      <c r="D589" s="958"/>
      <c r="E589" s="277"/>
      <c r="F589" s="329">
        <v>1.8</v>
      </c>
      <c r="G589" s="329">
        <v>1</v>
      </c>
      <c r="H589" s="330">
        <v>1.7999999999999999E-2</v>
      </c>
      <c r="I589" s="331">
        <v>3</v>
      </c>
      <c r="J589" s="332">
        <f t="shared" si="185"/>
        <v>5.4</v>
      </c>
      <c r="K589" s="121"/>
      <c r="L589" s="122"/>
      <c r="M589" s="123"/>
      <c r="N589" s="124"/>
      <c r="O589" s="967"/>
      <c r="P589" s="968"/>
      <c r="AE589" s="261"/>
    </row>
    <row r="590" spans="1:31" s="650" customFormat="1" ht="19.5" customHeight="1">
      <c r="A590" s="120"/>
      <c r="B590" s="328"/>
      <c r="C590" s="328"/>
      <c r="D590" s="958"/>
      <c r="E590" s="277"/>
      <c r="F590" s="329">
        <v>1.9</v>
      </c>
      <c r="G590" s="329">
        <v>1</v>
      </c>
      <c r="H590" s="330">
        <v>1.7999999999999999E-2</v>
      </c>
      <c r="I590" s="331">
        <v>2</v>
      </c>
      <c r="J590" s="332">
        <f t="shared" si="185"/>
        <v>3.8</v>
      </c>
      <c r="K590" s="121"/>
      <c r="L590" s="122"/>
      <c r="M590" s="123"/>
      <c r="N590" s="124"/>
      <c r="O590" s="967"/>
      <c r="P590" s="968"/>
      <c r="AE590" s="261"/>
    </row>
    <row r="591" spans="1:31" s="650" customFormat="1" ht="19.5" customHeight="1" thickBot="1">
      <c r="A591" s="120"/>
      <c r="B591" s="328"/>
      <c r="C591" s="328"/>
      <c r="D591" s="958"/>
      <c r="E591" s="277"/>
      <c r="F591" s="329">
        <v>1.5</v>
      </c>
      <c r="G591" s="329">
        <v>1</v>
      </c>
      <c r="H591" s="330">
        <v>1.7999999999999999E-2</v>
      </c>
      <c r="I591" s="331">
        <v>1</v>
      </c>
      <c r="J591" s="332">
        <f t="shared" ref="J591" si="188">F591*G591*I591</f>
        <v>1.5</v>
      </c>
      <c r="K591" s="121"/>
      <c r="L591" s="122"/>
      <c r="M591" s="123"/>
      <c r="N591" s="124"/>
      <c r="O591" s="967"/>
      <c r="P591" s="968"/>
      <c r="AE591" s="261"/>
    </row>
    <row r="592" spans="1:31" s="489" customFormat="1" ht="19.5" customHeight="1">
      <c r="A592" s="113">
        <v>43906</v>
      </c>
      <c r="B592" s="299" t="s">
        <v>31</v>
      </c>
      <c r="C592" s="299" t="s">
        <v>66</v>
      </c>
      <c r="D592" s="114" t="s">
        <v>4</v>
      </c>
      <c r="E592" s="115" t="s">
        <v>554</v>
      </c>
      <c r="F592" s="320">
        <v>1.4</v>
      </c>
      <c r="G592" s="320">
        <v>0.6</v>
      </c>
      <c r="H592" s="321">
        <v>1.7999999999999999E-2</v>
      </c>
      <c r="I592" s="322">
        <v>38</v>
      </c>
      <c r="J592" s="323">
        <f t="shared" si="185"/>
        <v>31.919999999999998</v>
      </c>
      <c r="K592" s="116">
        <f>SUM(I592:I594)</f>
        <v>50</v>
      </c>
      <c r="L592" s="117">
        <f>SUM(J592:J594)</f>
        <v>43.019999999999996</v>
      </c>
      <c r="M592" s="118" t="s">
        <v>33</v>
      </c>
      <c r="N592" s="119"/>
      <c r="O592" s="967"/>
      <c r="P592" s="968" t="s">
        <v>216</v>
      </c>
      <c r="AE592" s="261"/>
    </row>
    <row r="593" spans="1:31" s="650" customFormat="1" ht="19.5" customHeight="1">
      <c r="A593" s="120"/>
      <c r="B593" s="328"/>
      <c r="C593" s="328"/>
      <c r="D593" s="958"/>
      <c r="E593" s="277"/>
      <c r="F593" s="329">
        <v>1.5</v>
      </c>
      <c r="G593" s="329">
        <v>0.6</v>
      </c>
      <c r="H593" s="330">
        <v>1.7999999999999999E-2</v>
      </c>
      <c r="I593" s="331">
        <v>7</v>
      </c>
      <c r="J593" s="332">
        <f t="shared" ref="J593" si="189">F593*G593*I593</f>
        <v>6.2999999999999989</v>
      </c>
      <c r="K593" s="121"/>
      <c r="L593" s="122"/>
      <c r="M593" s="123"/>
      <c r="N593" s="124"/>
      <c r="O593" s="967"/>
      <c r="P593" s="968"/>
      <c r="AE593" s="261"/>
    </row>
    <row r="594" spans="1:31" s="489" customFormat="1" ht="19.5" customHeight="1" thickBot="1">
      <c r="A594" s="120"/>
      <c r="B594" s="328"/>
      <c r="C594" s="328"/>
      <c r="D594" s="958"/>
      <c r="E594" s="277"/>
      <c r="F594" s="329">
        <v>1.6</v>
      </c>
      <c r="G594" s="329">
        <v>0.6</v>
      </c>
      <c r="H594" s="330">
        <v>1.7999999999999999E-2</v>
      </c>
      <c r="I594" s="331">
        <v>5</v>
      </c>
      <c r="J594" s="332">
        <f t="shared" si="185"/>
        <v>4.8</v>
      </c>
      <c r="K594" s="121"/>
      <c r="L594" s="122"/>
      <c r="M594" s="123"/>
      <c r="N594" s="124"/>
      <c r="O594" s="967"/>
      <c r="P594" s="968"/>
      <c r="AE594" s="261"/>
    </row>
    <row r="595" spans="1:31" s="489" customFormat="1" ht="19.5" customHeight="1">
      <c r="A595" s="113">
        <v>43906</v>
      </c>
      <c r="B595" s="299" t="s">
        <v>31</v>
      </c>
      <c r="C595" s="299" t="s">
        <v>66</v>
      </c>
      <c r="D595" s="114" t="s">
        <v>4</v>
      </c>
      <c r="E595" s="115" t="s">
        <v>555</v>
      </c>
      <c r="F595" s="320">
        <v>1.2</v>
      </c>
      <c r="G595" s="320">
        <v>0.6</v>
      </c>
      <c r="H595" s="321">
        <v>1.7999999999999999E-2</v>
      </c>
      <c r="I595" s="322">
        <v>35</v>
      </c>
      <c r="J595" s="323">
        <f t="shared" si="185"/>
        <v>25.2</v>
      </c>
      <c r="K595" s="116">
        <f>SUM(I595:I596)</f>
        <v>50</v>
      </c>
      <c r="L595" s="117">
        <f>SUM(J595:J596)</f>
        <v>36.9</v>
      </c>
      <c r="M595" s="118" t="s">
        <v>33</v>
      </c>
      <c r="N595" s="119"/>
      <c r="O595" s="967"/>
      <c r="P595" s="968" t="s">
        <v>216</v>
      </c>
      <c r="AE595" s="261"/>
    </row>
    <row r="596" spans="1:31" s="650" customFormat="1" ht="19.5" customHeight="1" thickBot="1">
      <c r="A596" s="120"/>
      <c r="B596" s="328"/>
      <c r="C596" s="328"/>
      <c r="D596" s="958"/>
      <c r="E596" s="277"/>
      <c r="F596" s="329">
        <v>1.3</v>
      </c>
      <c r="G596" s="329">
        <v>0.6</v>
      </c>
      <c r="H596" s="330">
        <v>1.7999999999999999E-2</v>
      </c>
      <c r="I596" s="331">
        <v>15</v>
      </c>
      <c r="J596" s="332">
        <f t="shared" si="185"/>
        <v>11.700000000000001</v>
      </c>
      <c r="K596" s="121"/>
      <c r="L596" s="122"/>
      <c r="M596" s="123"/>
      <c r="N596" s="124"/>
      <c r="O596" s="967"/>
      <c r="P596" s="968"/>
      <c r="AE596" s="261"/>
    </row>
    <row r="597" spans="1:31" s="488" customFormat="1" ht="19.5" customHeight="1">
      <c r="A597" s="113">
        <v>43906</v>
      </c>
      <c r="B597" s="299" t="s">
        <v>31</v>
      </c>
      <c r="C597" s="299" t="s">
        <v>66</v>
      </c>
      <c r="D597" s="114" t="s">
        <v>3</v>
      </c>
      <c r="E597" s="115" t="s">
        <v>556</v>
      </c>
      <c r="F597" s="320">
        <v>1.2</v>
      </c>
      <c r="G597" s="320">
        <v>0.6</v>
      </c>
      <c r="H597" s="321">
        <v>1.7999999999999999E-2</v>
      </c>
      <c r="I597" s="322">
        <v>9</v>
      </c>
      <c r="J597" s="323">
        <f t="shared" si="185"/>
        <v>6.4799999999999995</v>
      </c>
      <c r="K597" s="116">
        <f>SUM(I597:I600)</f>
        <v>51</v>
      </c>
      <c r="L597" s="117">
        <f>SUM(J597:J600)</f>
        <v>38.99</v>
      </c>
      <c r="M597" s="118" t="s">
        <v>33</v>
      </c>
      <c r="N597" s="119"/>
      <c r="O597" s="967"/>
      <c r="P597" s="968" t="s">
        <v>216</v>
      </c>
      <c r="AE597" s="261"/>
    </row>
    <row r="598" spans="1:31" s="650" customFormat="1" ht="19.5" customHeight="1">
      <c r="A598" s="120"/>
      <c r="B598" s="328"/>
      <c r="C598" s="328"/>
      <c r="D598" s="958"/>
      <c r="E598" s="277"/>
      <c r="F598" s="329">
        <v>1.2</v>
      </c>
      <c r="G598" s="329">
        <v>0.55000000000000004</v>
      </c>
      <c r="H598" s="330">
        <v>1.7999999999999999E-2</v>
      </c>
      <c r="I598" s="331">
        <v>1</v>
      </c>
      <c r="J598" s="332">
        <f t="shared" ref="J598" si="190">F598*G598*I598</f>
        <v>0.66</v>
      </c>
      <c r="K598" s="121"/>
      <c r="L598" s="122"/>
      <c r="M598" s="123"/>
      <c r="N598" s="124"/>
      <c r="O598" s="967"/>
      <c r="P598" s="968"/>
      <c r="AE598" s="261"/>
    </row>
    <row r="599" spans="1:31" s="650" customFormat="1" ht="19.5" customHeight="1">
      <c r="A599" s="120"/>
      <c r="B599" s="328"/>
      <c r="C599" s="328"/>
      <c r="D599" s="958"/>
      <c r="E599" s="277"/>
      <c r="F599" s="329">
        <v>1.3</v>
      </c>
      <c r="G599" s="329">
        <v>0.6</v>
      </c>
      <c r="H599" s="330">
        <v>1.7999999999999999E-2</v>
      </c>
      <c r="I599" s="331">
        <v>39</v>
      </c>
      <c r="J599" s="332">
        <f t="shared" ref="J599:J600" si="191">F599*G599*I599</f>
        <v>30.42</v>
      </c>
      <c r="K599" s="121"/>
      <c r="L599" s="122"/>
      <c r="M599" s="123"/>
      <c r="N599" s="124"/>
      <c r="O599" s="967"/>
      <c r="P599" s="968"/>
      <c r="AE599" s="261"/>
    </row>
    <row r="600" spans="1:31" s="650" customFormat="1" ht="19.5" customHeight="1" thickBot="1">
      <c r="A600" s="120"/>
      <c r="B600" s="328"/>
      <c r="C600" s="328"/>
      <c r="D600" s="958"/>
      <c r="E600" s="277"/>
      <c r="F600" s="329">
        <v>1.3</v>
      </c>
      <c r="G600" s="329">
        <v>0.55000000000000004</v>
      </c>
      <c r="H600" s="330">
        <v>1.7999999999999999E-2</v>
      </c>
      <c r="I600" s="331">
        <v>2</v>
      </c>
      <c r="J600" s="332">
        <f t="shared" si="191"/>
        <v>1.4300000000000002</v>
      </c>
      <c r="K600" s="121"/>
      <c r="L600" s="122"/>
      <c r="M600" s="123"/>
      <c r="N600" s="124"/>
      <c r="O600" s="967"/>
      <c r="P600" s="968"/>
      <c r="AE600" s="261"/>
    </row>
    <row r="601" spans="1:31" s="490" customFormat="1" ht="19.5" customHeight="1">
      <c r="A601" s="113">
        <v>43906</v>
      </c>
      <c r="B601" s="299" t="s">
        <v>31</v>
      </c>
      <c r="C601" s="299" t="s">
        <v>66</v>
      </c>
      <c r="D601" s="114" t="s">
        <v>4</v>
      </c>
      <c r="E601" s="115" t="s">
        <v>557</v>
      </c>
      <c r="F601" s="320">
        <v>0.9</v>
      </c>
      <c r="G601" s="320">
        <v>0.6</v>
      </c>
      <c r="H601" s="321">
        <v>1.7999999999999999E-2</v>
      </c>
      <c r="I601" s="322">
        <v>10</v>
      </c>
      <c r="J601" s="323">
        <f t="shared" si="185"/>
        <v>5.4</v>
      </c>
      <c r="K601" s="116">
        <f>SUM(I601:I605)</f>
        <v>50</v>
      </c>
      <c r="L601" s="117">
        <f>SUM(J601:J605)</f>
        <v>32.64</v>
      </c>
      <c r="M601" s="118" t="s">
        <v>33</v>
      </c>
      <c r="N601" s="119"/>
      <c r="O601" s="967"/>
      <c r="P601" s="968" t="s">
        <v>219</v>
      </c>
      <c r="AE601" s="261"/>
    </row>
    <row r="602" spans="1:31" s="906" customFormat="1" ht="19.5" customHeight="1">
      <c r="A602" s="120"/>
      <c r="B602" s="328"/>
      <c r="C602" s="328"/>
      <c r="D602" s="958"/>
      <c r="E602" s="277"/>
      <c r="F602" s="329">
        <v>1</v>
      </c>
      <c r="G602" s="329">
        <v>0.6</v>
      </c>
      <c r="H602" s="330">
        <v>1.7999999999999999E-2</v>
      </c>
      <c r="I602" s="331">
        <v>10</v>
      </c>
      <c r="J602" s="332">
        <f t="shared" si="185"/>
        <v>6</v>
      </c>
      <c r="K602" s="121"/>
      <c r="L602" s="122"/>
      <c r="M602" s="123"/>
      <c r="N602" s="124"/>
      <c r="O602" s="967"/>
      <c r="P602" s="968"/>
      <c r="AE602" s="261"/>
    </row>
    <row r="603" spans="1:31" s="906" customFormat="1" ht="19.5" customHeight="1">
      <c r="A603" s="120"/>
      <c r="B603" s="328"/>
      <c r="C603" s="328"/>
      <c r="D603" s="958"/>
      <c r="E603" s="277"/>
      <c r="F603" s="329">
        <v>1.1000000000000001</v>
      </c>
      <c r="G603" s="329">
        <v>0.6</v>
      </c>
      <c r="H603" s="330">
        <v>1.7999999999999999E-2</v>
      </c>
      <c r="I603" s="331">
        <v>12</v>
      </c>
      <c r="J603" s="332">
        <f t="shared" ref="J603" si="192">F603*G603*I603</f>
        <v>7.92</v>
      </c>
      <c r="K603" s="121"/>
      <c r="L603" s="122"/>
      <c r="M603" s="123"/>
      <c r="N603" s="124"/>
      <c r="O603" s="967"/>
      <c r="P603" s="968"/>
      <c r="AE603" s="261"/>
    </row>
    <row r="604" spans="1:31" s="490" customFormat="1" ht="19.5" customHeight="1">
      <c r="A604" s="120"/>
      <c r="B604" s="328"/>
      <c r="C604" s="328"/>
      <c r="D604" s="958"/>
      <c r="E604" s="277"/>
      <c r="F604" s="329">
        <v>1.2</v>
      </c>
      <c r="G604" s="329">
        <v>0.6</v>
      </c>
      <c r="H604" s="330">
        <v>1.7999999999999999E-2</v>
      </c>
      <c r="I604" s="331">
        <v>12</v>
      </c>
      <c r="J604" s="332">
        <f t="shared" si="185"/>
        <v>8.64</v>
      </c>
      <c r="K604" s="121"/>
      <c r="L604" s="122"/>
      <c r="M604" s="123"/>
      <c r="N604" s="124"/>
      <c r="O604" s="967"/>
      <c r="P604" s="968"/>
      <c r="AE604" s="261"/>
    </row>
    <row r="605" spans="1:31" s="490" customFormat="1" ht="19.5" customHeight="1" thickBot="1">
      <c r="A605" s="120"/>
      <c r="B605" s="328"/>
      <c r="C605" s="328"/>
      <c r="D605" s="958"/>
      <c r="E605" s="277"/>
      <c r="F605" s="329">
        <v>1.3</v>
      </c>
      <c r="G605" s="329">
        <v>0.6</v>
      </c>
      <c r="H605" s="330">
        <v>1.7999999999999999E-2</v>
      </c>
      <c r="I605" s="331">
        <v>6</v>
      </c>
      <c r="J605" s="332">
        <f t="shared" si="185"/>
        <v>4.68</v>
      </c>
      <c r="K605" s="121"/>
      <c r="L605" s="122"/>
      <c r="M605" s="123"/>
      <c r="N605" s="124"/>
      <c r="O605" s="967"/>
      <c r="P605" s="968"/>
      <c r="AE605" s="261"/>
    </row>
    <row r="606" spans="1:31" s="490" customFormat="1" ht="19.5" customHeight="1">
      <c r="A606" s="113">
        <v>43906</v>
      </c>
      <c r="B606" s="299" t="s">
        <v>31</v>
      </c>
      <c r="C606" s="299" t="s">
        <v>66</v>
      </c>
      <c r="D606" s="114" t="s">
        <v>3</v>
      </c>
      <c r="E606" s="115" t="s">
        <v>558</v>
      </c>
      <c r="F606" s="320">
        <v>0.9</v>
      </c>
      <c r="G606" s="320">
        <v>0.6</v>
      </c>
      <c r="H606" s="321">
        <v>1.7999999999999999E-2</v>
      </c>
      <c r="I606" s="322">
        <v>5</v>
      </c>
      <c r="J606" s="323">
        <f t="shared" si="185"/>
        <v>2.7</v>
      </c>
      <c r="K606" s="116">
        <f>SUM(I606:I611)</f>
        <v>50</v>
      </c>
      <c r="L606" s="117">
        <f>SUM(J606:J611)</f>
        <v>30.705000000000005</v>
      </c>
      <c r="M606" s="118" t="s">
        <v>33</v>
      </c>
      <c r="N606" s="119"/>
      <c r="O606" s="967"/>
      <c r="P606" s="968" t="s">
        <v>216</v>
      </c>
      <c r="AE606" s="261"/>
    </row>
    <row r="607" spans="1:31" s="906" customFormat="1" ht="19.5" customHeight="1">
      <c r="A607" s="120"/>
      <c r="B607" s="328"/>
      <c r="C607" s="328"/>
      <c r="D607" s="958"/>
      <c r="E607" s="277"/>
      <c r="F607" s="329">
        <v>0.9</v>
      </c>
      <c r="G607" s="329">
        <v>0.55000000000000004</v>
      </c>
      <c r="H607" s="330">
        <v>1.7999999999999999E-2</v>
      </c>
      <c r="I607" s="331">
        <v>1</v>
      </c>
      <c r="J607" s="332">
        <f t="shared" si="185"/>
        <v>0.49500000000000005</v>
      </c>
      <c r="K607" s="121"/>
      <c r="L607" s="122"/>
      <c r="M607" s="123"/>
      <c r="N607" s="124"/>
      <c r="O607" s="967"/>
      <c r="P607" s="968"/>
      <c r="AE607" s="261"/>
    </row>
    <row r="608" spans="1:31" s="906" customFormat="1" ht="19.5" customHeight="1">
      <c r="A608" s="120"/>
      <c r="B608" s="328"/>
      <c r="C608" s="328"/>
      <c r="D608" s="958"/>
      <c r="E608" s="277"/>
      <c r="F608" s="329">
        <v>1</v>
      </c>
      <c r="G608" s="329">
        <v>0.6</v>
      </c>
      <c r="H608" s="330">
        <v>1.7999999999999999E-2</v>
      </c>
      <c r="I608" s="331">
        <v>20</v>
      </c>
      <c r="J608" s="332">
        <f t="shared" si="185"/>
        <v>12</v>
      </c>
      <c r="K608" s="121"/>
      <c r="L608" s="122"/>
      <c r="M608" s="123"/>
      <c r="N608" s="124"/>
      <c r="O608" s="967"/>
      <c r="P608" s="968"/>
      <c r="AE608" s="261"/>
    </row>
    <row r="609" spans="1:31" s="906" customFormat="1" ht="19.5" customHeight="1">
      <c r="A609" s="120"/>
      <c r="B609" s="328"/>
      <c r="C609" s="328"/>
      <c r="D609" s="958"/>
      <c r="E609" s="277"/>
      <c r="F609" s="329">
        <v>1</v>
      </c>
      <c r="G609" s="329">
        <v>0.55000000000000004</v>
      </c>
      <c r="H609" s="330">
        <v>1.7999999999999999E-2</v>
      </c>
      <c r="I609" s="331">
        <v>2</v>
      </c>
      <c r="J609" s="332">
        <f t="shared" si="185"/>
        <v>1.1000000000000001</v>
      </c>
      <c r="K609" s="121"/>
      <c r="L609" s="122"/>
      <c r="M609" s="123"/>
      <c r="N609" s="124"/>
      <c r="O609" s="967"/>
      <c r="P609" s="968"/>
      <c r="AE609" s="261"/>
    </row>
    <row r="610" spans="1:31" s="652" customFormat="1" ht="19.5" customHeight="1">
      <c r="A610" s="120"/>
      <c r="B610" s="328"/>
      <c r="C610" s="328"/>
      <c r="D610" s="958"/>
      <c r="E610" s="277"/>
      <c r="F610" s="329">
        <v>1.1000000000000001</v>
      </c>
      <c r="G610" s="329">
        <v>0.6</v>
      </c>
      <c r="H610" s="330">
        <v>1.7999999999999999E-2</v>
      </c>
      <c r="I610" s="331">
        <v>20</v>
      </c>
      <c r="J610" s="332">
        <f t="shared" ref="J610" si="193">F610*G610*I610</f>
        <v>13.200000000000001</v>
      </c>
      <c r="K610" s="121"/>
      <c r="L610" s="122"/>
      <c r="M610" s="123"/>
      <c r="N610" s="124"/>
      <c r="O610" s="967"/>
      <c r="P610" s="968"/>
      <c r="AE610" s="261"/>
    </row>
    <row r="611" spans="1:31" s="490" customFormat="1" ht="19.5" customHeight="1" thickBot="1">
      <c r="A611" s="120"/>
      <c r="B611" s="328"/>
      <c r="C611" s="328"/>
      <c r="D611" s="958"/>
      <c r="E611" s="277"/>
      <c r="F611" s="329">
        <v>1.1000000000000001</v>
      </c>
      <c r="G611" s="329">
        <v>0.55000000000000004</v>
      </c>
      <c r="H611" s="330">
        <v>1.7999999999999999E-2</v>
      </c>
      <c r="I611" s="331">
        <v>2</v>
      </c>
      <c r="J611" s="332">
        <f t="shared" si="185"/>
        <v>1.2100000000000002</v>
      </c>
      <c r="K611" s="121"/>
      <c r="L611" s="122"/>
      <c r="M611" s="123"/>
      <c r="N611" s="124"/>
      <c r="O611" s="967"/>
      <c r="P611" s="968"/>
      <c r="AE611" s="261"/>
    </row>
    <row r="612" spans="1:31" s="490" customFormat="1" ht="19.5" customHeight="1">
      <c r="A612" s="113">
        <v>43906</v>
      </c>
      <c r="B612" s="299" t="s">
        <v>31</v>
      </c>
      <c r="C612" s="299" t="s">
        <v>66</v>
      </c>
      <c r="D612" s="114" t="s">
        <v>3</v>
      </c>
      <c r="E612" s="115" t="s">
        <v>559</v>
      </c>
      <c r="F612" s="320">
        <v>1.4</v>
      </c>
      <c r="G612" s="320">
        <v>0.6</v>
      </c>
      <c r="H612" s="321">
        <v>1.7999999999999999E-2</v>
      </c>
      <c r="I612" s="322">
        <v>22</v>
      </c>
      <c r="J612" s="323">
        <f t="shared" si="185"/>
        <v>18.48</v>
      </c>
      <c r="K612" s="116">
        <f>SUM(I612:I614)</f>
        <v>40</v>
      </c>
      <c r="L612" s="117">
        <f>SUM(J612:J614)</f>
        <v>34.799999999999997</v>
      </c>
      <c r="M612" s="118" t="s">
        <v>33</v>
      </c>
      <c r="N612" s="119" t="s">
        <v>32</v>
      </c>
      <c r="O612" s="967" t="s">
        <v>270</v>
      </c>
      <c r="P612" s="968" t="s">
        <v>216</v>
      </c>
      <c r="AE612" s="261"/>
    </row>
    <row r="613" spans="1:31" s="906" customFormat="1" ht="19.5" customHeight="1">
      <c r="A613" s="120"/>
      <c r="B613" s="328"/>
      <c r="C613" s="328"/>
      <c r="D613" s="958"/>
      <c r="E613" s="277"/>
      <c r="F613" s="329">
        <v>1.5</v>
      </c>
      <c r="G613" s="329">
        <v>0.6</v>
      </c>
      <c r="H613" s="330">
        <v>1.7999999999999999E-2</v>
      </c>
      <c r="I613" s="331">
        <v>16</v>
      </c>
      <c r="J613" s="332">
        <f t="shared" ref="J613" si="194">F613*G613*I613</f>
        <v>14.399999999999999</v>
      </c>
      <c r="K613" s="121"/>
      <c r="L613" s="122"/>
      <c r="M613" s="123"/>
      <c r="N613" s="124"/>
      <c r="O613" s="967"/>
      <c r="P613" s="968"/>
      <c r="AE613" s="261"/>
    </row>
    <row r="614" spans="1:31" s="490" customFormat="1" ht="19.5" customHeight="1" thickBot="1">
      <c r="A614" s="120"/>
      <c r="B614" s="328"/>
      <c r="C614" s="328"/>
      <c r="D614" s="958"/>
      <c r="E614" s="277"/>
      <c r="F614" s="329">
        <v>1.6</v>
      </c>
      <c r="G614" s="329">
        <v>0.6</v>
      </c>
      <c r="H614" s="330">
        <v>1.7999999999999999E-2</v>
      </c>
      <c r="I614" s="331">
        <v>2</v>
      </c>
      <c r="J614" s="332">
        <f t="shared" si="185"/>
        <v>1.92</v>
      </c>
      <c r="K614" s="121"/>
      <c r="L614" s="122"/>
      <c r="M614" s="123"/>
      <c r="N614" s="124"/>
      <c r="O614" s="967"/>
      <c r="P614" s="968"/>
      <c r="AE614" s="261"/>
    </row>
    <row r="615" spans="1:31" s="490" customFormat="1" ht="19.5" customHeight="1">
      <c r="A615" s="113">
        <v>43906</v>
      </c>
      <c r="B615" s="299" t="s">
        <v>31</v>
      </c>
      <c r="C615" s="299" t="s">
        <v>66</v>
      </c>
      <c r="D615" s="114" t="s">
        <v>4</v>
      </c>
      <c r="E615" s="115" t="s">
        <v>560</v>
      </c>
      <c r="F615" s="320">
        <v>1.7</v>
      </c>
      <c r="G615" s="320">
        <v>0.6</v>
      </c>
      <c r="H615" s="321">
        <v>1.7999999999999999E-2</v>
      </c>
      <c r="I615" s="322">
        <v>45</v>
      </c>
      <c r="J615" s="323">
        <f t="shared" si="185"/>
        <v>45.9</v>
      </c>
      <c r="K615" s="116">
        <f>SUM(I615:I617)</f>
        <v>55</v>
      </c>
      <c r="L615" s="117">
        <f>SUM(J615:J617)</f>
        <v>56.88</v>
      </c>
      <c r="M615" s="118" t="s">
        <v>33</v>
      </c>
      <c r="N615" s="119" t="s">
        <v>32</v>
      </c>
      <c r="O615" s="967" t="s">
        <v>229</v>
      </c>
      <c r="P615" s="968" t="s">
        <v>216</v>
      </c>
      <c r="AE615" s="261"/>
    </row>
    <row r="616" spans="1:31" s="490" customFormat="1" ht="19.5" customHeight="1">
      <c r="A616" s="120"/>
      <c r="B616" s="328"/>
      <c r="C616" s="328"/>
      <c r="D616" s="958"/>
      <c r="E616" s="277"/>
      <c r="F616" s="329">
        <v>1.8</v>
      </c>
      <c r="G616" s="329">
        <v>0.6</v>
      </c>
      <c r="H616" s="330">
        <v>1.7999999999999999E-2</v>
      </c>
      <c r="I616" s="331">
        <v>7</v>
      </c>
      <c r="J616" s="332">
        <f t="shared" si="185"/>
        <v>7.5600000000000005</v>
      </c>
      <c r="K616" s="121"/>
      <c r="L616" s="122"/>
      <c r="M616" s="123"/>
      <c r="N616" s="124"/>
      <c r="O616" s="967"/>
      <c r="P616" s="968"/>
      <c r="AE616" s="261"/>
    </row>
    <row r="617" spans="1:31" s="490" customFormat="1" ht="19.5" customHeight="1" thickBot="1">
      <c r="A617" s="120"/>
      <c r="B617" s="328"/>
      <c r="C617" s="328"/>
      <c r="D617" s="958"/>
      <c r="E617" s="277"/>
      <c r="F617" s="329">
        <v>1.9</v>
      </c>
      <c r="G617" s="329">
        <v>0.6</v>
      </c>
      <c r="H617" s="330">
        <v>1.7999999999999999E-2</v>
      </c>
      <c r="I617" s="331">
        <v>3</v>
      </c>
      <c r="J617" s="332">
        <f t="shared" si="185"/>
        <v>3.42</v>
      </c>
      <c r="K617" s="121"/>
      <c r="L617" s="122"/>
      <c r="M617" s="123"/>
      <c r="N617" s="124"/>
      <c r="O617" s="967"/>
      <c r="P617" s="968"/>
      <c r="AE617" s="261"/>
    </row>
    <row r="618" spans="1:31" s="490" customFormat="1" ht="19.5" customHeight="1">
      <c r="A618" s="113">
        <v>43906</v>
      </c>
      <c r="B618" s="299" t="s">
        <v>31</v>
      </c>
      <c r="C618" s="299" t="s">
        <v>66</v>
      </c>
      <c r="D618" s="114" t="s">
        <v>4</v>
      </c>
      <c r="E618" s="115" t="s">
        <v>561</v>
      </c>
      <c r="F618" s="320">
        <v>0.9</v>
      </c>
      <c r="G618" s="320">
        <v>0.6</v>
      </c>
      <c r="H618" s="321">
        <v>1.7999999999999999E-2</v>
      </c>
      <c r="I618" s="322">
        <v>14</v>
      </c>
      <c r="J618" s="323">
        <f t="shared" si="185"/>
        <v>7.5600000000000005</v>
      </c>
      <c r="K618" s="116">
        <f>SUM(I618:I622)</f>
        <v>49</v>
      </c>
      <c r="L618" s="117">
        <f>SUM(J618:J622)</f>
        <v>31.68</v>
      </c>
      <c r="M618" s="118" t="s">
        <v>33</v>
      </c>
      <c r="N618" s="119"/>
      <c r="O618" s="967"/>
      <c r="P618" s="968" t="s">
        <v>219</v>
      </c>
      <c r="AE618" s="261"/>
    </row>
    <row r="619" spans="1:31" s="652" customFormat="1" ht="19.5" customHeight="1">
      <c r="A619" s="120"/>
      <c r="B619" s="328"/>
      <c r="C619" s="328"/>
      <c r="D619" s="958"/>
      <c r="E619" s="277"/>
      <c r="F619" s="329">
        <v>1</v>
      </c>
      <c r="G619" s="329">
        <v>0.6</v>
      </c>
      <c r="H619" s="330">
        <v>1.7999999999999999E-2</v>
      </c>
      <c r="I619" s="331">
        <v>10</v>
      </c>
      <c r="J619" s="332">
        <f t="shared" ref="J619:J620" si="195">F619*G619*I619</f>
        <v>6</v>
      </c>
      <c r="K619" s="121"/>
      <c r="L619" s="122"/>
      <c r="M619" s="123"/>
      <c r="N619" s="124"/>
      <c r="O619" s="967"/>
      <c r="P619" s="968"/>
      <c r="AE619" s="261"/>
    </row>
    <row r="620" spans="1:31" s="652" customFormat="1" ht="19.5" customHeight="1">
      <c r="A620" s="120"/>
      <c r="B620" s="328"/>
      <c r="C620" s="328"/>
      <c r="D620" s="958"/>
      <c r="E620" s="277"/>
      <c r="F620" s="329">
        <v>1.1000000000000001</v>
      </c>
      <c r="G620" s="329">
        <v>0.6</v>
      </c>
      <c r="H620" s="330">
        <v>1.7999999999999999E-2</v>
      </c>
      <c r="I620" s="331">
        <v>9</v>
      </c>
      <c r="J620" s="332">
        <f t="shared" si="195"/>
        <v>5.94</v>
      </c>
      <c r="K620" s="121"/>
      <c r="L620" s="122"/>
      <c r="M620" s="123"/>
      <c r="N620" s="124"/>
      <c r="O620" s="967"/>
      <c r="P620" s="968"/>
      <c r="AE620" s="261"/>
    </row>
    <row r="621" spans="1:31" s="652" customFormat="1" ht="19.5" customHeight="1">
      <c r="A621" s="120"/>
      <c r="B621" s="328"/>
      <c r="C621" s="328"/>
      <c r="D621" s="958"/>
      <c r="E621" s="277"/>
      <c r="F621" s="329">
        <v>1.2</v>
      </c>
      <c r="G621" s="329">
        <v>0.6</v>
      </c>
      <c r="H621" s="330">
        <v>1.7999999999999999E-2</v>
      </c>
      <c r="I621" s="331">
        <v>5</v>
      </c>
      <c r="J621" s="332">
        <f t="shared" si="185"/>
        <v>3.5999999999999996</v>
      </c>
      <c r="K621" s="121"/>
      <c r="L621" s="122"/>
      <c r="M621" s="123"/>
      <c r="N621" s="124"/>
      <c r="O621" s="967"/>
      <c r="P621" s="968"/>
      <c r="AE621" s="261"/>
    </row>
    <row r="622" spans="1:31" s="652" customFormat="1" ht="19.5" customHeight="1" thickBot="1">
      <c r="A622" s="120"/>
      <c r="B622" s="328"/>
      <c r="C622" s="328"/>
      <c r="D622" s="958"/>
      <c r="E622" s="277"/>
      <c r="F622" s="329">
        <v>1.3</v>
      </c>
      <c r="G622" s="329">
        <v>0.6</v>
      </c>
      <c r="H622" s="330">
        <v>1.7999999999999999E-2</v>
      </c>
      <c r="I622" s="331">
        <v>11</v>
      </c>
      <c r="J622" s="332">
        <f t="shared" ref="J622" si="196">F622*G622*I622</f>
        <v>8.58</v>
      </c>
      <c r="K622" s="121"/>
      <c r="L622" s="122"/>
      <c r="M622" s="123"/>
      <c r="N622" s="124"/>
      <c r="O622" s="967"/>
      <c r="P622" s="968"/>
      <c r="AE622" s="261"/>
    </row>
    <row r="623" spans="1:31" s="490" customFormat="1" ht="19.5" customHeight="1">
      <c r="A623" s="113">
        <v>43906</v>
      </c>
      <c r="B623" s="299" t="s">
        <v>31</v>
      </c>
      <c r="C623" s="299" t="s">
        <v>66</v>
      </c>
      <c r="D623" s="114" t="s">
        <v>3</v>
      </c>
      <c r="E623" s="115" t="s">
        <v>562</v>
      </c>
      <c r="F623" s="320">
        <v>1.2</v>
      </c>
      <c r="G623" s="320">
        <v>0.6</v>
      </c>
      <c r="H623" s="321">
        <v>1.7999999999999999E-2</v>
      </c>
      <c r="I623" s="322">
        <v>26</v>
      </c>
      <c r="J623" s="323">
        <f t="shared" si="185"/>
        <v>18.72</v>
      </c>
      <c r="K623" s="116">
        <f>SUM(I623:I625)</f>
        <v>51</v>
      </c>
      <c r="L623" s="117">
        <f>SUM(J623:J625)</f>
        <v>38.099999999999994</v>
      </c>
      <c r="M623" s="118" t="s">
        <v>33</v>
      </c>
      <c r="N623" s="119"/>
      <c r="O623" s="967"/>
      <c r="P623" s="968" t="s">
        <v>216</v>
      </c>
      <c r="AE623" s="261"/>
    </row>
    <row r="624" spans="1:31" s="906" customFormat="1" ht="19.5" customHeight="1">
      <c r="A624" s="120"/>
      <c r="B624" s="328"/>
      <c r="C624" s="328"/>
      <c r="D624" s="958"/>
      <c r="E624" s="277"/>
      <c r="F624" s="329">
        <v>1.2</v>
      </c>
      <c r="G624" s="329">
        <v>0.55000000000000004</v>
      </c>
      <c r="H624" s="330">
        <v>1.7999999999999999E-2</v>
      </c>
      <c r="I624" s="331">
        <v>1</v>
      </c>
      <c r="J624" s="332">
        <f t="shared" ref="J624" si="197">F624*G624*I624</f>
        <v>0.66</v>
      </c>
      <c r="K624" s="121"/>
      <c r="L624" s="122"/>
      <c r="M624" s="123"/>
      <c r="N624" s="124"/>
      <c r="O624" s="967"/>
      <c r="P624" s="968"/>
      <c r="AE624" s="261"/>
    </row>
    <row r="625" spans="1:31" s="490" customFormat="1" ht="19.5" customHeight="1" thickBot="1">
      <c r="A625" s="120"/>
      <c r="B625" s="328"/>
      <c r="C625" s="328"/>
      <c r="D625" s="958"/>
      <c r="E625" s="277"/>
      <c r="F625" s="329">
        <v>1.3</v>
      </c>
      <c r="G625" s="329">
        <v>0.6</v>
      </c>
      <c r="H625" s="330">
        <v>1.7999999999999999E-2</v>
      </c>
      <c r="I625" s="331">
        <v>24</v>
      </c>
      <c r="J625" s="332">
        <f t="shared" si="185"/>
        <v>18.72</v>
      </c>
      <c r="K625" s="121"/>
      <c r="L625" s="122"/>
      <c r="M625" s="123"/>
      <c r="N625" s="124"/>
      <c r="O625" s="967"/>
      <c r="P625" s="968"/>
      <c r="AE625" s="261"/>
    </row>
    <row r="626" spans="1:31" s="492" customFormat="1" ht="19.5" customHeight="1">
      <c r="A626" s="113">
        <v>43906</v>
      </c>
      <c r="B626" s="299" t="s">
        <v>31</v>
      </c>
      <c r="C626" s="299" t="s">
        <v>66</v>
      </c>
      <c r="D626" s="114" t="s">
        <v>4</v>
      </c>
      <c r="E626" s="115" t="s">
        <v>563</v>
      </c>
      <c r="F626" s="320">
        <v>1.2</v>
      </c>
      <c r="G626" s="320">
        <v>0.6</v>
      </c>
      <c r="H626" s="321">
        <v>1.7999999999999999E-2</v>
      </c>
      <c r="I626" s="322">
        <v>43</v>
      </c>
      <c r="J626" s="323">
        <f t="shared" si="185"/>
        <v>30.959999999999997</v>
      </c>
      <c r="K626" s="116">
        <f>SUM(I626:I627)</f>
        <v>50</v>
      </c>
      <c r="L626" s="117">
        <f>SUM(J626:J627)</f>
        <v>36.419999999999995</v>
      </c>
      <c r="M626" s="118" t="s">
        <v>33</v>
      </c>
      <c r="N626" s="119"/>
      <c r="O626" s="967"/>
      <c r="P626" s="968" t="s">
        <v>216</v>
      </c>
      <c r="AE626" s="261"/>
    </row>
    <row r="627" spans="1:31" s="492" customFormat="1" ht="19.5" customHeight="1" thickBot="1">
      <c r="A627" s="120"/>
      <c r="B627" s="328"/>
      <c r="C627" s="328"/>
      <c r="D627" s="958"/>
      <c r="E627" s="277"/>
      <c r="F627" s="329">
        <v>1.3</v>
      </c>
      <c r="G627" s="329">
        <v>0.6</v>
      </c>
      <c r="H627" s="330">
        <v>1.7999999999999999E-2</v>
      </c>
      <c r="I627" s="331">
        <v>7</v>
      </c>
      <c r="J627" s="332">
        <f t="shared" si="185"/>
        <v>5.46</v>
      </c>
      <c r="K627" s="121"/>
      <c r="L627" s="122"/>
      <c r="M627" s="123"/>
      <c r="N627" s="124"/>
      <c r="O627" s="967"/>
      <c r="P627" s="968"/>
      <c r="AE627" s="261"/>
    </row>
    <row r="628" spans="1:31" s="492" customFormat="1" ht="19.5" customHeight="1" thickBot="1">
      <c r="A628" s="113">
        <v>43906</v>
      </c>
      <c r="B628" s="299" t="s">
        <v>31</v>
      </c>
      <c r="C628" s="299" t="s">
        <v>66</v>
      </c>
      <c r="D628" s="114" t="s">
        <v>3</v>
      </c>
      <c r="E628" s="115" t="s">
        <v>564</v>
      </c>
      <c r="F628" s="320">
        <v>0.8</v>
      </c>
      <c r="G628" s="320">
        <v>0.6</v>
      </c>
      <c r="H628" s="321">
        <v>1.7999999999999999E-2</v>
      </c>
      <c r="I628" s="322">
        <v>50</v>
      </c>
      <c r="J628" s="323">
        <f>F628*G628*I628</f>
        <v>24</v>
      </c>
      <c r="K628" s="116">
        <f>SUM(I628:I628)</f>
        <v>50</v>
      </c>
      <c r="L628" s="117">
        <f>SUM(J628:J628)</f>
        <v>24</v>
      </c>
      <c r="M628" s="118" t="s">
        <v>33</v>
      </c>
      <c r="N628" s="119"/>
      <c r="O628" s="967"/>
      <c r="P628" s="968" t="s">
        <v>219</v>
      </c>
      <c r="AE628" s="261"/>
    </row>
    <row r="629" spans="1:31" s="492" customFormat="1" ht="19.5" customHeight="1">
      <c r="A629" s="113">
        <v>43906</v>
      </c>
      <c r="B629" s="299" t="s">
        <v>31</v>
      </c>
      <c r="C629" s="299" t="s">
        <v>66</v>
      </c>
      <c r="D629" s="114" t="s">
        <v>3</v>
      </c>
      <c r="E629" s="115" t="s">
        <v>565</v>
      </c>
      <c r="F629" s="320">
        <v>0.9</v>
      </c>
      <c r="G629" s="320">
        <v>0.6</v>
      </c>
      <c r="H629" s="321">
        <v>1.7999999999999999E-2</v>
      </c>
      <c r="I629" s="322">
        <v>12</v>
      </c>
      <c r="J629" s="323">
        <f t="shared" si="185"/>
        <v>6.48</v>
      </c>
      <c r="K629" s="116">
        <f>SUM(I629:I631)</f>
        <v>50</v>
      </c>
      <c r="L629" s="117">
        <f>SUM(J629:J631)</f>
        <v>30.480000000000004</v>
      </c>
      <c r="M629" s="118" t="s">
        <v>33</v>
      </c>
      <c r="N629" s="119"/>
      <c r="O629" s="967"/>
      <c r="P629" s="968" t="s">
        <v>219</v>
      </c>
      <c r="AE629" s="261"/>
    </row>
    <row r="630" spans="1:31" s="906" customFormat="1" ht="19.5" customHeight="1">
      <c r="A630" s="120"/>
      <c r="B630" s="328"/>
      <c r="C630" s="328"/>
      <c r="D630" s="958"/>
      <c r="E630" s="277"/>
      <c r="F630" s="329">
        <v>1</v>
      </c>
      <c r="G630" s="329">
        <v>0.6</v>
      </c>
      <c r="H630" s="330">
        <v>1.7999999999999999E-2</v>
      </c>
      <c r="I630" s="331">
        <v>18</v>
      </c>
      <c r="J630" s="332">
        <f t="shared" ref="J630" si="198">F630*G630*I630</f>
        <v>10.799999999999999</v>
      </c>
      <c r="K630" s="121"/>
      <c r="L630" s="122"/>
      <c r="M630" s="123"/>
      <c r="N630" s="124"/>
      <c r="O630" s="967"/>
      <c r="P630" s="968"/>
      <c r="AE630" s="261"/>
    </row>
    <row r="631" spans="1:31" s="492" customFormat="1" ht="19.5" customHeight="1" thickBot="1">
      <c r="A631" s="120"/>
      <c r="B631" s="328"/>
      <c r="C631" s="328"/>
      <c r="D631" s="958"/>
      <c r="E631" s="277"/>
      <c r="F631" s="329">
        <v>1.1000000000000001</v>
      </c>
      <c r="G631" s="329">
        <v>0.6</v>
      </c>
      <c r="H631" s="330">
        <v>1.7999999999999999E-2</v>
      </c>
      <c r="I631" s="331">
        <v>20</v>
      </c>
      <c r="J631" s="332">
        <f t="shared" si="185"/>
        <v>13.200000000000001</v>
      </c>
      <c r="K631" s="121"/>
      <c r="L631" s="122"/>
      <c r="M631" s="123"/>
      <c r="N631" s="124"/>
      <c r="O631" s="967"/>
      <c r="P631" s="968"/>
      <c r="AE631" s="261"/>
    </row>
    <row r="632" spans="1:31" s="492" customFormat="1" ht="19.5" customHeight="1">
      <c r="A632" s="113">
        <v>43906</v>
      </c>
      <c r="B632" s="299" t="s">
        <v>31</v>
      </c>
      <c r="C632" s="299" t="s">
        <v>66</v>
      </c>
      <c r="D632" s="114" t="s">
        <v>3</v>
      </c>
      <c r="E632" s="115" t="s">
        <v>566</v>
      </c>
      <c r="F632" s="320">
        <v>1.4</v>
      </c>
      <c r="G632" s="320">
        <v>0.6</v>
      </c>
      <c r="H632" s="321">
        <v>1.7999999999999999E-2</v>
      </c>
      <c r="I632" s="322">
        <v>28</v>
      </c>
      <c r="J632" s="323">
        <f t="shared" si="185"/>
        <v>23.52</v>
      </c>
      <c r="K632" s="116">
        <f>SUM(I632:I635)</f>
        <v>50</v>
      </c>
      <c r="L632" s="117">
        <f>SUM(J632:J635)</f>
        <v>44.58</v>
      </c>
      <c r="M632" s="118" t="s">
        <v>33</v>
      </c>
      <c r="N632" s="119"/>
      <c r="O632" s="967"/>
      <c r="P632" s="968" t="s">
        <v>219</v>
      </c>
      <c r="AE632" s="261"/>
    </row>
    <row r="633" spans="1:31" s="906" customFormat="1" ht="19.5" customHeight="1">
      <c r="A633" s="120"/>
      <c r="B633" s="328"/>
      <c r="C633" s="328"/>
      <c r="D633" s="958"/>
      <c r="E633" s="277"/>
      <c r="F633" s="329">
        <v>1.5</v>
      </c>
      <c r="G633" s="329">
        <v>0.6</v>
      </c>
      <c r="H633" s="330">
        <v>1.7999999999999999E-2</v>
      </c>
      <c r="I633" s="331">
        <v>8</v>
      </c>
      <c r="J633" s="332">
        <f t="shared" ref="J633" si="199">F633*G633*I633</f>
        <v>7.1999999999999993</v>
      </c>
      <c r="K633" s="121"/>
      <c r="L633" s="122"/>
      <c r="M633" s="123"/>
      <c r="N633" s="124"/>
      <c r="O633" s="967"/>
      <c r="P633" s="968"/>
      <c r="AE633" s="261"/>
    </row>
    <row r="634" spans="1:31" s="492" customFormat="1" ht="19.5" customHeight="1">
      <c r="A634" s="120"/>
      <c r="B634" s="328"/>
      <c r="C634" s="328"/>
      <c r="D634" s="958"/>
      <c r="E634" s="277"/>
      <c r="F634" s="329">
        <v>1.6</v>
      </c>
      <c r="G634" s="329">
        <v>0.6</v>
      </c>
      <c r="H634" s="330">
        <v>1.7999999999999999E-2</v>
      </c>
      <c r="I634" s="331">
        <v>7</v>
      </c>
      <c r="J634" s="332">
        <f t="shared" si="185"/>
        <v>6.72</v>
      </c>
      <c r="K634" s="121"/>
      <c r="L634" s="122"/>
      <c r="M634" s="123"/>
      <c r="N634" s="124"/>
      <c r="O634" s="967"/>
      <c r="P634" s="968"/>
      <c r="AE634" s="261"/>
    </row>
    <row r="635" spans="1:31" s="492" customFormat="1" ht="19.5" customHeight="1" thickBot="1">
      <c r="A635" s="120"/>
      <c r="B635" s="328"/>
      <c r="C635" s="328"/>
      <c r="D635" s="958"/>
      <c r="E635" s="277"/>
      <c r="F635" s="329">
        <v>1.7</v>
      </c>
      <c r="G635" s="329">
        <v>0.6</v>
      </c>
      <c r="H635" s="330">
        <v>1.7999999999999999E-2</v>
      </c>
      <c r="I635" s="331">
        <v>7</v>
      </c>
      <c r="J635" s="332">
        <f t="shared" si="185"/>
        <v>7.1400000000000006</v>
      </c>
      <c r="K635" s="121"/>
      <c r="L635" s="122"/>
      <c r="M635" s="123"/>
      <c r="N635" s="124"/>
      <c r="O635" s="967"/>
      <c r="P635" s="968"/>
      <c r="AE635" s="261"/>
    </row>
    <row r="636" spans="1:31" s="492" customFormat="1" ht="19.5" customHeight="1">
      <c r="A636" s="113">
        <v>43906</v>
      </c>
      <c r="B636" s="299" t="s">
        <v>31</v>
      </c>
      <c r="C636" s="299" t="s">
        <v>66</v>
      </c>
      <c r="D636" s="114" t="s">
        <v>4</v>
      </c>
      <c r="E636" s="115" t="s">
        <v>572</v>
      </c>
      <c r="F636" s="320">
        <v>0.9</v>
      </c>
      <c r="G636" s="320">
        <v>0.6</v>
      </c>
      <c r="H636" s="321">
        <v>1.7999999999999999E-2</v>
      </c>
      <c r="I636" s="322">
        <v>10</v>
      </c>
      <c r="J636" s="323">
        <f t="shared" ref="J636:J713" si="200">F636*G636*I636</f>
        <v>5.4</v>
      </c>
      <c r="K636" s="116">
        <f>SUM(I636:I638)</f>
        <v>50</v>
      </c>
      <c r="L636" s="117">
        <f>SUM(J636:J638)</f>
        <v>31.200000000000003</v>
      </c>
      <c r="M636" s="118" t="s">
        <v>33</v>
      </c>
      <c r="N636" s="119"/>
      <c r="O636" s="967"/>
      <c r="P636" s="968" t="s">
        <v>216</v>
      </c>
      <c r="AE636" s="261"/>
    </row>
    <row r="637" spans="1:31" s="907" customFormat="1" ht="19.5" customHeight="1">
      <c r="A637" s="120"/>
      <c r="B637" s="328"/>
      <c r="C637" s="328"/>
      <c r="D637" s="958"/>
      <c r="E637" s="277"/>
      <c r="F637" s="329">
        <v>1</v>
      </c>
      <c r="G637" s="329">
        <v>0.6</v>
      </c>
      <c r="H637" s="330">
        <v>1.7999999999999999E-2</v>
      </c>
      <c r="I637" s="331">
        <v>10</v>
      </c>
      <c r="J637" s="332">
        <f t="shared" ref="J637" si="201">F637*G637*I637</f>
        <v>6</v>
      </c>
      <c r="K637" s="121"/>
      <c r="L637" s="122"/>
      <c r="M637" s="123"/>
      <c r="N637" s="124"/>
      <c r="O637" s="967"/>
      <c r="P637" s="968"/>
      <c r="AE637" s="261"/>
    </row>
    <row r="638" spans="1:31" s="492" customFormat="1" ht="19.5" customHeight="1" thickBot="1">
      <c r="A638" s="120"/>
      <c r="B638" s="328"/>
      <c r="C638" s="328"/>
      <c r="D638" s="958"/>
      <c r="E638" s="277"/>
      <c r="F638" s="329">
        <v>1.1000000000000001</v>
      </c>
      <c r="G638" s="329">
        <v>0.6</v>
      </c>
      <c r="H638" s="330">
        <v>1.7999999999999999E-2</v>
      </c>
      <c r="I638" s="331">
        <v>30</v>
      </c>
      <c r="J638" s="332">
        <f t="shared" si="200"/>
        <v>19.8</v>
      </c>
      <c r="K638" s="121"/>
      <c r="L638" s="122"/>
      <c r="M638" s="123"/>
      <c r="N638" s="124"/>
      <c r="O638" s="967"/>
      <c r="P638" s="968"/>
      <c r="AE638" s="261"/>
    </row>
    <row r="639" spans="1:31" s="492" customFormat="1" ht="19.5" customHeight="1">
      <c r="A639" s="113">
        <v>43906</v>
      </c>
      <c r="B639" s="299" t="s">
        <v>31</v>
      </c>
      <c r="C639" s="299" t="s">
        <v>66</v>
      </c>
      <c r="D639" s="114" t="s">
        <v>4</v>
      </c>
      <c r="E639" s="115" t="s">
        <v>573</v>
      </c>
      <c r="F639" s="320">
        <v>1.2</v>
      </c>
      <c r="G639" s="320">
        <v>0.6</v>
      </c>
      <c r="H639" s="321">
        <v>1.7999999999999999E-2</v>
      </c>
      <c r="I639" s="322">
        <v>30</v>
      </c>
      <c r="J639" s="323">
        <f t="shared" si="200"/>
        <v>21.599999999999998</v>
      </c>
      <c r="K639" s="116">
        <f>SUM(I639:I640)</f>
        <v>50</v>
      </c>
      <c r="L639" s="117">
        <f>SUM(J639:J640)</f>
        <v>37.200000000000003</v>
      </c>
      <c r="M639" s="118" t="s">
        <v>33</v>
      </c>
      <c r="N639" s="119"/>
      <c r="O639" s="967"/>
      <c r="P639" s="968" t="s">
        <v>216</v>
      </c>
      <c r="AE639" s="261"/>
    </row>
    <row r="640" spans="1:31" s="653" customFormat="1" ht="19.5" customHeight="1" thickBot="1">
      <c r="A640" s="120"/>
      <c r="B640" s="328"/>
      <c r="C640" s="328"/>
      <c r="D640" s="958"/>
      <c r="E640" s="277"/>
      <c r="F640" s="329">
        <v>1.3</v>
      </c>
      <c r="G640" s="329">
        <v>0.6</v>
      </c>
      <c r="H640" s="330">
        <v>1.7999999999999999E-2</v>
      </c>
      <c r="I640" s="331">
        <v>20</v>
      </c>
      <c r="J640" s="332">
        <f t="shared" ref="J640" si="202">F640*G640*I640</f>
        <v>15.600000000000001</v>
      </c>
      <c r="K640" s="121"/>
      <c r="L640" s="122"/>
      <c r="M640" s="123"/>
      <c r="N640" s="124"/>
      <c r="O640" s="967"/>
      <c r="P640" s="968"/>
      <c r="AE640" s="261"/>
    </row>
    <row r="641" spans="1:31" s="492" customFormat="1" ht="19.5" customHeight="1">
      <c r="A641" s="113">
        <v>43906</v>
      </c>
      <c r="B641" s="299" t="s">
        <v>31</v>
      </c>
      <c r="C641" s="299" t="s">
        <v>66</v>
      </c>
      <c r="D641" s="114" t="s">
        <v>3</v>
      </c>
      <c r="E641" s="115" t="s">
        <v>574</v>
      </c>
      <c r="F641" s="320">
        <v>0.9</v>
      </c>
      <c r="G641" s="320">
        <v>0.6</v>
      </c>
      <c r="H641" s="321">
        <v>1.7999999999999999E-2</v>
      </c>
      <c r="I641" s="322">
        <v>2</v>
      </c>
      <c r="J641" s="323">
        <f t="shared" si="200"/>
        <v>1.08</v>
      </c>
      <c r="K641" s="116">
        <f>SUM(I641:I643)</f>
        <v>50</v>
      </c>
      <c r="L641" s="117">
        <f>SUM(J641:J643)</f>
        <v>31.92</v>
      </c>
      <c r="M641" s="118" t="s">
        <v>33</v>
      </c>
      <c r="N641" s="119"/>
      <c r="O641" s="967"/>
      <c r="P641" s="968" t="s">
        <v>216</v>
      </c>
      <c r="AE641" s="261"/>
    </row>
    <row r="642" spans="1:31" s="653" customFormat="1" ht="19.5" customHeight="1">
      <c r="A642" s="120"/>
      <c r="B642" s="328"/>
      <c r="C642" s="328"/>
      <c r="D642" s="958"/>
      <c r="E642" s="277"/>
      <c r="F642" s="329">
        <v>1</v>
      </c>
      <c r="G642" s="329">
        <v>0.6</v>
      </c>
      <c r="H642" s="330">
        <v>1.7999999999999999E-2</v>
      </c>
      <c r="I642" s="331">
        <v>14</v>
      </c>
      <c r="J642" s="332">
        <f t="shared" ref="J642" si="203">F642*G642*I642</f>
        <v>8.4</v>
      </c>
      <c r="K642" s="121"/>
      <c r="L642" s="122"/>
      <c r="M642" s="123"/>
      <c r="N642" s="124"/>
      <c r="O642" s="967"/>
      <c r="P642" s="968"/>
      <c r="AE642" s="261"/>
    </row>
    <row r="643" spans="1:31" s="492" customFormat="1" ht="19.5" customHeight="1" thickBot="1">
      <c r="A643" s="120"/>
      <c r="B643" s="328"/>
      <c r="C643" s="328"/>
      <c r="D643" s="958"/>
      <c r="E643" s="277"/>
      <c r="F643" s="329">
        <v>1.1000000000000001</v>
      </c>
      <c r="G643" s="329">
        <v>0.6</v>
      </c>
      <c r="H643" s="330">
        <v>1.7999999999999999E-2</v>
      </c>
      <c r="I643" s="331">
        <v>34</v>
      </c>
      <c r="J643" s="332">
        <f t="shared" si="200"/>
        <v>22.44</v>
      </c>
      <c r="K643" s="121"/>
      <c r="L643" s="122"/>
      <c r="M643" s="123"/>
      <c r="N643" s="124"/>
      <c r="O643" s="967"/>
      <c r="P643" s="968"/>
      <c r="AE643" s="261"/>
    </row>
    <row r="644" spans="1:31" s="488" customFormat="1" ht="19.5" customHeight="1">
      <c r="A644" s="113">
        <v>43907</v>
      </c>
      <c r="B644" s="299" t="s">
        <v>31</v>
      </c>
      <c r="C644" s="299" t="s">
        <v>66</v>
      </c>
      <c r="D644" s="114" t="s">
        <v>4</v>
      </c>
      <c r="E644" s="115" t="s">
        <v>575</v>
      </c>
      <c r="F644" s="320">
        <v>1.9</v>
      </c>
      <c r="G644" s="320">
        <v>0.6</v>
      </c>
      <c r="H644" s="321">
        <v>1.7999999999999999E-2</v>
      </c>
      <c r="I644" s="322">
        <v>6</v>
      </c>
      <c r="J644" s="323">
        <f t="shared" si="200"/>
        <v>6.84</v>
      </c>
      <c r="K644" s="116">
        <f>SUM(I644:I651)</f>
        <v>49</v>
      </c>
      <c r="L644" s="117">
        <f>SUM(J644:J651)</f>
        <v>54.120000000000005</v>
      </c>
      <c r="M644" s="118" t="s">
        <v>33</v>
      </c>
      <c r="N644" s="119" t="s">
        <v>32</v>
      </c>
      <c r="O644" s="967" t="s">
        <v>229</v>
      </c>
      <c r="P644" s="968" t="s">
        <v>219</v>
      </c>
      <c r="AE644" s="261"/>
    </row>
    <row r="645" spans="1:31" s="908" customFormat="1" ht="19.5" customHeight="1">
      <c r="A645" s="120"/>
      <c r="B645" s="328"/>
      <c r="C645" s="328"/>
      <c r="D645" s="958"/>
      <c r="E645" s="277"/>
      <c r="F645" s="329">
        <v>2.5</v>
      </c>
      <c r="G645" s="329">
        <v>0.6</v>
      </c>
      <c r="H645" s="330">
        <v>1.7999999999999999E-2</v>
      </c>
      <c r="I645" s="331">
        <v>1</v>
      </c>
      <c r="J645" s="332">
        <f t="shared" ref="J645:J647" si="204">F645*G645*I645</f>
        <v>1.5</v>
      </c>
      <c r="K645" s="121"/>
      <c r="L645" s="122"/>
      <c r="M645" s="123"/>
      <c r="N645" s="124"/>
      <c r="O645" s="967"/>
      <c r="P645" s="968"/>
      <c r="AE645" s="261"/>
    </row>
    <row r="646" spans="1:31" s="908" customFormat="1" ht="19.5" customHeight="1">
      <c r="A646" s="120"/>
      <c r="B646" s="328"/>
      <c r="C646" s="328"/>
      <c r="D646" s="958"/>
      <c r="E646" s="277"/>
      <c r="F646" s="329">
        <v>2</v>
      </c>
      <c r="G646" s="329">
        <v>0.6</v>
      </c>
      <c r="H646" s="330">
        <v>1.7999999999999999E-2</v>
      </c>
      <c r="I646" s="331">
        <v>3</v>
      </c>
      <c r="J646" s="332">
        <f t="shared" si="204"/>
        <v>3.5999999999999996</v>
      </c>
      <c r="K646" s="121"/>
      <c r="L646" s="122"/>
      <c r="M646" s="123"/>
      <c r="N646" s="124"/>
      <c r="O646" s="967"/>
      <c r="P646" s="968"/>
      <c r="AE646" s="261"/>
    </row>
    <row r="647" spans="1:31" s="908" customFormat="1" ht="19.5" customHeight="1">
      <c r="A647" s="120"/>
      <c r="B647" s="328"/>
      <c r="C647" s="328"/>
      <c r="D647" s="958"/>
      <c r="E647" s="277"/>
      <c r="F647" s="329">
        <v>1.7</v>
      </c>
      <c r="G647" s="329">
        <v>0.6</v>
      </c>
      <c r="H647" s="330">
        <v>1.7999999999999999E-2</v>
      </c>
      <c r="I647" s="331">
        <v>30</v>
      </c>
      <c r="J647" s="332">
        <f t="shared" si="204"/>
        <v>30.6</v>
      </c>
      <c r="K647" s="121"/>
      <c r="L647" s="122"/>
      <c r="M647" s="123"/>
      <c r="N647" s="124"/>
      <c r="O647" s="967"/>
      <c r="P647" s="968"/>
      <c r="AE647" s="261"/>
    </row>
    <row r="648" spans="1:31" s="908" customFormat="1" ht="19.5" customHeight="1">
      <c r="A648" s="120"/>
      <c r="B648" s="328"/>
      <c r="C648" s="328"/>
      <c r="D648" s="958"/>
      <c r="E648" s="277"/>
      <c r="F648" s="329">
        <v>1.8</v>
      </c>
      <c r="G648" s="329">
        <v>0.6</v>
      </c>
      <c r="H648" s="330">
        <v>1.7999999999999999E-2</v>
      </c>
      <c r="I648" s="331">
        <v>2</v>
      </c>
      <c r="J648" s="332">
        <f t="shared" si="200"/>
        <v>2.16</v>
      </c>
      <c r="K648" s="121"/>
      <c r="L648" s="122"/>
      <c r="M648" s="123"/>
      <c r="N648" s="124"/>
      <c r="O648" s="967"/>
      <c r="P648" s="968"/>
      <c r="AE648" s="261"/>
    </row>
    <row r="649" spans="1:31" s="908" customFormat="1" ht="19.5" customHeight="1">
      <c r="A649" s="120"/>
      <c r="B649" s="328"/>
      <c r="C649" s="328"/>
      <c r="D649" s="958"/>
      <c r="E649" s="277"/>
      <c r="F649" s="329">
        <v>2.1</v>
      </c>
      <c r="G649" s="329">
        <v>0.6</v>
      </c>
      <c r="H649" s="330">
        <v>1.7999999999999999E-2</v>
      </c>
      <c r="I649" s="331">
        <v>1</v>
      </c>
      <c r="J649" s="332">
        <f t="shared" ref="J649" si="205">F649*G649*I649</f>
        <v>1.26</v>
      </c>
      <c r="K649" s="121"/>
      <c r="L649" s="122"/>
      <c r="M649" s="123"/>
      <c r="N649" s="124"/>
      <c r="O649" s="967"/>
      <c r="P649" s="968"/>
      <c r="AE649" s="261"/>
    </row>
    <row r="650" spans="1:31" s="908" customFormat="1" ht="19.5" customHeight="1">
      <c r="A650" s="120"/>
      <c r="B650" s="328"/>
      <c r="C650" s="328"/>
      <c r="D650" s="958"/>
      <c r="E650" s="277"/>
      <c r="F650" s="329">
        <v>2.2000000000000002</v>
      </c>
      <c r="G650" s="329">
        <v>0.6</v>
      </c>
      <c r="H650" s="330">
        <v>1.7999999999999999E-2</v>
      </c>
      <c r="I650" s="331">
        <v>2</v>
      </c>
      <c r="J650" s="332">
        <f t="shared" ref="J650" si="206">F650*G650*I650</f>
        <v>2.64</v>
      </c>
      <c r="K650" s="121"/>
      <c r="L650" s="122"/>
      <c r="M650" s="123"/>
      <c r="N650" s="124"/>
      <c r="O650" s="967"/>
      <c r="P650" s="968"/>
      <c r="AE650" s="261"/>
    </row>
    <row r="651" spans="1:31" s="488" customFormat="1" ht="19.5" customHeight="1" thickBot="1">
      <c r="A651" s="120"/>
      <c r="B651" s="328"/>
      <c r="C651" s="328"/>
      <c r="D651" s="958"/>
      <c r="E651" s="277"/>
      <c r="F651" s="329">
        <v>2.2999999999999998</v>
      </c>
      <c r="G651" s="329">
        <v>0.6</v>
      </c>
      <c r="H651" s="330">
        <v>1.7999999999999999E-2</v>
      </c>
      <c r="I651" s="331">
        <v>4</v>
      </c>
      <c r="J651" s="332">
        <f t="shared" si="200"/>
        <v>5.52</v>
      </c>
      <c r="K651" s="121"/>
      <c r="L651" s="122"/>
      <c r="M651" s="123"/>
      <c r="N651" s="124"/>
      <c r="O651" s="967"/>
      <c r="P651" s="968"/>
      <c r="AE651" s="261"/>
    </row>
    <row r="652" spans="1:31" s="493" customFormat="1" ht="19.5" customHeight="1">
      <c r="A652" s="113">
        <v>43907</v>
      </c>
      <c r="B652" s="299" t="s">
        <v>31</v>
      </c>
      <c r="C652" s="299" t="s">
        <v>66</v>
      </c>
      <c r="D652" s="114" t="s">
        <v>3</v>
      </c>
      <c r="E652" s="115" t="s">
        <v>576</v>
      </c>
      <c r="F652" s="320">
        <v>1.8</v>
      </c>
      <c r="G652" s="320">
        <v>0.6</v>
      </c>
      <c r="H652" s="321">
        <v>1.7999999999999999E-2</v>
      </c>
      <c r="I652" s="322">
        <v>13</v>
      </c>
      <c r="J652" s="323">
        <f t="shared" si="200"/>
        <v>14.040000000000001</v>
      </c>
      <c r="K652" s="116">
        <f>SUM(I652:I655)</f>
        <v>50</v>
      </c>
      <c r="L652" s="117">
        <f>SUM(J652:J655)</f>
        <v>57.015000000000001</v>
      </c>
      <c r="M652" s="118" t="s">
        <v>33</v>
      </c>
      <c r="N652" s="119"/>
      <c r="O652" s="967"/>
      <c r="P652" s="968" t="s">
        <v>219</v>
      </c>
      <c r="AE652" s="261"/>
    </row>
    <row r="653" spans="1:31" s="908" customFormat="1" ht="19.5" customHeight="1">
      <c r="A653" s="120"/>
      <c r="B653" s="328"/>
      <c r="C653" s="328"/>
      <c r="D653" s="958"/>
      <c r="E653" s="277"/>
      <c r="F653" s="329">
        <v>1.9</v>
      </c>
      <c r="G653" s="329">
        <v>0.6</v>
      </c>
      <c r="H653" s="330">
        <v>1.7999999999999999E-2</v>
      </c>
      <c r="I653" s="331">
        <v>16</v>
      </c>
      <c r="J653" s="332">
        <f t="shared" ref="J653" si="207">F653*G653*I653</f>
        <v>18.239999999999998</v>
      </c>
      <c r="K653" s="121"/>
      <c r="L653" s="122"/>
      <c r="M653" s="123"/>
      <c r="N653" s="124"/>
      <c r="O653" s="967"/>
      <c r="P653" s="968"/>
      <c r="AE653" s="261"/>
    </row>
    <row r="654" spans="1:31" s="493" customFormat="1" ht="19.5" customHeight="1">
      <c r="A654" s="120"/>
      <c r="B654" s="328"/>
      <c r="C654" s="328"/>
      <c r="D654" s="958"/>
      <c r="E654" s="277"/>
      <c r="F654" s="329">
        <v>1.9</v>
      </c>
      <c r="G654" s="329">
        <v>0.55000000000000004</v>
      </c>
      <c r="H654" s="330">
        <v>1.7999999999999999E-2</v>
      </c>
      <c r="I654" s="331">
        <v>3</v>
      </c>
      <c r="J654" s="332">
        <f t="shared" si="200"/>
        <v>3.1349999999999998</v>
      </c>
      <c r="K654" s="121"/>
      <c r="L654" s="122"/>
      <c r="M654" s="123"/>
      <c r="N654" s="124"/>
      <c r="O654" s="967"/>
      <c r="P654" s="968"/>
      <c r="AE654" s="261"/>
    </row>
    <row r="655" spans="1:31" s="493" customFormat="1" ht="19.5" customHeight="1" thickBot="1">
      <c r="A655" s="120"/>
      <c r="B655" s="328"/>
      <c r="C655" s="328"/>
      <c r="D655" s="958"/>
      <c r="E655" s="277"/>
      <c r="F655" s="329">
        <v>2</v>
      </c>
      <c r="G655" s="329">
        <v>0.6</v>
      </c>
      <c r="H655" s="330">
        <v>1.7999999999999999E-2</v>
      </c>
      <c r="I655" s="331">
        <v>18</v>
      </c>
      <c r="J655" s="332">
        <f t="shared" si="200"/>
        <v>21.599999999999998</v>
      </c>
      <c r="K655" s="121"/>
      <c r="L655" s="122"/>
      <c r="M655" s="123"/>
      <c r="N655" s="124"/>
      <c r="O655" s="967"/>
      <c r="P655" s="968"/>
      <c r="AE655" s="261"/>
    </row>
    <row r="656" spans="1:31" s="493" customFormat="1" ht="19.5" customHeight="1">
      <c r="A656" s="113">
        <v>43907</v>
      </c>
      <c r="B656" s="299" t="s">
        <v>31</v>
      </c>
      <c r="C656" s="299" t="s">
        <v>66</v>
      </c>
      <c r="D656" s="114" t="s">
        <v>3</v>
      </c>
      <c r="E656" s="115" t="s">
        <v>577</v>
      </c>
      <c r="F656" s="320">
        <v>1.1000000000000001</v>
      </c>
      <c r="G656" s="320">
        <v>0.6</v>
      </c>
      <c r="H656" s="321">
        <v>1.7999999999999999E-2</v>
      </c>
      <c r="I656" s="322">
        <v>40</v>
      </c>
      <c r="J656" s="323">
        <f t="shared" si="200"/>
        <v>26.400000000000002</v>
      </c>
      <c r="K656" s="116">
        <f>SUM(I656:I660)</f>
        <v>50</v>
      </c>
      <c r="L656" s="117">
        <f>SUM(J656:J660)</f>
        <v>32.150000000000006</v>
      </c>
      <c r="M656" s="118" t="s">
        <v>33</v>
      </c>
      <c r="N656" s="119"/>
      <c r="O656" s="967"/>
      <c r="P656" s="968" t="s">
        <v>216</v>
      </c>
      <c r="AE656" s="261"/>
    </row>
    <row r="657" spans="1:31" s="653" customFormat="1" ht="19.5" customHeight="1">
      <c r="A657" s="120"/>
      <c r="B657" s="328"/>
      <c r="C657" s="328"/>
      <c r="D657" s="958"/>
      <c r="E657" s="277"/>
      <c r="F657" s="329">
        <v>1</v>
      </c>
      <c r="G657" s="329">
        <v>0.6</v>
      </c>
      <c r="H657" s="330">
        <v>1.7999999999999999E-2</v>
      </c>
      <c r="I657" s="331">
        <v>5</v>
      </c>
      <c r="J657" s="332">
        <f t="shared" si="200"/>
        <v>3</v>
      </c>
      <c r="K657" s="121"/>
      <c r="L657" s="122"/>
      <c r="M657" s="123"/>
      <c r="N657" s="124"/>
      <c r="O657" s="967"/>
      <c r="P657" s="968"/>
      <c r="AE657" s="261"/>
    </row>
    <row r="658" spans="1:31" s="908" customFormat="1" ht="19.5" customHeight="1">
      <c r="A658" s="120"/>
      <c r="B658" s="328"/>
      <c r="C658" s="328"/>
      <c r="D658" s="958"/>
      <c r="E658" s="277"/>
      <c r="F658" s="329">
        <v>1</v>
      </c>
      <c r="G658" s="329">
        <v>0.55000000000000004</v>
      </c>
      <c r="H658" s="330">
        <v>1.7999999999999999E-2</v>
      </c>
      <c r="I658" s="331">
        <v>1</v>
      </c>
      <c r="J658" s="332">
        <f t="shared" si="200"/>
        <v>0.55000000000000004</v>
      </c>
      <c r="K658" s="121"/>
      <c r="L658" s="122"/>
      <c r="M658" s="123"/>
      <c r="N658" s="124"/>
      <c r="O658" s="967"/>
      <c r="P658" s="968"/>
      <c r="AE658" s="261"/>
    </row>
    <row r="659" spans="1:31" s="653" customFormat="1" ht="19.5" customHeight="1">
      <c r="A659" s="120"/>
      <c r="B659" s="328"/>
      <c r="C659" s="328"/>
      <c r="D659" s="958"/>
      <c r="E659" s="277"/>
      <c r="F659" s="329">
        <v>1.1000000000000001</v>
      </c>
      <c r="G659" s="329">
        <v>0.55000000000000004</v>
      </c>
      <c r="H659" s="330">
        <v>1.7999999999999999E-2</v>
      </c>
      <c r="I659" s="331">
        <v>2</v>
      </c>
      <c r="J659" s="332">
        <f t="shared" ref="J659" si="208">F659*G659*I659</f>
        <v>1.2100000000000002</v>
      </c>
      <c r="K659" s="121"/>
      <c r="L659" s="122"/>
      <c r="M659" s="123"/>
      <c r="N659" s="124"/>
      <c r="O659" s="967"/>
      <c r="P659" s="968"/>
      <c r="AE659" s="261"/>
    </row>
    <row r="660" spans="1:31" s="493" customFormat="1" ht="19.5" customHeight="1" thickBot="1">
      <c r="A660" s="120"/>
      <c r="B660" s="328"/>
      <c r="C660" s="328"/>
      <c r="D660" s="958"/>
      <c r="E660" s="277"/>
      <c r="F660" s="329">
        <v>0.9</v>
      </c>
      <c r="G660" s="329">
        <v>0.55000000000000004</v>
      </c>
      <c r="H660" s="330">
        <v>1.7999999999999999E-2</v>
      </c>
      <c r="I660" s="331">
        <v>2</v>
      </c>
      <c r="J660" s="332">
        <f t="shared" si="200"/>
        <v>0.9900000000000001</v>
      </c>
      <c r="K660" s="121"/>
      <c r="L660" s="122"/>
      <c r="M660" s="123"/>
      <c r="N660" s="124"/>
      <c r="O660" s="967"/>
      <c r="P660" s="968"/>
      <c r="AE660" s="261"/>
    </row>
    <row r="661" spans="1:31" s="494" customFormat="1" ht="19.5" customHeight="1">
      <c r="A661" s="113">
        <v>43907</v>
      </c>
      <c r="B661" s="299" t="s">
        <v>31</v>
      </c>
      <c r="C661" s="299" t="s">
        <v>66</v>
      </c>
      <c r="D661" s="114" t="s">
        <v>4</v>
      </c>
      <c r="E661" s="115" t="s">
        <v>578</v>
      </c>
      <c r="F661" s="320">
        <v>0.9</v>
      </c>
      <c r="G661" s="320">
        <v>0.6</v>
      </c>
      <c r="H661" s="321">
        <v>1.7999999999999999E-2</v>
      </c>
      <c r="I661" s="322">
        <v>16</v>
      </c>
      <c r="J661" s="323">
        <f t="shared" si="200"/>
        <v>8.64</v>
      </c>
      <c r="K661" s="116">
        <f>SUM(I661:I665)</f>
        <v>50</v>
      </c>
      <c r="L661" s="117">
        <f>SUM(J661:J665)</f>
        <v>32.4</v>
      </c>
      <c r="M661" s="118" t="s">
        <v>33</v>
      </c>
      <c r="N661" s="119"/>
      <c r="O661" s="967"/>
      <c r="P661" s="968" t="s">
        <v>219</v>
      </c>
      <c r="AE661" s="261"/>
    </row>
    <row r="662" spans="1:31" s="908" customFormat="1" ht="19.5" customHeight="1">
      <c r="A662" s="120"/>
      <c r="B662" s="328"/>
      <c r="C662" s="328"/>
      <c r="D662" s="958"/>
      <c r="E662" s="277"/>
      <c r="F662" s="329">
        <v>1</v>
      </c>
      <c r="G662" s="329">
        <v>0.6</v>
      </c>
      <c r="H662" s="330">
        <v>1.7999999999999999E-2</v>
      </c>
      <c r="I662" s="331">
        <v>6</v>
      </c>
      <c r="J662" s="332">
        <f t="shared" si="200"/>
        <v>3.5999999999999996</v>
      </c>
      <c r="K662" s="121"/>
      <c r="L662" s="122"/>
      <c r="M662" s="123"/>
      <c r="N662" s="124"/>
      <c r="O662" s="967"/>
      <c r="P662" s="968"/>
      <c r="AE662" s="261"/>
    </row>
    <row r="663" spans="1:31" s="908" customFormat="1" ht="19.5" customHeight="1">
      <c r="A663" s="120"/>
      <c r="B663" s="328"/>
      <c r="C663" s="328"/>
      <c r="D663" s="958"/>
      <c r="E663" s="277"/>
      <c r="F663" s="329">
        <v>1.1000000000000001</v>
      </c>
      <c r="G663" s="329">
        <v>0.6</v>
      </c>
      <c r="H663" s="330">
        <v>1.7999999999999999E-2</v>
      </c>
      <c r="I663" s="331">
        <v>4</v>
      </c>
      <c r="J663" s="332">
        <f t="shared" ref="J663" si="209">F663*G663*I663</f>
        <v>2.64</v>
      </c>
      <c r="K663" s="121"/>
      <c r="L663" s="122"/>
      <c r="M663" s="123"/>
      <c r="N663" s="124"/>
      <c r="O663" s="967"/>
      <c r="P663" s="968"/>
      <c r="AE663" s="261"/>
    </row>
    <row r="664" spans="1:31" s="908" customFormat="1" ht="19.5" customHeight="1">
      <c r="A664" s="120"/>
      <c r="B664" s="328"/>
      <c r="C664" s="328"/>
      <c r="D664" s="958"/>
      <c r="E664" s="277"/>
      <c r="F664" s="329">
        <v>1.2</v>
      </c>
      <c r="G664" s="329">
        <v>0.6</v>
      </c>
      <c r="H664" s="330">
        <v>1.7999999999999999E-2</v>
      </c>
      <c r="I664" s="331">
        <v>20</v>
      </c>
      <c r="J664" s="332">
        <f t="shared" ref="J664" si="210">F664*G664*I664</f>
        <v>14.399999999999999</v>
      </c>
      <c r="K664" s="121"/>
      <c r="L664" s="122"/>
      <c r="M664" s="123"/>
      <c r="N664" s="124"/>
      <c r="O664" s="967"/>
      <c r="P664" s="968"/>
      <c r="AE664" s="261"/>
    </row>
    <row r="665" spans="1:31" s="494" customFormat="1" ht="19.5" customHeight="1" thickBot="1">
      <c r="A665" s="120"/>
      <c r="B665" s="328"/>
      <c r="C665" s="328"/>
      <c r="D665" s="958"/>
      <c r="E665" s="277"/>
      <c r="F665" s="329">
        <v>1.3</v>
      </c>
      <c r="G665" s="329">
        <v>0.6</v>
      </c>
      <c r="H665" s="330">
        <v>1.7999999999999999E-2</v>
      </c>
      <c r="I665" s="331">
        <v>4</v>
      </c>
      <c r="J665" s="332">
        <f t="shared" si="200"/>
        <v>3.12</v>
      </c>
      <c r="K665" s="121"/>
      <c r="L665" s="122"/>
      <c r="M665" s="123"/>
      <c r="N665" s="124"/>
      <c r="O665" s="967"/>
      <c r="P665" s="968"/>
      <c r="AE665" s="261"/>
    </row>
    <row r="666" spans="1:31" s="494" customFormat="1" ht="19.5" customHeight="1">
      <c r="A666" s="113">
        <v>43907</v>
      </c>
      <c r="B666" s="299" t="s">
        <v>31</v>
      </c>
      <c r="C666" s="299" t="s">
        <v>66</v>
      </c>
      <c r="D666" s="114" t="s">
        <v>3</v>
      </c>
      <c r="E666" s="115" t="s">
        <v>579</v>
      </c>
      <c r="F666" s="320">
        <v>1.2</v>
      </c>
      <c r="G666" s="320">
        <v>0.6</v>
      </c>
      <c r="H666" s="321">
        <v>1.7999999999999999E-2</v>
      </c>
      <c r="I666" s="322">
        <v>26</v>
      </c>
      <c r="J666" s="323">
        <f t="shared" si="200"/>
        <v>18.72</v>
      </c>
      <c r="K666" s="116">
        <f>SUM(I666:I667)</f>
        <v>49</v>
      </c>
      <c r="L666" s="117">
        <f>SUM(J666:J667)</f>
        <v>36.659999999999997</v>
      </c>
      <c r="M666" s="118" t="s">
        <v>33</v>
      </c>
      <c r="N666" s="119"/>
      <c r="O666" s="967"/>
      <c r="P666" s="968" t="s">
        <v>219</v>
      </c>
      <c r="AE666" s="261"/>
    </row>
    <row r="667" spans="1:31" s="653" customFormat="1" ht="19.5" customHeight="1" thickBot="1">
      <c r="A667" s="120"/>
      <c r="B667" s="328"/>
      <c r="C667" s="328"/>
      <c r="D667" s="958"/>
      <c r="E667" s="277"/>
      <c r="F667" s="329">
        <v>1.3</v>
      </c>
      <c r="G667" s="329">
        <v>0.6</v>
      </c>
      <c r="H667" s="330">
        <v>1.7999999999999999E-2</v>
      </c>
      <c r="I667" s="331">
        <v>23</v>
      </c>
      <c r="J667" s="332">
        <f t="shared" ref="J667" si="211">F667*G667*I667</f>
        <v>17.940000000000001</v>
      </c>
      <c r="K667" s="121"/>
      <c r="L667" s="122"/>
      <c r="M667" s="123"/>
      <c r="N667" s="124"/>
      <c r="O667" s="967"/>
      <c r="P667" s="968"/>
      <c r="AE667" s="261"/>
    </row>
    <row r="668" spans="1:31" s="494" customFormat="1" ht="19.5" customHeight="1">
      <c r="A668" s="113">
        <v>43907</v>
      </c>
      <c r="B668" s="299" t="s">
        <v>31</v>
      </c>
      <c r="C668" s="299" t="s">
        <v>66</v>
      </c>
      <c r="D668" s="114" t="s">
        <v>3</v>
      </c>
      <c r="E668" s="115" t="s">
        <v>580</v>
      </c>
      <c r="F668" s="320">
        <v>1.2</v>
      </c>
      <c r="G668" s="320">
        <v>0.6</v>
      </c>
      <c r="H668" s="321">
        <v>1.7999999999999999E-2</v>
      </c>
      <c r="I668" s="322">
        <v>45</v>
      </c>
      <c r="J668" s="323">
        <f t="shared" si="200"/>
        <v>32.4</v>
      </c>
      <c r="K668" s="116">
        <f>SUM(I668:I670)</f>
        <v>50</v>
      </c>
      <c r="L668" s="117">
        <f>SUM(J668:J670)</f>
        <v>36.179999999999993</v>
      </c>
      <c r="M668" s="118" t="s">
        <v>33</v>
      </c>
      <c r="N668" s="119"/>
      <c r="O668" s="967"/>
      <c r="P668" s="968" t="s">
        <v>216</v>
      </c>
      <c r="AE668" s="261"/>
    </row>
    <row r="669" spans="1:31" s="495" customFormat="1" ht="19.5" customHeight="1">
      <c r="A669" s="120"/>
      <c r="B669" s="328"/>
      <c r="C669" s="328"/>
      <c r="D669" s="958"/>
      <c r="E669" s="277"/>
      <c r="F669" s="329">
        <v>1.2</v>
      </c>
      <c r="G669" s="329">
        <v>0.55000000000000004</v>
      </c>
      <c r="H669" s="330">
        <v>1.7999999999999999E-2</v>
      </c>
      <c r="I669" s="331">
        <v>1</v>
      </c>
      <c r="J669" s="332">
        <f t="shared" si="200"/>
        <v>0.66</v>
      </c>
      <c r="K669" s="121"/>
      <c r="L669" s="122"/>
      <c r="M669" s="123"/>
      <c r="N669" s="124"/>
      <c r="O669" s="967"/>
      <c r="P669" s="968"/>
      <c r="AE669" s="261"/>
    </row>
    <row r="670" spans="1:31" s="495" customFormat="1" ht="19.5" customHeight="1" thickBot="1">
      <c r="A670" s="120"/>
      <c r="B670" s="328"/>
      <c r="C670" s="328"/>
      <c r="D670" s="958"/>
      <c r="E670" s="277"/>
      <c r="F670" s="329">
        <v>1.3</v>
      </c>
      <c r="G670" s="329">
        <v>0.6</v>
      </c>
      <c r="H670" s="330">
        <v>1.7999999999999999E-2</v>
      </c>
      <c r="I670" s="331">
        <v>4</v>
      </c>
      <c r="J670" s="332">
        <f t="shared" si="200"/>
        <v>3.12</v>
      </c>
      <c r="K670" s="121"/>
      <c r="L670" s="122"/>
      <c r="M670" s="123"/>
      <c r="N670" s="124"/>
      <c r="O670" s="967"/>
      <c r="P670" s="968"/>
      <c r="AE670" s="261"/>
    </row>
    <row r="671" spans="1:31" s="494" customFormat="1" ht="19.5" customHeight="1">
      <c r="A671" s="113">
        <v>43907</v>
      </c>
      <c r="B671" s="299" t="s">
        <v>31</v>
      </c>
      <c r="C671" s="299" t="s">
        <v>66</v>
      </c>
      <c r="D671" s="114" t="s">
        <v>4</v>
      </c>
      <c r="E671" s="115" t="s">
        <v>581</v>
      </c>
      <c r="F671" s="320">
        <v>0.9</v>
      </c>
      <c r="G671" s="320">
        <v>0.6</v>
      </c>
      <c r="H671" s="321">
        <v>1.7999999999999999E-2</v>
      </c>
      <c r="I671" s="322">
        <v>7</v>
      </c>
      <c r="J671" s="323">
        <f t="shared" si="200"/>
        <v>3.7800000000000002</v>
      </c>
      <c r="K671" s="116">
        <f>SUM(I671:I675)</f>
        <v>50</v>
      </c>
      <c r="L671" s="117">
        <f>SUM(J671:J675)</f>
        <v>30.155000000000001</v>
      </c>
      <c r="M671" s="118" t="s">
        <v>33</v>
      </c>
      <c r="N671" s="119"/>
      <c r="O671" s="967"/>
      <c r="P671" s="968" t="s">
        <v>216</v>
      </c>
      <c r="AE671" s="261"/>
    </row>
    <row r="672" spans="1:31" s="495" customFormat="1" ht="19.5" customHeight="1">
      <c r="A672" s="120"/>
      <c r="B672" s="328"/>
      <c r="C672" s="328"/>
      <c r="D672" s="958"/>
      <c r="E672" s="277"/>
      <c r="F672" s="329">
        <v>1</v>
      </c>
      <c r="G672" s="329">
        <v>0.6</v>
      </c>
      <c r="H672" s="330">
        <v>1.7999999999999999E-2</v>
      </c>
      <c r="I672" s="331">
        <v>16</v>
      </c>
      <c r="J672" s="332">
        <f t="shared" si="200"/>
        <v>9.6</v>
      </c>
      <c r="K672" s="121"/>
      <c r="L672" s="122"/>
      <c r="M672" s="123"/>
      <c r="N672" s="124"/>
      <c r="O672" s="967"/>
      <c r="P672" s="968"/>
      <c r="AE672" s="261"/>
    </row>
    <row r="673" spans="1:31" s="908" customFormat="1" ht="19.5" customHeight="1">
      <c r="A673" s="120"/>
      <c r="B673" s="328"/>
      <c r="C673" s="328"/>
      <c r="D673" s="958"/>
      <c r="E673" s="277"/>
      <c r="F673" s="329">
        <v>1</v>
      </c>
      <c r="G673" s="329">
        <v>0.55000000000000004</v>
      </c>
      <c r="H673" s="330">
        <v>1.7999999999999999E-2</v>
      </c>
      <c r="I673" s="331">
        <v>7</v>
      </c>
      <c r="J673" s="332">
        <f t="shared" ref="J673" si="212">F673*G673*I673</f>
        <v>3.8500000000000005</v>
      </c>
      <c r="K673" s="121"/>
      <c r="L673" s="122"/>
      <c r="M673" s="123"/>
      <c r="N673" s="124"/>
      <c r="O673" s="967"/>
      <c r="P673" s="968"/>
      <c r="AE673" s="261"/>
    </row>
    <row r="674" spans="1:31" s="495" customFormat="1" ht="19.5" customHeight="1">
      <c r="A674" s="120"/>
      <c r="B674" s="328"/>
      <c r="C674" s="328"/>
      <c r="D674" s="958"/>
      <c r="E674" s="277"/>
      <c r="F674" s="329">
        <v>1.1000000000000001</v>
      </c>
      <c r="G674" s="329">
        <v>0.6</v>
      </c>
      <c r="H674" s="330">
        <v>1.7999999999999999E-2</v>
      </c>
      <c r="I674" s="331">
        <v>15</v>
      </c>
      <c r="J674" s="332">
        <f t="shared" si="200"/>
        <v>9.9</v>
      </c>
      <c r="K674" s="121"/>
      <c r="L674" s="122"/>
      <c r="M674" s="123"/>
      <c r="N674" s="124"/>
      <c r="O674" s="967"/>
      <c r="P674" s="968"/>
      <c r="AE674" s="261"/>
    </row>
    <row r="675" spans="1:31" s="495" customFormat="1" ht="19.5" customHeight="1" thickBot="1">
      <c r="A675" s="120"/>
      <c r="B675" s="328"/>
      <c r="C675" s="328"/>
      <c r="D675" s="958"/>
      <c r="E675" s="277"/>
      <c r="F675" s="329">
        <v>1.1000000000000001</v>
      </c>
      <c r="G675" s="329">
        <v>0.55000000000000004</v>
      </c>
      <c r="H675" s="330">
        <v>1.7999999999999999E-2</v>
      </c>
      <c r="I675" s="331">
        <v>5</v>
      </c>
      <c r="J675" s="332">
        <f t="shared" si="200"/>
        <v>3.0250000000000004</v>
      </c>
      <c r="K675" s="121"/>
      <c r="L675" s="122"/>
      <c r="M675" s="123"/>
      <c r="N675" s="124"/>
      <c r="O675" s="967"/>
      <c r="P675" s="968"/>
      <c r="AE675" s="261"/>
    </row>
    <row r="676" spans="1:31" s="496" customFormat="1" ht="19.5" customHeight="1">
      <c r="A676" s="113">
        <v>43907</v>
      </c>
      <c r="B676" s="299" t="s">
        <v>31</v>
      </c>
      <c r="C676" s="299" t="s">
        <v>66</v>
      </c>
      <c r="D676" s="114" t="s">
        <v>3</v>
      </c>
      <c r="E676" s="115" t="s">
        <v>582</v>
      </c>
      <c r="F676" s="320">
        <v>0.9</v>
      </c>
      <c r="G676" s="320">
        <v>0.6</v>
      </c>
      <c r="H676" s="321">
        <v>1.7999999999999999E-2</v>
      </c>
      <c r="I676" s="322">
        <v>14</v>
      </c>
      <c r="J676" s="323">
        <f t="shared" si="200"/>
        <v>7.5600000000000005</v>
      </c>
      <c r="K676" s="116">
        <f>SUM(I676:I679)</f>
        <v>49</v>
      </c>
      <c r="L676" s="117">
        <f>SUM(J676:J679)</f>
        <v>29.189999999999998</v>
      </c>
      <c r="M676" s="118" t="s">
        <v>33</v>
      </c>
      <c r="N676" s="119"/>
      <c r="O676" s="967"/>
      <c r="P676" s="968" t="s">
        <v>216</v>
      </c>
      <c r="AE676" s="261"/>
    </row>
    <row r="677" spans="1:31" s="908" customFormat="1" ht="19.5" customHeight="1">
      <c r="A677" s="120"/>
      <c r="B677" s="328"/>
      <c r="C677" s="328"/>
      <c r="D677" s="958"/>
      <c r="E677" s="277"/>
      <c r="F677" s="329">
        <v>1</v>
      </c>
      <c r="G677" s="329">
        <v>0.6</v>
      </c>
      <c r="H677" s="330">
        <v>1.7999999999999999E-2</v>
      </c>
      <c r="I677" s="331">
        <v>19</v>
      </c>
      <c r="J677" s="332">
        <f t="shared" ref="J677" si="213">F677*G677*I677</f>
        <v>11.4</v>
      </c>
      <c r="K677" s="121"/>
      <c r="L677" s="122"/>
      <c r="M677" s="123"/>
      <c r="N677" s="124"/>
      <c r="O677" s="967"/>
      <c r="P677" s="968"/>
      <c r="AE677" s="261"/>
    </row>
    <row r="678" spans="1:31" s="496" customFormat="1" ht="19.5" customHeight="1">
      <c r="A678" s="120"/>
      <c r="B678" s="328"/>
      <c r="C678" s="328"/>
      <c r="D678" s="958"/>
      <c r="E678" s="277"/>
      <c r="F678" s="329">
        <v>1</v>
      </c>
      <c r="G678" s="329">
        <v>0.55000000000000004</v>
      </c>
      <c r="H678" s="330">
        <v>1.7999999999999999E-2</v>
      </c>
      <c r="I678" s="331">
        <v>3</v>
      </c>
      <c r="J678" s="332">
        <f t="shared" si="200"/>
        <v>1.6500000000000001</v>
      </c>
      <c r="K678" s="121"/>
      <c r="L678" s="122"/>
      <c r="M678" s="123"/>
      <c r="N678" s="124"/>
      <c r="O678" s="967"/>
      <c r="P678" s="968"/>
      <c r="AE678" s="261"/>
    </row>
    <row r="679" spans="1:31" s="496" customFormat="1" ht="19.5" customHeight="1" thickBot="1">
      <c r="A679" s="120"/>
      <c r="B679" s="328"/>
      <c r="C679" s="328"/>
      <c r="D679" s="958"/>
      <c r="E679" s="277"/>
      <c r="F679" s="329">
        <v>1.1000000000000001</v>
      </c>
      <c r="G679" s="329">
        <v>0.6</v>
      </c>
      <c r="H679" s="330">
        <v>1.7999999999999999E-2</v>
      </c>
      <c r="I679" s="331">
        <v>13</v>
      </c>
      <c r="J679" s="332">
        <f t="shared" si="200"/>
        <v>8.58</v>
      </c>
      <c r="K679" s="121"/>
      <c r="L679" s="122"/>
      <c r="M679" s="123"/>
      <c r="N679" s="124"/>
      <c r="O679" s="967"/>
      <c r="P679" s="968"/>
      <c r="AE679" s="261"/>
    </row>
    <row r="680" spans="1:31" s="496" customFormat="1" ht="19.5" customHeight="1">
      <c r="A680" s="113">
        <v>43907</v>
      </c>
      <c r="B680" s="299" t="s">
        <v>31</v>
      </c>
      <c r="C680" s="299" t="s">
        <v>66</v>
      </c>
      <c r="D680" s="114" t="s">
        <v>3</v>
      </c>
      <c r="E680" s="115" t="s">
        <v>583</v>
      </c>
      <c r="F680" s="320">
        <v>0.9</v>
      </c>
      <c r="G680" s="320">
        <v>0.6</v>
      </c>
      <c r="H680" s="321">
        <v>1.7999999999999999E-2</v>
      </c>
      <c r="I680" s="322">
        <v>11</v>
      </c>
      <c r="J680" s="323">
        <f t="shared" si="200"/>
        <v>5.94</v>
      </c>
      <c r="K680" s="116">
        <f>SUM(I680:I685)</f>
        <v>50</v>
      </c>
      <c r="L680" s="117">
        <f>SUM(J680:J685)</f>
        <v>30.434999999999999</v>
      </c>
      <c r="M680" s="118" t="s">
        <v>33</v>
      </c>
      <c r="N680" s="119"/>
      <c r="O680" s="967"/>
      <c r="P680" s="968" t="s">
        <v>219</v>
      </c>
      <c r="AE680" s="261"/>
    </row>
    <row r="681" spans="1:31" s="908" customFormat="1" ht="19.5" customHeight="1">
      <c r="A681" s="120"/>
      <c r="B681" s="328"/>
      <c r="C681" s="328"/>
      <c r="D681" s="958"/>
      <c r="E681" s="277"/>
      <c r="F681" s="329">
        <v>0.9</v>
      </c>
      <c r="G681" s="329">
        <v>0.6</v>
      </c>
      <c r="H681" s="330">
        <v>1.7999999999999999E-2</v>
      </c>
      <c r="I681" s="331">
        <v>1</v>
      </c>
      <c r="J681" s="332">
        <f t="shared" si="200"/>
        <v>0.54</v>
      </c>
      <c r="K681" s="121"/>
      <c r="L681" s="122"/>
      <c r="M681" s="123"/>
      <c r="N681" s="124"/>
      <c r="O681" s="967"/>
      <c r="P681" s="968"/>
      <c r="AE681" s="261"/>
    </row>
    <row r="682" spans="1:31" s="654" customFormat="1" ht="19.5" customHeight="1">
      <c r="A682" s="120"/>
      <c r="B682" s="328"/>
      <c r="C682" s="328"/>
      <c r="D682" s="958"/>
      <c r="E682" s="277"/>
      <c r="F682" s="329">
        <v>1</v>
      </c>
      <c r="G682" s="329">
        <v>0.6</v>
      </c>
      <c r="H682" s="330">
        <v>1.7999999999999999E-2</v>
      </c>
      <c r="I682" s="331">
        <v>16</v>
      </c>
      <c r="J682" s="332">
        <f t="shared" ref="J682:J683" si="214">F682*G682*I682</f>
        <v>9.6</v>
      </c>
      <c r="K682" s="121"/>
      <c r="L682" s="122"/>
      <c r="M682" s="123"/>
      <c r="N682" s="124"/>
      <c r="O682" s="967"/>
      <c r="P682" s="968"/>
      <c r="AE682" s="261"/>
    </row>
    <row r="683" spans="1:31" s="654" customFormat="1" ht="19.5" customHeight="1">
      <c r="A683" s="120"/>
      <c r="B683" s="328"/>
      <c r="C683" s="328"/>
      <c r="D683" s="958"/>
      <c r="E683" s="277"/>
      <c r="F683" s="329">
        <v>1</v>
      </c>
      <c r="G683" s="329">
        <v>0.55000000000000004</v>
      </c>
      <c r="H683" s="330">
        <v>1.7999999999999999E-2</v>
      </c>
      <c r="I683" s="331">
        <v>1</v>
      </c>
      <c r="J683" s="332">
        <f t="shared" si="214"/>
        <v>0.55000000000000004</v>
      </c>
      <c r="K683" s="121"/>
      <c r="L683" s="122"/>
      <c r="M683" s="123"/>
      <c r="N683" s="124"/>
      <c r="O683" s="967"/>
      <c r="P683" s="968"/>
      <c r="AE683" s="261"/>
    </row>
    <row r="684" spans="1:31" s="496" customFormat="1" ht="19.5" customHeight="1">
      <c r="A684" s="120"/>
      <c r="B684" s="328"/>
      <c r="C684" s="328"/>
      <c r="D684" s="958"/>
      <c r="E684" s="277"/>
      <c r="F684" s="329">
        <v>1.1000000000000001</v>
      </c>
      <c r="G684" s="329">
        <v>0.6</v>
      </c>
      <c r="H684" s="330">
        <v>1.7999999999999999E-2</v>
      </c>
      <c r="I684" s="331">
        <v>20</v>
      </c>
      <c r="J684" s="332">
        <f t="shared" si="200"/>
        <v>13.200000000000001</v>
      </c>
      <c r="K684" s="121"/>
      <c r="L684" s="122"/>
      <c r="M684" s="123"/>
      <c r="N684" s="124"/>
      <c r="O684" s="967"/>
      <c r="P684" s="968"/>
      <c r="AE684" s="261"/>
    </row>
    <row r="685" spans="1:31" s="496" customFormat="1" ht="19.5" customHeight="1" thickBot="1">
      <c r="A685" s="120"/>
      <c r="B685" s="328"/>
      <c r="C685" s="328"/>
      <c r="D685" s="958"/>
      <c r="E685" s="277"/>
      <c r="F685" s="329">
        <v>1.1000000000000001</v>
      </c>
      <c r="G685" s="329">
        <v>0.55000000000000004</v>
      </c>
      <c r="H685" s="330">
        <v>1.7999999999999999E-2</v>
      </c>
      <c r="I685" s="331">
        <v>1</v>
      </c>
      <c r="J685" s="332">
        <f t="shared" si="200"/>
        <v>0.60500000000000009</v>
      </c>
      <c r="K685" s="121"/>
      <c r="L685" s="122"/>
      <c r="M685" s="123"/>
      <c r="N685" s="124"/>
      <c r="O685" s="967"/>
      <c r="P685" s="968"/>
      <c r="AE685" s="261"/>
    </row>
    <row r="686" spans="1:31" s="496" customFormat="1" ht="19.5" customHeight="1" thickBot="1">
      <c r="A686" s="113">
        <v>43907</v>
      </c>
      <c r="B686" s="299" t="s">
        <v>31</v>
      </c>
      <c r="C686" s="299" t="s">
        <v>66</v>
      </c>
      <c r="D686" s="114" t="s">
        <v>4</v>
      </c>
      <c r="E686" s="115" t="s">
        <v>584</v>
      </c>
      <c r="F686" s="320">
        <v>0.8</v>
      </c>
      <c r="G686" s="320">
        <v>0.6</v>
      </c>
      <c r="H686" s="321">
        <v>1.7999999999999999E-2</v>
      </c>
      <c r="I686" s="322">
        <v>50</v>
      </c>
      <c r="J686" s="323">
        <f t="shared" si="200"/>
        <v>24</v>
      </c>
      <c r="K686" s="116">
        <f>SUM(I686:I686)</f>
        <v>50</v>
      </c>
      <c r="L686" s="117">
        <f>SUM(J686:J686)</f>
        <v>24</v>
      </c>
      <c r="M686" s="118" t="s">
        <v>33</v>
      </c>
      <c r="N686" s="119"/>
      <c r="O686" s="967"/>
      <c r="P686" s="968" t="s">
        <v>219</v>
      </c>
      <c r="AE686" s="261"/>
    </row>
    <row r="687" spans="1:31" s="496" customFormat="1" ht="19.5" customHeight="1">
      <c r="A687" s="113">
        <v>43907</v>
      </c>
      <c r="B687" s="299" t="s">
        <v>31</v>
      </c>
      <c r="C687" s="299" t="s">
        <v>66</v>
      </c>
      <c r="D687" s="114" t="s">
        <v>4</v>
      </c>
      <c r="E687" s="115" t="s">
        <v>588</v>
      </c>
      <c r="F687" s="320">
        <v>1.2</v>
      </c>
      <c r="G687" s="320">
        <v>0.6</v>
      </c>
      <c r="H687" s="321">
        <v>1.7999999999999999E-2</v>
      </c>
      <c r="I687" s="322">
        <v>30</v>
      </c>
      <c r="J687" s="323">
        <f t="shared" si="200"/>
        <v>21.599999999999998</v>
      </c>
      <c r="K687" s="116">
        <f>SUM(I687:I688)</f>
        <v>50</v>
      </c>
      <c r="L687" s="117">
        <f>SUM(J687:J688)</f>
        <v>37.200000000000003</v>
      </c>
      <c r="M687" s="118" t="s">
        <v>33</v>
      </c>
      <c r="N687" s="119"/>
      <c r="O687" s="967"/>
      <c r="P687" s="968" t="s">
        <v>216</v>
      </c>
      <c r="AE687" s="261"/>
    </row>
    <row r="688" spans="1:31" s="654" customFormat="1" ht="19.5" customHeight="1" thickBot="1">
      <c r="A688" s="120"/>
      <c r="B688" s="328"/>
      <c r="C688" s="328"/>
      <c r="D688" s="958"/>
      <c r="E688" s="277"/>
      <c r="F688" s="329">
        <v>1.3</v>
      </c>
      <c r="G688" s="329">
        <v>0.6</v>
      </c>
      <c r="H688" s="330">
        <v>1.7999999999999999E-2</v>
      </c>
      <c r="I688" s="331">
        <v>20</v>
      </c>
      <c r="J688" s="332">
        <f t="shared" ref="J688" si="215">F688*G688*I688</f>
        <v>15.600000000000001</v>
      </c>
      <c r="K688" s="121"/>
      <c r="L688" s="122"/>
      <c r="M688" s="123"/>
      <c r="N688" s="124"/>
      <c r="O688" s="967"/>
      <c r="P688" s="968"/>
      <c r="AE688" s="261"/>
    </row>
    <row r="689" spans="1:31" s="496" customFormat="1" ht="19.5" customHeight="1">
      <c r="A689" s="113">
        <v>43907</v>
      </c>
      <c r="B689" s="299" t="s">
        <v>31</v>
      </c>
      <c r="C689" s="299" t="s">
        <v>66</v>
      </c>
      <c r="D689" s="114" t="s">
        <v>3</v>
      </c>
      <c r="E689" s="115" t="s">
        <v>589</v>
      </c>
      <c r="F689" s="320">
        <v>1.2</v>
      </c>
      <c r="G689" s="320">
        <v>0.6</v>
      </c>
      <c r="H689" s="321">
        <v>1.7999999999999999E-2</v>
      </c>
      <c r="I689" s="322">
        <v>25</v>
      </c>
      <c r="J689" s="323">
        <f t="shared" si="200"/>
        <v>18</v>
      </c>
      <c r="K689" s="116">
        <f>SUM(I689:I692)</f>
        <v>50</v>
      </c>
      <c r="L689" s="117">
        <f>SUM(J689:J692)</f>
        <v>37.120000000000005</v>
      </c>
      <c r="M689" s="118" t="s">
        <v>33</v>
      </c>
      <c r="N689" s="119"/>
      <c r="O689" s="967"/>
      <c r="P689" s="968" t="s">
        <v>216</v>
      </c>
      <c r="AE689" s="261"/>
    </row>
    <row r="690" spans="1:31" s="654" customFormat="1" ht="19.5" customHeight="1">
      <c r="A690" s="120"/>
      <c r="B690" s="328"/>
      <c r="C690" s="328"/>
      <c r="D690" s="958"/>
      <c r="E690" s="277"/>
      <c r="F690" s="329">
        <v>1.2</v>
      </c>
      <c r="G690" s="329">
        <v>0.55000000000000004</v>
      </c>
      <c r="H690" s="330">
        <v>1.7999999999999999E-2</v>
      </c>
      <c r="I690" s="331">
        <v>1</v>
      </c>
      <c r="J690" s="332">
        <f t="shared" si="200"/>
        <v>0.66</v>
      </c>
      <c r="K690" s="121"/>
      <c r="L690" s="122"/>
      <c r="M690" s="123"/>
      <c r="N690" s="124"/>
      <c r="O690" s="967"/>
      <c r="P690" s="968"/>
      <c r="AE690" s="261"/>
    </row>
    <row r="691" spans="1:31" s="654" customFormat="1" ht="19.5" customHeight="1">
      <c r="A691" s="120"/>
      <c r="B691" s="328"/>
      <c r="C691" s="328"/>
      <c r="D691" s="958"/>
      <c r="E691" s="277"/>
      <c r="F691" s="329">
        <v>1.3</v>
      </c>
      <c r="G691" s="329">
        <v>0.6</v>
      </c>
      <c r="H691" s="330">
        <v>1.7999999999999999E-2</v>
      </c>
      <c r="I691" s="331">
        <v>20</v>
      </c>
      <c r="J691" s="332">
        <f t="shared" si="200"/>
        <v>15.600000000000001</v>
      </c>
      <c r="K691" s="121"/>
      <c r="L691" s="122"/>
      <c r="M691" s="123"/>
      <c r="N691" s="124"/>
      <c r="O691" s="967"/>
      <c r="P691" s="968"/>
      <c r="AE691" s="261"/>
    </row>
    <row r="692" spans="1:31" s="654" customFormat="1" ht="19.5" customHeight="1" thickBot="1">
      <c r="A692" s="120"/>
      <c r="B692" s="328"/>
      <c r="C692" s="328"/>
      <c r="D692" s="958"/>
      <c r="E692" s="277"/>
      <c r="F692" s="329">
        <v>1.3</v>
      </c>
      <c r="G692" s="329">
        <v>0.55000000000000004</v>
      </c>
      <c r="H692" s="330">
        <v>1.7999999999999999E-2</v>
      </c>
      <c r="I692" s="331">
        <v>4</v>
      </c>
      <c r="J692" s="332">
        <f t="shared" ref="J692" si="216">F692*G692*I692</f>
        <v>2.8600000000000003</v>
      </c>
      <c r="K692" s="121"/>
      <c r="L692" s="122"/>
      <c r="M692" s="123"/>
      <c r="N692" s="124"/>
      <c r="O692" s="967"/>
      <c r="P692" s="968"/>
      <c r="AE692" s="261"/>
    </row>
    <row r="693" spans="1:31" s="496" customFormat="1" ht="19.5" customHeight="1">
      <c r="A693" s="113">
        <v>43907</v>
      </c>
      <c r="B693" s="299" t="s">
        <v>31</v>
      </c>
      <c r="C693" s="299" t="s">
        <v>66</v>
      </c>
      <c r="D693" s="114" t="s">
        <v>3</v>
      </c>
      <c r="E693" s="115" t="s">
        <v>590</v>
      </c>
      <c r="F693" s="320">
        <v>1.1000000000000001</v>
      </c>
      <c r="G693" s="320">
        <v>0.6</v>
      </c>
      <c r="H693" s="321">
        <v>1.7999999999999999E-2</v>
      </c>
      <c r="I693" s="322">
        <v>25</v>
      </c>
      <c r="J693" s="323">
        <f t="shared" si="200"/>
        <v>16.5</v>
      </c>
      <c r="K693" s="116">
        <f>SUM(I693:I696)</f>
        <v>50</v>
      </c>
      <c r="L693" s="117">
        <f>SUM(J693:J696)</f>
        <v>31.225000000000001</v>
      </c>
      <c r="M693" s="118" t="s">
        <v>33</v>
      </c>
      <c r="N693" s="119"/>
      <c r="O693" s="967"/>
      <c r="P693" s="968" t="s">
        <v>216</v>
      </c>
      <c r="AE693" s="261"/>
    </row>
    <row r="694" spans="1:31" s="908" customFormat="1" ht="19.5" customHeight="1">
      <c r="A694" s="120"/>
      <c r="B694" s="328"/>
      <c r="C694" s="328"/>
      <c r="D694" s="958"/>
      <c r="E694" s="277"/>
      <c r="F694" s="329">
        <v>1</v>
      </c>
      <c r="G694" s="329">
        <v>0.6</v>
      </c>
      <c r="H694" s="330">
        <v>1.7999999999999999E-2</v>
      </c>
      <c r="I694" s="331">
        <v>15</v>
      </c>
      <c r="J694" s="332">
        <f t="shared" ref="J694" si="217">F694*G694*I694</f>
        <v>9</v>
      </c>
      <c r="K694" s="121"/>
      <c r="L694" s="122"/>
      <c r="M694" s="123"/>
      <c r="N694" s="124"/>
      <c r="O694" s="967"/>
      <c r="P694" s="968"/>
      <c r="AE694" s="261"/>
    </row>
    <row r="695" spans="1:31" s="496" customFormat="1" ht="19.5" customHeight="1">
      <c r="A695" s="120"/>
      <c r="B695" s="328"/>
      <c r="C695" s="328"/>
      <c r="D695" s="958"/>
      <c r="E695" s="277"/>
      <c r="F695" s="329">
        <v>0.9</v>
      </c>
      <c r="G695" s="329">
        <v>0.6</v>
      </c>
      <c r="H695" s="330">
        <v>1.7999999999999999E-2</v>
      </c>
      <c r="I695" s="331">
        <v>5</v>
      </c>
      <c r="J695" s="332">
        <f t="shared" si="200"/>
        <v>2.7</v>
      </c>
      <c r="K695" s="121"/>
      <c r="L695" s="122"/>
      <c r="M695" s="123"/>
      <c r="N695" s="124"/>
      <c r="O695" s="967"/>
      <c r="P695" s="968"/>
      <c r="AE695" s="261"/>
    </row>
    <row r="696" spans="1:31" s="496" customFormat="1" ht="19.5" customHeight="1" thickBot="1">
      <c r="A696" s="120"/>
      <c r="B696" s="328"/>
      <c r="C696" s="328"/>
      <c r="D696" s="958"/>
      <c r="E696" s="277"/>
      <c r="F696" s="329">
        <v>1.1000000000000001</v>
      </c>
      <c r="G696" s="329">
        <v>0.55000000000000004</v>
      </c>
      <c r="H696" s="330">
        <v>1.7999999999999999E-2</v>
      </c>
      <c r="I696" s="331">
        <v>5</v>
      </c>
      <c r="J696" s="332">
        <f t="shared" si="200"/>
        <v>3.0250000000000004</v>
      </c>
      <c r="K696" s="121"/>
      <c r="L696" s="122"/>
      <c r="M696" s="123"/>
      <c r="N696" s="124"/>
      <c r="O696" s="967"/>
      <c r="P696" s="968"/>
      <c r="AE696" s="261"/>
    </row>
    <row r="697" spans="1:31" s="497" customFormat="1" ht="19.5" customHeight="1">
      <c r="A697" s="113">
        <v>43908</v>
      </c>
      <c r="B697" s="299" t="s">
        <v>31</v>
      </c>
      <c r="C697" s="299" t="s">
        <v>66</v>
      </c>
      <c r="D697" s="114" t="s">
        <v>3</v>
      </c>
      <c r="E697" s="115" t="s">
        <v>617</v>
      </c>
      <c r="F697" s="320">
        <v>1.4</v>
      </c>
      <c r="G697" s="320">
        <v>0.6</v>
      </c>
      <c r="H697" s="321">
        <v>1.7999999999999999E-2</v>
      </c>
      <c r="I697" s="322">
        <v>14</v>
      </c>
      <c r="J697" s="323">
        <f t="shared" si="200"/>
        <v>11.76</v>
      </c>
      <c r="K697" s="116">
        <f>SUM(I697:I701)</f>
        <v>50</v>
      </c>
      <c r="L697" s="117">
        <f>SUM(J697:J701)</f>
        <v>45.339999999999996</v>
      </c>
      <c r="M697" s="118" t="s">
        <v>33</v>
      </c>
      <c r="N697" s="119"/>
      <c r="O697" s="967"/>
      <c r="P697" s="968" t="s">
        <v>216</v>
      </c>
      <c r="AE697" s="261"/>
    </row>
    <row r="698" spans="1:31" s="654" customFormat="1" ht="19.5" customHeight="1">
      <c r="A698" s="120"/>
      <c r="B698" s="328"/>
      <c r="C698" s="328"/>
      <c r="D698" s="958"/>
      <c r="E698" s="277"/>
      <c r="F698" s="329">
        <v>1.5</v>
      </c>
      <c r="G698" s="329">
        <v>0.6</v>
      </c>
      <c r="H698" s="330">
        <v>1.7999999999999999E-2</v>
      </c>
      <c r="I698" s="331">
        <v>20</v>
      </c>
      <c r="J698" s="332">
        <f t="shared" ref="J698:J699" si="218">F698*G698*I698</f>
        <v>18</v>
      </c>
      <c r="K698" s="121"/>
      <c r="L698" s="122"/>
      <c r="M698" s="123"/>
      <c r="N698" s="124"/>
      <c r="O698" s="967"/>
      <c r="P698" s="968"/>
      <c r="AE698" s="261"/>
    </row>
    <row r="699" spans="1:31" s="918" customFormat="1" ht="19.5" customHeight="1">
      <c r="A699" s="120"/>
      <c r="B699" s="328"/>
      <c r="C699" s="328"/>
      <c r="D699" s="958"/>
      <c r="E699" s="277"/>
      <c r="F699" s="329">
        <v>1.6</v>
      </c>
      <c r="G699" s="329">
        <v>0.55000000000000004</v>
      </c>
      <c r="H699" s="330">
        <v>1.7999999999999999E-2</v>
      </c>
      <c r="I699" s="331">
        <v>1</v>
      </c>
      <c r="J699" s="332">
        <f t="shared" si="218"/>
        <v>0.88000000000000012</v>
      </c>
      <c r="K699" s="121"/>
      <c r="L699" s="122"/>
      <c r="M699" s="123"/>
      <c r="N699" s="124"/>
      <c r="O699" s="967"/>
      <c r="P699" s="968"/>
      <c r="AE699" s="261"/>
    </row>
    <row r="700" spans="1:31" s="497" customFormat="1" ht="19.5" customHeight="1">
      <c r="A700" s="120"/>
      <c r="B700" s="328"/>
      <c r="C700" s="328"/>
      <c r="D700" s="958"/>
      <c r="E700" s="277"/>
      <c r="F700" s="329">
        <v>1.6</v>
      </c>
      <c r="G700" s="329">
        <v>0.6</v>
      </c>
      <c r="H700" s="330">
        <v>1.7999999999999999E-2</v>
      </c>
      <c r="I700" s="331">
        <v>10</v>
      </c>
      <c r="J700" s="332">
        <f t="shared" si="200"/>
        <v>9.6</v>
      </c>
      <c r="K700" s="121"/>
      <c r="L700" s="122"/>
      <c r="M700" s="123"/>
      <c r="N700" s="124"/>
      <c r="O700" s="967"/>
      <c r="P700" s="968"/>
      <c r="AE700" s="261"/>
    </row>
    <row r="701" spans="1:31" s="497" customFormat="1" ht="19.5" customHeight="1" thickBot="1">
      <c r="A701" s="120"/>
      <c r="B701" s="328"/>
      <c r="C701" s="328"/>
      <c r="D701" s="958"/>
      <c r="E701" s="277"/>
      <c r="F701" s="329">
        <v>1.7</v>
      </c>
      <c r="G701" s="329">
        <v>0.6</v>
      </c>
      <c r="H701" s="330">
        <v>1.7999999999999999E-2</v>
      </c>
      <c r="I701" s="331">
        <v>5</v>
      </c>
      <c r="J701" s="332">
        <f t="shared" si="200"/>
        <v>5.0999999999999996</v>
      </c>
      <c r="K701" s="121"/>
      <c r="L701" s="122"/>
      <c r="M701" s="123"/>
      <c r="N701" s="124"/>
      <c r="O701" s="967"/>
      <c r="P701" s="968"/>
      <c r="AE701" s="261"/>
    </row>
    <row r="702" spans="1:31" s="497" customFormat="1" ht="19.5" customHeight="1">
      <c r="A702" s="113">
        <v>43908</v>
      </c>
      <c r="B702" s="299" t="s">
        <v>31</v>
      </c>
      <c r="C702" s="299" t="s">
        <v>66</v>
      </c>
      <c r="D702" s="114" t="s">
        <v>4</v>
      </c>
      <c r="E702" s="115" t="s">
        <v>618</v>
      </c>
      <c r="F702" s="320">
        <v>0.9</v>
      </c>
      <c r="G702" s="320">
        <v>0.6</v>
      </c>
      <c r="H702" s="321">
        <v>1.7999999999999999E-2</v>
      </c>
      <c r="I702" s="322">
        <v>7</v>
      </c>
      <c r="J702" s="323">
        <f t="shared" si="200"/>
        <v>3.7800000000000002</v>
      </c>
      <c r="K702" s="116">
        <f>SUM(I702:I706)</f>
        <v>49</v>
      </c>
      <c r="L702" s="117">
        <f>SUM(J702:J706)</f>
        <v>32.040000000000006</v>
      </c>
      <c r="M702" s="118" t="s">
        <v>33</v>
      </c>
      <c r="N702" s="119"/>
      <c r="O702" s="967"/>
      <c r="P702" s="968" t="s">
        <v>219</v>
      </c>
      <c r="AE702" s="261"/>
    </row>
    <row r="703" spans="1:31" s="918" customFormat="1" ht="19.5" customHeight="1">
      <c r="A703" s="120"/>
      <c r="B703" s="328"/>
      <c r="C703" s="328"/>
      <c r="D703" s="958"/>
      <c r="E703" s="277"/>
      <c r="F703" s="329">
        <v>1</v>
      </c>
      <c r="G703" s="329">
        <v>0.6</v>
      </c>
      <c r="H703" s="330">
        <v>1.7999999999999999E-2</v>
      </c>
      <c r="I703" s="331">
        <v>10</v>
      </c>
      <c r="J703" s="332">
        <f t="shared" ref="J703" si="219">F703*G703*I703</f>
        <v>6</v>
      </c>
      <c r="K703" s="121"/>
      <c r="L703" s="122"/>
      <c r="M703" s="123"/>
      <c r="N703" s="124"/>
      <c r="O703" s="967"/>
      <c r="P703" s="968"/>
      <c r="AE703" s="261"/>
    </row>
    <row r="704" spans="1:31" s="918" customFormat="1" ht="19.5" customHeight="1">
      <c r="A704" s="120"/>
      <c r="B704" s="328"/>
      <c r="C704" s="328"/>
      <c r="D704" s="958"/>
      <c r="E704" s="277"/>
      <c r="F704" s="329">
        <v>1.1000000000000001</v>
      </c>
      <c r="G704" s="329">
        <v>0.6</v>
      </c>
      <c r="H704" s="330">
        <v>1.7999999999999999E-2</v>
      </c>
      <c r="I704" s="331">
        <v>18</v>
      </c>
      <c r="J704" s="332">
        <f t="shared" si="200"/>
        <v>11.88</v>
      </c>
      <c r="K704" s="121"/>
      <c r="L704" s="122"/>
      <c r="M704" s="123"/>
      <c r="N704" s="124"/>
      <c r="O704" s="967"/>
      <c r="P704" s="968"/>
      <c r="AE704" s="261"/>
    </row>
    <row r="705" spans="1:31" s="654" customFormat="1" ht="19.5" customHeight="1">
      <c r="A705" s="120"/>
      <c r="B705" s="328"/>
      <c r="C705" s="328"/>
      <c r="D705" s="958"/>
      <c r="E705" s="277"/>
      <c r="F705" s="329">
        <v>1.2</v>
      </c>
      <c r="G705" s="329">
        <v>0.6</v>
      </c>
      <c r="H705" s="330">
        <v>1.7999999999999999E-2</v>
      </c>
      <c r="I705" s="331">
        <v>9</v>
      </c>
      <c r="J705" s="332">
        <f t="shared" ref="J705" si="220">F705*G705*I705</f>
        <v>6.4799999999999995</v>
      </c>
      <c r="K705" s="121"/>
      <c r="L705" s="122"/>
      <c r="M705" s="123"/>
      <c r="N705" s="124"/>
      <c r="O705" s="967"/>
      <c r="P705" s="968"/>
      <c r="AE705" s="261"/>
    </row>
    <row r="706" spans="1:31" s="497" customFormat="1" ht="19.5" customHeight="1" thickBot="1">
      <c r="A706" s="120"/>
      <c r="B706" s="328"/>
      <c r="C706" s="328"/>
      <c r="D706" s="958"/>
      <c r="E706" s="277"/>
      <c r="F706" s="329">
        <v>1.3</v>
      </c>
      <c r="G706" s="329">
        <v>0.6</v>
      </c>
      <c r="H706" s="330">
        <v>1.7999999999999999E-2</v>
      </c>
      <c r="I706" s="331">
        <v>5</v>
      </c>
      <c r="J706" s="332">
        <f t="shared" si="200"/>
        <v>3.9000000000000004</v>
      </c>
      <c r="K706" s="121"/>
      <c r="L706" s="122"/>
      <c r="M706" s="123"/>
      <c r="N706" s="124"/>
      <c r="O706" s="967"/>
      <c r="P706" s="968"/>
      <c r="AE706" s="261"/>
    </row>
    <row r="707" spans="1:31" s="497" customFormat="1" ht="19.5" customHeight="1">
      <c r="A707" s="113">
        <v>43908</v>
      </c>
      <c r="B707" s="299" t="s">
        <v>31</v>
      </c>
      <c r="C707" s="299" t="s">
        <v>66</v>
      </c>
      <c r="D707" s="114" t="s">
        <v>4</v>
      </c>
      <c r="E707" s="115" t="s">
        <v>619</v>
      </c>
      <c r="F707" s="320">
        <v>2</v>
      </c>
      <c r="G707" s="320">
        <v>0.6</v>
      </c>
      <c r="H707" s="321">
        <v>1.7999999999999999E-2</v>
      </c>
      <c r="I707" s="322">
        <v>22</v>
      </c>
      <c r="J707" s="323">
        <f t="shared" si="200"/>
        <v>26.4</v>
      </c>
      <c r="K707" s="116">
        <f>SUM(I707:I712)</f>
        <v>41</v>
      </c>
      <c r="L707" s="117">
        <f>SUM(J707:J712)</f>
        <v>48.18</v>
      </c>
      <c r="M707" s="118" t="s">
        <v>33</v>
      </c>
      <c r="N707" s="119" t="s">
        <v>32</v>
      </c>
      <c r="O707" s="967" t="s">
        <v>229</v>
      </c>
      <c r="P707" s="968" t="s">
        <v>219</v>
      </c>
      <c r="AE707" s="261"/>
    </row>
    <row r="708" spans="1:31" s="918" customFormat="1" ht="19.5" customHeight="1">
      <c r="A708" s="120"/>
      <c r="B708" s="328"/>
      <c r="C708" s="328"/>
      <c r="D708" s="958"/>
      <c r="E708" s="277"/>
      <c r="F708" s="329">
        <v>1.9</v>
      </c>
      <c r="G708" s="329">
        <v>0.6</v>
      </c>
      <c r="H708" s="330">
        <v>1.7999999999999999E-2</v>
      </c>
      <c r="I708" s="331">
        <v>3</v>
      </c>
      <c r="J708" s="332">
        <f t="shared" si="200"/>
        <v>3.42</v>
      </c>
      <c r="K708" s="121"/>
      <c r="L708" s="122"/>
      <c r="M708" s="123"/>
      <c r="N708" s="124"/>
      <c r="O708" s="967"/>
      <c r="P708" s="968"/>
      <c r="AE708" s="261"/>
    </row>
    <row r="709" spans="1:31" s="918" customFormat="1" ht="19.5" customHeight="1">
      <c r="A709" s="120"/>
      <c r="B709" s="328"/>
      <c r="C709" s="328"/>
      <c r="D709" s="958"/>
      <c r="E709" s="277"/>
      <c r="F709" s="329">
        <v>1.7</v>
      </c>
      <c r="G709" s="329">
        <v>0.6</v>
      </c>
      <c r="H709" s="330">
        <v>1.7999999999999999E-2</v>
      </c>
      <c r="I709" s="331">
        <v>7</v>
      </c>
      <c r="J709" s="332">
        <f t="shared" si="200"/>
        <v>7.1400000000000006</v>
      </c>
      <c r="K709" s="121"/>
      <c r="L709" s="122"/>
      <c r="M709" s="123"/>
      <c r="N709" s="124"/>
      <c r="O709" s="967"/>
      <c r="P709" s="968"/>
      <c r="AE709" s="261"/>
    </row>
    <row r="710" spans="1:31" s="918" customFormat="1" ht="19.5" customHeight="1">
      <c r="A710" s="120"/>
      <c r="B710" s="328"/>
      <c r="C710" s="328"/>
      <c r="D710" s="958"/>
      <c r="E710" s="277"/>
      <c r="F710" s="329">
        <v>2.1</v>
      </c>
      <c r="G710" s="329">
        <v>0.6</v>
      </c>
      <c r="H710" s="330">
        <v>1.7999999999999999E-2</v>
      </c>
      <c r="I710" s="331">
        <v>7</v>
      </c>
      <c r="J710" s="332">
        <f t="shared" si="200"/>
        <v>8.82</v>
      </c>
      <c r="K710" s="121"/>
      <c r="L710" s="122"/>
      <c r="M710" s="123"/>
      <c r="N710" s="124"/>
      <c r="O710" s="967"/>
      <c r="P710" s="968"/>
      <c r="AE710" s="261"/>
    </row>
    <row r="711" spans="1:31" s="918" customFormat="1" ht="19.5" customHeight="1">
      <c r="A711" s="120"/>
      <c r="B711" s="328"/>
      <c r="C711" s="328"/>
      <c r="D711" s="958"/>
      <c r="E711" s="277"/>
      <c r="F711" s="329">
        <v>2.2000000000000002</v>
      </c>
      <c r="G711" s="329">
        <v>0.6</v>
      </c>
      <c r="H711" s="330">
        <v>1.7999999999999999E-2</v>
      </c>
      <c r="I711" s="331">
        <v>1</v>
      </c>
      <c r="J711" s="332">
        <f t="shared" ref="J711" si="221">F711*G711*I711</f>
        <v>1.32</v>
      </c>
      <c r="K711" s="121"/>
      <c r="L711" s="122"/>
      <c r="M711" s="123"/>
      <c r="N711" s="124"/>
      <c r="O711" s="967"/>
      <c r="P711" s="968"/>
      <c r="AE711" s="261"/>
    </row>
    <row r="712" spans="1:31" s="918" customFormat="1" ht="19.5" customHeight="1" thickBot="1">
      <c r="A712" s="120"/>
      <c r="B712" s="328"/>
      <c r="C712" s="328"/>
      <c r="D712" s="958"/>
      <c r="E712" s="277"/>
      <c r="F712" s="329">
        <v>1.8</v>
      </c>
      <c r="G712" s="329">
        <v>0.6</v>
      </c>
      <c r="H712" s="330">
        <v>1.7999999999999999E-2</v>
      </c>
      <c r="I712" s="331">
        <v>1</v>
      </c>
      <c r="J712" s="332">
        <f t="shared" ref="J712" si="222">F712*G712*I712</f>
        <v>1.08</v>
      </c>
      <c r="K712" s="121"/>
      <c r="L712" s="122"/>
      <c r="M712" s="123"/>
      <c r="N712" s="124"/>
      <c r="O712" s="967"/>
      <c r="P712" s="968"/>
      <c r="AE712" s="261"/>
    </row>
    <row r="713" spans="1:31" s="497" customFormat="1" ht="19.5" customHeight="1">
      <c r="A713" s="113">
        <v>43908</v>
      </c>
      <c r="B713" s="299" t="s">
        <v>31</v>
      </c>
      <c r="C713" s="299" t="s">
        <v>66</v>
      </c>
      <c r="D713" s="114" t="s">
        <v>3</v>
      </c>
      <c r="E713" s="115" t="s">
        <v>620</v>
      </c>
      <c r="F713" s="320">
        <v>0.9</v>
      </c>
      <c r="G713" s="320">
        <v>0.6</v>
      </c>
      <c r="H713" s="321">
        <v>1.7999999999999999E-2</v>
      </c>
      <c r="I713" s="322">
        <v>12</v>
      </c>
      <c r="J713" s="323">
        <f t="shared" si="200"/>
        <v>6.48</v>
      </c>
      <c r="K713" s="116">
        <f>SUM(I713:I716)</f>
        <v>50</v>
      </c>
      <c r="L713" s="117">
        <f>SUM(J713:J716)</f>
        <v>30.630000000000003</v>
      </c>
      <c r="M713" s="118" t="s">
        <v>33</v>
      </c>
      <c r="N713" s="119"/>
      <c r="O713" s="967"/>
      <c r="P713" s="968" t="s">
        <v>216</v>
      </c>
      <c r="AE713" s="261"/>
    </row>
    <row r="714" spans="1:31" s="918" customFormat="1" ht="19.5" customHeight="1">
      <c r="A714" s="120"/>
      <c r="B714" s="328"/>
      <c r="C714" s="328"/>
      <c r="D714" s="958"/>
      <c r="E714" s="277"/>
      <c r="F714" s="329">
        <v>1</v>
      </c>
      <c r="G714" s="329">
        <v>0.6</v>
      </c>
      <c r="H714" s="330">
        <v>1.7999999999999999E-2</v>
      </c>
      <c r="I714" s="331">
        <v>10</v>
      </c>
      <c r="J714" s="332">
        <f t="shared" ref="J714" si="223">F714*G714*I714</f>
        <v>6</v>
      </c>
      <c r="K714" s="121"/>
      <c r="L714" s="122"/>
      <c r="M714" s="123"/>
      <c r="N714" s="124"/>
      <c r="O714" s="967"/>
      <c r="P714" s="968"/>
      <c r="AE714" s="261"/>
    </row>
    <row r="715" spans="1:31" s="655" customFormat="1" ht="19.5" customHeight="1">
      <c r="A715" s="120"/>
      <c r="B715" s="328"/>
      <c r="C715" s="328"/>
      <c r="D715" s="958"/>
      <c r="E715" s="277"/>
      <c r="F715" s="329">
        <v>1</v>
      </c>
      <c r="G715" s="329">
        <v>0.55000000000000004</v>
      </c>
      <c r="H715" s="330">
        <v>1.7999999999999999E-2</v>
      </c>
      <c r="I715" s="331">
        <v>3</v>
      </c>
      <c r="J715" s="332">
        <f t="shared" ref="J715" si="224">F715*G715*I715</f>
        <v>1.6500000000000001</v>
      </c>
      <c r="K715" s="121"/>
      <c r="L715" s="122"/>
      <c r="M715" s="123"/>
      <c r="N715" s="124"/>
      <c r="O715" s="967"/>
      <c r="P715" s="968"/>
      <c r="AE715" s="261"/>
    </row>
    <row r="716" spans="1:31" s="497" customFormat="1" ht="19.5" customHeight="1" thickBot="1">
      <c r="A716" s="120"/>
      <c r="B716" s="328"/>
      <c r="C716" s="328"/>
      <c r="D716" s="958"/>
      <c r="E716" s="277"/>
      <c r="F716" s="329">
        <v>1.1000000000000001</v>
      </c>
      <c r="G716" s="329">
        <v>0.6</v>
      </c>
      <c r="H716" s="330">
        <v>1.7999999999999999E-2</v>
      </c>
      <c r="I716" s="331">
        <v>25</v>
      </c>
      <c r="J716" s="332">
        <f t="shared" ref="J716:J1218" si="225">F716*G716*I716</f>
        <v>16.5</v>
      </c>
      <c r="K716" s="121"/>
      <c r="L716" s="122"/>
      <c r="M716" s="123"/>
      <c r="N716" s="124"/>
      <c r="O716" s="967"/>
      <c r="P716" s="968"/>
      <c r="AE716" s="261"/>
    </row>
    <row r="717" spans="1:31" s="497" customFormat="1" ht="19.5" customHeight="1">
      <c r="A717" s="113">
        <v>43908</v>
      </c>
      <c r="B717" s="299" t="s">
        <v>31</v>
      </c>
      <c r="C717" s="299" t="s">
        <v>66</v>
      </c>
      <c r="D717" s="114" t="s">
        <v>3</v>
      </c>
      <c r="E717" s="115" t="s">
        <v>621</v>
      </c>
      <c r="F717" s="320">
        <v>1.4</v>
      </c>
      <c r="G717" s="320">
        <v>0.6</v>
      </c>
      <c r="H717" s="321">
        <v>1.7999999999999999E-2</v>
      </c>
      <c r="I717" s="322">
        <v>11</v>
      </c>
      <c r="J717" s="323">
        <f t="shared" si="225"/>
        <v>9.24</v>
      </c>
      <c r="K717" s="116">
        <f>SUM(I717:I721)</f>
        <v>50</v>
      </c>
      <c r="L717" s="117">
        <f>SUM(J717:J721)</f>
        <v>45.645000000000003</v>
      </c>
      <c r="M717" s="118" t="s">
        <v>33</v>
      </c>
      <c r="N717" s="119"/>
      <c r="O717" s="967"/>
      <c r="P717" s="968" t="s">
        <v>219</v>
      </c>
      <c r="AE717" s="261"/>
    </row>
    <row r="718" spans="1:31" s="919" customFormat="1" ht="19.5" customHeight="1">
      <c r="A718" s="120"/>
      <c r="B718" s="328"/>
      <c r="C718" s="328"/>
      <c r="D718" s="958"/>
      <c r="E718" s="277"/>
      <c r="F718" s="329">
        <v>1.5</v>
      </c>
      <c r="G718" s="329">
        <v>0.6</v>
      </c>
      <c r="H718" s="330">
        <v>1.7999999999999999E-2</v>
      </c>
      <c r="I718" s="331">
        <v>22</v>
      </c>
      <c r="J718" s="332">
        <f t="shared" si="225"/>
        <v>19.799999999999997</v>
      </c>
      <c r="K718" s="121"/>
      <c r="L718" s="122"/>
      <c r="M718" s="123"/>
      <c r="N718" s="124"/>
      <c r="O718" s="967"/>
      <c r="P718" s="968"/>
      <c r="AE718" s="261"/>
    </row>
    <row r="719" spans="1:31" s="919" customFormat="1" ht="19.5" customHeight="1">
      <c r="A719" s="120"/>
      <c r="B719" s="328"/>
      <c r="C719" s="328"/>
      <c r="D719" s="958"/>
      <c r="E719" s="277"/>
      <c r="F719" s="329">
        <v>1.6</v>
      </c>
      <c r="G719" s="329">
        <v>0.6</v>
      </c>
      <c r="H719" s="330">
        <v>1.7999999999999999E-2</v>
      </c>
      <c r="I719" s="331">
        <v>9</v>
      </c>
      <c r="J719" s="332">
        <f t="shared" ref="J719" si="226">F719*G719*I719</f>
        <v>8.64</v>
      </c>
      <c r="K719" s="121"/>
      <c r="L719" s="122"/>
      <c r="M719" s="123"/>
      <c r="N719" s="124"/>
      <c r="O719" s="967"/>
      <c r="P719" s="968"/>
      <c r="AE719" s="261"/>
    </row>
    <row r="720" spans="1:31" s="919" customFormat="1" ht="19.5" customHeight="1">
      <c r="A720" s="120"/>
      <c r="B720" s="328"/>
      <c r="C720" s="328"/>
      <c r="D720" s="958"/>
      <c r="E720" s="277"/>
      <c r="F720" s="329">
        <v>1.7</v>
      </c>
      <c r="G720" s="329">
        <v>0.6</v>
      </c>
      <c r="H720" s="330">
        <v>1.7999999999999999E-2</v>
      </c>
      <c r="I720" s="331">
        <v>7</v>
      </c>
      <c r="J720" s="332">
        <f t="shared" ref="J720" si="227">F720*G720*I720</f>
        <v>7.1400000000000006</v>
      </c>
      <c r="K720" s="121"/>
      <c r="L720" s="122"/>
      <c r="M720" s="123"/>
      <c r="N720" s="124"/>
      <c r="O720" s="967"/>
      <c r="P720" s="968"/>
      <c r="AE720" s="261"/>
    </row>
    <row r="721" spans="1:31" s="497" customFormat="1" ht="19.5" customHeight="1" thickBot="1">
      <c r="A721" s="120"/>
      <c r="B721" s="328"/>
      <c r="C721" s="328"/>
      <c r="D721" s="958"/>
      <c r="E721" s="277"/>
      <c r="F721" s="329">
        <v>1.5</v>
      </c>
      <c r="G721" s="329">
        <v>0.55000000000000004</v>
      </c>
      <c r="H721" s="330">
        <v>1.7999999999999999E-2</v>
      </c>
      <c r="I721" s="331">
        <v>1</v>
      </c>
      <c r="J721" s="332">
        <f t="shared" si="225"/>
        <v>0.82500000000000007</v>
      </c>
      <c r="K721" s="121"/>
      <c r="L721" s="122"/>
      <c r="M721" s="123"/>
      <c r="N721" s="124"/>
      <c r="O721" s="967"/>
      <c r="P721" s="968"/>
      <c r="AE721" s="261"/>
    </row>
    <row r="722" spans="1:31" s="496" customFormat="1" ht="19.5" customHeight="1">
      <c r="A722" s="113">
        <v>43908</v>
      </c>
      <c r="B722" s="299" t="s">
        <v>31</v>
      </c>
      <c r="C722" s="299" t="s">
        <v>66</v>
      </c>
      <c r="D722" s="114" t="s">
        <v>4</v>
      </c>
      <c r="E722" s="115" t="s">
        <v>622</v>
      </c>
      <c r="F722" s="320">
        <v>1.4</v>
      </c>
      <c r="G722" s="320">
        <v>0.6</v>
      </c>
      <c r="H722" s="321">
        <v>1.7999999999999999E-2</v>
      </c>
      <c r="I722" s="322">
        <v>22</v>
      </c>
      <c r="J722" s="323">
        <f t="shared" si="225"/>
        <v>18.48</v>
      </c>
      <c r="K722" s="116">
        <f>SUM(I722:I724)</f>
        <v>49</v>
      </c>
      <c r="L722" s="117">
        <f>SUM(J722:J724)</f>
        <v>43.32</v>
      </c>
      <c r="M722" s="118" t="s">
        <v>33</v>
      </c>
      <c r="N722" s="119"/>
      <c r="O722" s="967"/>
      <c r="P722" s="968" t="s">
        <v>219</v>
      </c>
      <c r="AE722" s="261"/>
    </row>
    <row r="723" spans="1:31" s="919" customFormat="1" ht="19.5" customHeight="1">
      <c r="A723" s="120"/>
      <c r="B723" s="328"/>
      <c r="C723" s="328"/>
      <c r="D723" s="958"/>
      <c r="E723" s="277"/>
      <c r="F723" s="329">
        <v>1.5</v>
      </c>
      <c r="G723" s="329">
        <v>0.6</v>
      </c>
      <c r="H723" s="330">
        <v>1.7999999999999999E-2</v>
      </c>
      <c r="I723" s="331">
        <v>18</v>
      </c>
      <c r="J723" s="332">
        <f t="shared" ref="J723" si="228">F723*G723*I723</f>
        <v>16.2</v>
      </c>
      <c r="K723" s="121"/>
      <c r="L723" s="122"/>
      <c r="M723" s="123"/>
      <c r="N723" s="124"/>
      <c r="O723" s="967"/>
      <c r="P723" s="968"/>
      <c r="AE723" s="261"/>
    </row>
    <row r="724" spans="1:31" s="496" customFormat="1" ht="19.5" customHeight="1" thickBot="1">
      <c r="A724" s="120"/>
      <c r="B724" s="328"/>
      <c r="C724" s="328"/>
      <c r="D724" s="958"/>
      <c r="E724" s="277"/>
      <c r="F724" s="329">
        <v>1.6</v>
      </c>
      <c r="G724" s="329">
        <v>0.6</v>
      </c>
      <c r="H724" s="330">
        <v>1.7999999999999999E-2</v>
      </c>
      <c r="I724" s="331">
        <v>9</v>
      </c>
      <c r="J724" s="332">
        <f t="shared" si="225"/>
        <v>8.64</v>
      </c>
      <c r="K724" s="121"/>
      <c r="L724" s="122"/>
      <c r="M724" s="123"/>
      <c r="N724" s="124"/>
      <c r="O724" s="967"/>
      <c r="P724" s="968"/>
      <c r="AE724" s="261"/>
    </row>
    <row r="725" spans="1:31" s="497" customFormat="1" ht="19.5" customHeight="1">
      <c r="A725" s="113">
        <v>43908</v>
      </c>
      <c r="B725" s="299" t="s">
        <v>31</v>
      </c>
      <c r="C725" s="299" t="s">
        <v>66</v>
      </c>
      <c r="D725" s="114" t="s">
        <v>4</v>
      </c>
      <c r="E725" s="115" t="s">
        <v>623</v>
      </c>
      <c r="F725" s="320">
        <v>2</v>
      </c>
      <c r="G725" s="320">
        <v>0.6</v>
      </c>
      <c r="H725" s="321">
        <v>1.7999999999999999E-2</v>
      </c>
      <c r="I725" s="322">
        <v>4</v>
      </c>
      <c r="J725" s="323">
        <f t="shared" si="225"/>
        <v>4.8</v>
      </c>
      <c r="K725" s="116">
        <f>SUM(I725:I733)</f>
        <v>42</v>
      </c>
      <c r="L725" s="117">
        <f>SUM(J725:J733)</f>
        <v>52.61999999999999</v>
      </c>
      <c r="M725" s="118" t="s">
        <v>33</v>
      </c>
      <c r="N725" s="119" t="s">
        <v>32</v>
      </c>
      <c r="O725" s="967" t="s">
        <v>229</v>
      </c>
      <c r="P725" s="968" t="s">
        <v>219</v>
      </c>
      <c r="AE725" s="261"/>
    </row>
    <row r="726" spans="1:31" s="919" customFormat="1" ht="19.5" customHeight="1">
      <c r="A726" s="120"/>
      <c r="B726" s="328"/>
      <c r="C726" s="328"/>
      <c r="D726" s="958"/>
      <c r="E726" s="277"/>
      <c r="F726" s="329">
        <v>1.9</v>
      </c>
      <c r="G726" s="329">
        <v>0.6</v>
      </c>
      <c r="H726" s="330">
        <v>1.7999999999999999E-2</v>
      </c>
      <c r="I726" s="331">
        <v>8</v>
      </c>
      <c r="J726" s="332">
        <f t="shared" si="225"/>
        <v>9.1199999999999992</v>
      </c>
      <c r="K726" s="121"/>
      <c r="L726" s="122"/>
      <c r="M726" s="123"/>
      <c r="N726" s="124"/>
      <c r="O726" s="967"/>
      <c r="P726" s="968"/>
      <c r="AE726" s="261"/>
    </row>
    <row r="727" spans="1:31" s="919" customFormat="1" ht="19.5" customHeight="1">
      <c r="A727" s="120"/>
      <c r="B727" s="328"/>
      <c r="C727" s="328"/>
      <c r="D727" s="958"/>
      <c r="E727" s="277"/>
      <c r="F727" s="329">
        <v>1.8</v>
      </c>
      <c r="G727" s="329">
        <v>0.6</v>
      </c>
      <c r="H727" s="330">
        <v>1.7999999999999999E-2</v>
      </c>
      <c r="I727" s="331">
        <v>12</v>
      </c>
      <c r="J727" s="332">
        <f t="shared" si="225"/>
        <v>12.96</v>
      </c>
      <c r="K727" s="121"/>
      <c r="L727" s="122"/>
      <c r="M727" s="123"/>
      <c r="N727" s="124"/>
      <c r="O727" s="967"/>
      <c r="P727" s="968"/>
      <c r="AE727" s="261"/>
    </row>
    <row r="728" spans="1:31" s="919" customFormat="1" ht="19.5" customHeight="1">
      <c r="A728" s="120"/>
      <c r="B728" s="328"/>
      <c r="C728" s="328"/>
      <c r="D728" s="958"/>
      <c r="E728" s="277"/>
      <c r="F728" s="329">
        <v>1.7</v>
      </c>
      <c r="G728" s="329">
        <v>0.6</v>
      </c>
      <c r="H728" s="330">
        <v>1.7999999999999999E-2</v>
      </c>
      <c r="I728" s="331">
        <v>2</v>
      </c>
      <c r="J728" s="332">
        <f t="shared" ref="J728:J729" si="229">F728*G728*I728</f>
        <v>2.04</v>
      </c>
      <c r="K728" s="121"/>
      <c r="L728" s="122"/>
      <c r="M728" s="123"/>
      <c r="N728" s="124"/>
      <c r="O728" s="967"/>
      <c r="P728" s="968"/>
      <c r="AE728" s="261"/>
    </row>
    <row r="729" spans="1:31" s="919" customFormat="1" ht="19.5" customHeight="1">
      <c r="A729" s="120"/>
      <c r="B729" s="328"/>
      <c r="C729" s="328"/>
      <c r="D729" s="958"/>
      <c r="E729" s="277"/>
      <c r="F729" s="329">
        <v>2.4</v>
      </c>
      <c r="G729" s="329">
        <v>0.6</v>
      </c>
      <c r="H729" s="330">
        <v>1.7999999999999999E-2</v>
      </c>
      <c r="I729" s="331">
        <v>3</v>
      </c>
      <c r="J729" s="332">
        <f t="shared" si="229"/>
        <v>4.32</v>
      </c>
      <c r="K729" s="121"/>
      <c r="L729" s="122"/>
      <c r="M729" s="123"/>
      <c r="N729" s="124"/>
      <c r="O729" s="967"/>
      <c r="P729" s="968"/>
      <c r="AE729" s="261"/>
    </row>
    <row r="730" spans="1:31" s="919" customFormat="1" ht="19.5" customHeight="1">
      <c r="A730" s="120"/>
      <c r="B730" s="328"/>
      <c r="C730" s="328"/>
      <c r="D730" s="958"/>
      <c r="E730" s="277"/>
      <c r="F730" s="329">
        <v>2.2999999999999998</v>
      </c>
      <c r="G730" s="329">
        <v>0.6</v>
      </c>
      <c r="H730" s="330">
        <v>1.7999999999999999E-2</v>
      </c>
      <c r="I730" s="331">
        <v>3</v>
      </c>
      <c r="J730" s="332">
        <f t="shared" ref="J730:J731" si="230">F730*G730*I730</f>
        <v>4.1399999999999997</v>
      </c>
      <c r="K730" s="121"/>
      <c r="L730" s="122"/>
      <c r="M730" s="123"/>
      <c r="N730" s="124"/>
      <c r="O730" s="967"/>
      <c r="P730" s="968"/>
      <c r="AE730" s="261"/>
    </row>
    <row r="731" spans="1:31" s="919" customFormat="1" ht="19.5" customHeight="1">
      <c r="A731" s="120"/>
      <c r="B731" s="328"/>
      <c r="C731" s="328"/>
      <c r="D731" s="958"/>
      <c r="E731" s="277"/>
      <c r="F731" s="329">
        <v>2.7</v>
      </c>
      <c r="G731" s="329">
        <v>0.6</v>
      </c>
      <c r="H731" s="330">
        <v>1.7999999999999999E-2</v>
      </c>
      <c r="I731" s="331">
        <v>1</v>
      </c>
      <c r="J731" s="332">
        <f t="shared" si="230"/>
        <v>1.62</v>
      </c>
      <c r="K731" s="121"/>
      <c r="L731" s="122"/>
      <c r="M731" s="123"/>
      <c r="N731" s="124"/>
      <c r="O731" s="967"/>
      <c r="P731" s="968"/>
      <c r="AE731" s="261"/>
    </row>
    <row r="732" spans="1:31" s="919" customFormat="1" ht="19.5" customHeight="1">
      <c r="A732" s="120"/>
      <c r="B732" s="328"/>
      <c r="C732" s="328"/>
      <c r="D732" s="958"/>
      <c r="E732" s="277"/>
      <c r="F732" s="329">
        <v>2.6</v>
      </c>
      <c r="G732" s="329">
        <v>0.6</v>
      </c>
      <c r="H732" s="330">
        <v>1.7999999999999999E-2</v>
      </c>
      <c r="I732" s="331">
        <v>2</v>
      </c>
      <c r="J732" s="332">
        <f t="shared" si="225"/>
        <v>3.12</v>
      </c>
      <c r="K732" s="121"/>
      <c r="L732" s="122"/>
      <c r="M732" s="123"/>
      <c r="N732" s="124"/>
      <c r="O732" s="967"/>
      <c r="P732" s="968"/>
      <c r="AE732" s="261"/>
    </row>
    <row r="733" spans="1:31" s="656" customFormat="1" ht="19.5" customHeight="1" thickBot="1">
      <c r="A733" s="120"/>
      <c r="B733" s="328"/>
      <c r="C733" s="328"/>
      <c r="D733" s="958"/>
      <c r="E733" s="277"/>
      <c r="F733" s="329">
        <v>2.5</v>
      </c>
      <c r="G733" s="329">
        <v>0.6</v>
      </c>
      <c r="H733" s="330">
        <v>1.7999999999999999E-2</v>
      </c>
      <c r="I733" s="331">
        <v>7</v>
      </c>
      <c r="J733" s="332">
        <f t="shared" ref="J733" si="231">F733*G733*I733</f>
        <v>10.5</v>
      </c>
      <c r="K733" s="121"/>
      <c r="L733" s="122"/>
      <c r="M733" s="123"/>
      <c r="N733" s="124"/>
      <c r="O733" s="967"/>
      <c r="P733" s="968"/>
      <c r="AE733" s="261"/>
    </row>
    <row r="734" spans="1:31" s="497" customFormat="1" ht="19.5" customHeight="1">
      <c r="A734" s="113">
        <v>43908</v>
      </c>
      <c r="B734" s="299" t="s">
        <v>31</v>
      </c>
      <c r="C734" s="299" t="s">
        <v>66</v>
      </c>
      <c r="D734" s="114" t="s">
        <v>3</v>
      </c>
      <c r="E734" s="115" t="s">
        <v>624</v>
      </c>
      <c r="F734" s="320">
        <v>1.2</v>
      </c>
      <c r="G734" s="320">
        <v>0.6</v>
      </c>
      <c r="H734" s="321">
        <v>1.7999999999999999E-2</v>
      </c>
      <c r="I734" s="322">
        <v>44</v>
      </c>
      <c r="J734" s="323">
        <f t="shared" si="225"/>
        <v>31.68</v>
      </c>
      <c r="K734" s="116">
        <f>SUM(I734:I736)</f>
        <v>50</v>
      </c>
      <c r="L734" s="117">
        <f>SUM(J734:J736)</f>
        <v>36.119999999999997</v>
      </c>
      <c r="M734" s="118" t="s">
        <v>33</v>
      </c>
      <c r="N734" s="119"/>
      <c r="O734" s="967"/>
      <c r="P734" s="968" t="s">
        <v>216</v>
      </c>
      <c r="AE734" s="261"/>
    </row>
    <row r="735" spans="1:31" s="656" customFormat="1" ht="19.5" customHeight="1">
      <c r="A735" s="120"/>
      <c r="B735" s="328"/>
      <c r="C735" s="328"/>
      <c r="D735" s="958"/>
      <c r="E735" s="277"/>
      <c r="F735" s="329">
        <v>1.2</v>
      </c>
      <c r="G735" s="329">
        <v>0.55000000000000004</v>
      </c>
      <c r="H735" s="330">
        <v>1.7999999999999999E-2</v>
      </c>
      <c r="I735" s="331">
        <v>2</v>
      </c>
      <c r="J735" s="332">
        <f t="shared" ref="J735" si="232">F735*G735*I735</f>
        <v>1.32</v>
      </c>
      <c r="K735" s="121"/>
      <c r="L735" s="122"/>
      <c r="M735" s="123"/>
      <c r="N735" s="124"/>
      <c r="O735" s="967"/>
      <c r="P735" s="968"/>
      <c r="AE735" s="261"/>
    </row>
    <row r="736" spans="1:31" s="656" customFormat="1" ht="19.5" customHeight="1" thickBot="1">
      <c r="A736" s="120"/>
      <c r="B736" s="328"/>
      <c r="C736" s="328"/>
      <c r="D736" s="958"/>
      <c r="E736" s="277"/>
      <c r="F736" s="329">
        <v>1.3</v>
      </c>
      <c r="G736" s="329">
        <v>0.6</v>
      </c>
      <c r="H736" s="330">
        <v>1.7999999999999999E-2</v>
      </c>
      <c r="I736" s="331">
        <v>4</v>
      </c>
      <c r="J736" s="332">
        <f t="shared" ref="J736" si="233">F736*G736*I736</f>
        <v>3.12</v>
      </c>
      <c r="K736" s="121"/>
      <c r="L736" s="122"/>
      <c r="M736" s="123"/>
      <c r="N736" s="124"/>
      <c r="O736" s="967"/>
      <c r="P736" s="968"/>
      <c r="AE736" s="261"/>
    </row>
    <row r="737" spans="1:31" s="497" customFormat="1" ht="19.5" customHeight="1">
      <c r="A737" s="113">
        <v>43908</v>
      </c>
      <c r="B737" s="299" t="s">
        <v>31</v>
      </c>
      <c r="C737" s="299" t="s">
        <v>66</v>
      </c>
      <c r="D737" s="114" t="s">
        <v>3</v>
      </c>
      <c r="E737" s="115" t="s">
        <v>625</v>
      </c>
      <c r="F737" s="320">
        <v>0.9</v>
      </c>
      <c r="G737" s="320">
        <v>0.6</v>
      </c>
      <c r="H737" s="321">
        <v>1.7999999999999999E-2</v>
      </c>
      <c r="I737" s="322">
        <v>7</v>
      </c>
      <c r="J737" s="323">
        <f t="shared" si="225"/>
        <v>3.7800000000000002</v>
      </c>
      <c r="K737" s="116">
        <f>SUM(I737:I741)</f>
        <v>51</v>
      </c>
      <c r="L737" s="117">
        <f>SUM(J737:J741)</f>
        <v>30.865000000000002</v>
      </c>
      <c r="M737" s="118" t="s">
        <v>33</v>
      </c>
      <c r="N737" s="119"/>
      <c r="O737" s="967"/>
      <c r="P737" s="968" t="s">
        <v>216</v>
      </c>
      <c r="AE737" s="261"/>
    </row>
    <row r="738" spans="1:31" s="920" customFormat="1" ht="19.5" customHeight="1">
      <c r="A738" s="120"/>
      <c r="B738" s="328"/>
      <c r="C738" s="328"/>
      <c r="D738" s="958"/>
      <c r="E738" s="277"/>
      <c r="F738" s="329">
        <v>0.9</v>
      </c>
      <c r="G738" s="329">
        <v>0.55000000000000004</v>
      </c>
      <c r="H738" s="330">
        <v>1.7999999999999999E-2</v>
      </c>
      <c r="I738" s="331">
        <v>1</v>
      </c>
      <c r="J738" s="332">
        <f t="shared" si="225"/>
        <v>0.49500000000000005</v>
      </c>
      <c r="K738" s="121"/>
      <c r="L738" s="122"/>
      <c r="M738" s="123"/>
      <c r="N738" s="124"/>
      <c r="O738" s="967"/>
      <c r="P738" s="968"/>
      <c r="AE738" s="261"/>
    </row>
    <row r="739" spans="1:31" s="920" customFormat="1" ht="19.5" customHeight="1">
      <c r="A739" s="120"/>
      <c r="B739" s="328"/>
      <c r="C739" s="328"/>
      <c r="D739" s="958"/>
      <c r="E739" s="277"/>
      <c r="F739" s="329">
        <v>1</v>
      </c>
      <c r="G739" s="329">
        <v>0.6</v>
      </c>
      <c r="H739" s="330">
        <v>1.7999999999999999E-2</v>
      </c>
      <c r="I739" s="331">
        <v>28</v>
      </c>
      <c r="J739" s="332">
        <f t="shared" ref="J739" si="234">F739*G739*I739</f>
        <v>16.8</v>
      </c>
      <c r="K739" s="121"/>
      <c r="L739" s="122"/>
      <c r="M739" s="123"/>
      <c r="N739" s="124"/>
      <c r="O739" s="967"/>
      <c r="P739" s="968"/>
      <c r="AE739" s="261"/>
    </row>
    <row r="740" spans="1:31" s="498" customFormat="1" ht="19.5" customHeight="1">
      <c r="A740" s="120"/>
      <c r="B740" s="328"/>
      <c r="C740" s="328"/>
      <c r="D740" s="958"/>
      <c r="E740" s="277"/>
      <c r="F740" s="329">
        <v>1</v>
      </c>
      <c r="G740" s="329">
        <v>0.55000000000000004</v>
      </c>
      <c r="H740" s="330">
        <v>1.7999999999999999E-2</v>
      </c>
      <c r="I740" s="331">
        <v>1</v>
      </c>
      <c r="J740" s="332">
        <f t="shared" si="225"/>
        <v>0.55000000000000004</v>
      </c>
      <c r="K740" s="121"/>
      <c r="L740" s="122"/>
      <c r="M740" s="123"/>
      <c r="N740" s="124"/>
      <c r="O740" s="967"/>
      <c r="P740" s="968"/>
      <c r="AE740" s="261"/>
    </row>
    <row r="741" spans="1:31" s="498" customFormat="1" ht="19.5" customHeight="1" thickBot="1">
      <c r="A741" s="120"/>
      <c r="B741" s="328"/>
      <c r="C741" s="328"/>
      <c r="D741" s="958"/>
      <c r="E741" s="277"/>
      <c r="F741" s="329">
        <v>1.1000000000000001</v>
      </c>
      <c r="G741" s="329">
        <v>0.6</v>
      </c>
      <c r="H741" s="330">
        <v>1.7999999999999999E-2</v>
      </c>
      <c r="I741" s="331">
        <v>14</v>
      </c>
      <c r="J741" s="332">
        <f t="shared" si="225"/>
        <v>9.24</v>
      </c>
      <c r="K741" s="121"/>
      <c r="L741" s="122"/>
      <c r="M741" s="123"/>
      <c r="N741" s="124"/>
      <c r="O741" s="967"/>
      <c r="P741" s="968"/>
      <c r="AE741" s="261"/>
    </row>
    <row r="742" spans="1:31" s="656" customFormat="1" ht="19.5" customHeight="1">
      <c r="A742" s="113">
        <v>43908</v>
      </c>
      <c r="B742" s="299" t="s">
        <v>31</v>
      </c>
      <c r="C742" s="299" t="s">
        <v>66</v>
      </c>
      <c r="D742" s="114" t="s">
        <v>4</v>
      </c>
      <c r="E742" s="115" t="s">
        <v>626</v>
      </c>
      <c r="F742" s="320">
        <v>2.5</v>
      </c>
      <c r="G742" s="320">
        <v>0.6</v>
      </c>
      <c r="H742" s="321">
        <v>1.7999999999999999E-2</v>
      </c>
      <c r="I742" s="322">
        <v>3</v>
      </c>
      <c r="J742" s="323">
        <f t="shared" si="225"/>
        <v>4.5</v>
      </c>
      <c r="K742" s="116">
        <f>SUM(I742:I750)</f>
        <v>44</v>
      </c>
      <c r="L742" s="117">
        <f>SUM(J742:J750)</f>
        <v>55.32</v>
      </c>
      <c r="M742" s="118" t="s">
        <v>33</v>
      </c>
      <c r="N742" s="119" t="s">
        <v>32</v>
      </c>
      <c r="O742" s="967" t="s">
        <v>229</v>
      </c>
      <c r="P742" s="968" t="s">
        <v>219</v>
      </c>
      <c r="AE742" s="261"/>
    </row>
    <row r="743" spans="1:31" s="920" customFormat="1" ht="19.5" customHeight="1">
      <c r="A743" s="120"/>
      <c r="B743" s="328"/>
      <c r="C743" s="328"/>
      <c r="D743" s="958"/>
      <c r="E743" s="277"/>
      <c r="F743" s="329">
        <v>2.7</v>
      </c>
      <c r="G743" s="329">
        <v>0.6</v>
      </c>
      <c r="H743" s="330">
        <v>1.7999999999999999E-2</v>
      </c>
      <c r="I743" s="331">
        <v>4</v>
      </c>
      <c r="J743" s="332">
        <f t="shared" ref="J743:J748" si="235">F743*G743*I743</f>
        <v>6.48</v>
      </c>
      <c r="K743" s="121"/>
      <c r="L743" s="122"/>
      <c r="M743" s="123"/>
      <c r="N743" s="124"/>
      <c r="O743" s="967"/>
      <c r="P743" s="968"/>
      <c r="AE743" s="261"/>
    </row>
    <row r="744" spans="1:31" s="920" customFormat="1" ht="19.5" customHeight="1">
      <c r="A744" s="120"/>
      <c r="B744" s="328"/>
      <c r="C744" s="328"/>
      <c r="D744" s="958"/>
      <c r="E744" s="277"/>
      <c r="F744" s="329">
        <v>2.6</v>
      </c>
      <c r="G744" s="329">
        <v>0.6</v>
      </c>
      <c r="H744" s="330">
        <v>1.7999999999999999E-2</v>
      </c>
      <c r="I744" s="331">
        <v>6</v>
      </c>
      <c r="J744" s="332">
        <f t="shared" si="235"/>
        <v>9.36</v>
      </c>
      <c r="K744" s="121"/>
      <c r="L744" s="122"/>
      <c r="M744" s="123"/>
      <c r="N744" s="124"/>
      <c r="O744" s="967"/>
      <c r="P744" s="968"/>
      <c r="AE744" s="261"/>
    </row>
    <row r="745" spans="1:31" s="920" customFormat="1" ht="19.5" customHeight="1">
      <c r="A745" s="120"/>
      <c r="B745" s="328"/>
      <c r="C745" s="328"/>
      <c r="D745" s="958"/>
      <c r="E745" s="277"/>
      <c r="F745" s="329">
        <v>2.8</v>
      </c>
      <c r="G745" s="329">
        <v>0.6</v>
      </c>
      <c r="H745" s="330">
        <v>1.7999999999999999E-2</v>
      </c>
      <c r="I745" s="331">
        <v>1</v>
      </c>
      <c r="J745" s="332">
        <f t="shared" si="235"/>
        <v>1.68</v>
      </c>
      <c r="K745" s="121"/>
      <c r="L745" s="122"/>
      <c r="M745" s="123"/>
      <c r="N745" s="124"/>
      <c r="O745" s="967"/>
      <c r="P745" s="968"/>
      <c r="AE745" s="261"/>
    </row>
    <row r="746" spans="1:31" s="920" customFormat="1" ht="19.5" customHeight="1">
      <c r="A746" s="120"/>
      <c r="B746" s="328"/>
      <c r="C746" s="328"/>
      <c r="D746" s="958"/>
      <c r="E746" s="277"/>
      <c r="F746" s="329">
        <v>1.7</v>
      </c>
      <c r="G746" s="329">
        <v>0.6</v>
      </c>
      <c r="H746" s="330">
        <v>1.7999999999999999E-2</v>
      </c>
      <c r="I746" s="331">
        <v>10</v>
      </c>
      <c r="J746" s="332">
        <f t="shared" si="235"/>
        <v>10.199999999999999</v>
      </c>
      <c r="K746" s="121"/>
      <c r="L746" s="122"/>
      <c r="M746" s="123"/>
      <c r="N746" s="124"/>
      <c r="O746" s="967"/>
      <c r="P746" s="968"/>
      <c r="AE746" s="261"/>
    </row>
    <row r="747" spans="1:31" s="920" customFormat="1" ht="19.5" customHeight="1">
      <c r="A747" s="120"/>
      <c r="B747" s="328"/>
      <c r="C747" s="328"/>
      <c r="D747" s="958"/>
      <c r="E747" s="277"/>
      <c r="F747" s="329">
        <v>1.8</v>
      </c>
      <c r="G747" s="329">
        <v>0.6</v>
      </c>
      <c r="H747" s="330">
        <v>1.7999999999999999E-2</v>
      </c>
      <c r="I747" s="331">
        <v>6</v>
      </c>
      <c r="J747" s="332">
        <f t="shared" si="235"/>
        <v>6.48</v>
      </c>
      <c r="K747" s="121"/>
      <c r="L747" s="122"/>
      <c r="M747" s="123"/>
      <c r="N747" s="124"/>
      <c r="O747" s="967"/>
      <c r="P747" s="968"/>
      <c r="AE747" s="261"/>
    </row>
    <row r="748" spans="1:31" s="920" customFormat="1" ht="19.5" customHeight="1">
      <c r="A748" s="120"/>
      <c r="B748" s="328"/>
      <c r="C748" s="328"/>
      <c r="D748" s="958"/>
      <c r="E748" s="277"/>
      <c r="F748" s="329">
        <v>1.9</v>
      </c>
      <c r="G748" s="329">
        <v>0.6</v>
      </c>
      <c r="H748" s="330">
        <v>1.7999999999999999E-2</v>
      </c>
      <c r="I748" s="331">
        <v>4</v>
      </c>
      <c r="J748" s="332">
        <f t="shared" si="235"/>
        <v>4.5599999999999996</v>
      </c>
      <c r="K748" s="121"/>
      <c r="L748" s="122"/>
      <c r="M748" s="123"/>
      <c r="N748" s="124"/>
      <c r="O748" s="967"/>
      <c r="P748" s="968"/>
      <c r="AE748" s="261"/>
    </row>
    <row r="749" spans="1:31" s="920" customFormat="1" ht="19.5" customHeight="1">
      <c r="A749" s="120"/>
      <c r="B749" s="328"/>
      <c r="C749" s="328"/>
      <c r="D749" s="958"/>
      <c r="E749" s="277"/>
      <c r="F749" s="329">
        <v>2.1</v>
      </c>
      <c r="G749" s="329">
        <v>0.6</v>
      </c>
      <c r="H749" s="330">
        <v>1.7999999999999999E-2</v>
      </c>
      <c r="I749" s="331">
        <v>1</v>
      </c>
      <c r="J749" s="332">
        <f t="shared" si="225"/>
        <v>1.26</v>
      </c>
      <c r="K749" s="121"/>
      <c r="L749" s="122"/>
      <c r="M749" s="123"/>
      <c r="N749" s="124"/>
      <c r="O749" s="967"/>
      <c r="P749" s="968"/>
      <c r="AE749" s="261"/>
    </row>
    <row r="750" spans="1:31" s="920" customFormat="1" ht="19.5" customHeight="1" thickBot="1">
      <c r="A750" s="120"/>
      <c r="B750" s="328"/>
      <c r="C750" s="328"/>
      <c r="D750" s="958"/>
      <c r="E750" s="277"/>
      <c r="F750" s="329">
        <v>2</v>
      </c>
      <c r="G750" s="329">
        <v>0.6</v>
      </c>
      <c r="H750" s="330">
        <v>1.7999999999999999E-2</v>
      </c>
      <c r="I750" s="331">
        <v>9</v>
      </c>
      <c r="J750" s="332">
        <f t="shared" si="225"/>
        <v>10.799999999999999</v>
      </c>
      <c r="K750" s="121"/>
      <c r="L750" s="122"/>
      <c r="M750" s="123"/>
      <c r="N750" s="124"/>
      <c r="O750" s="967"/>
      <c r="P750" s="968"/>
      <c r="AE750" s="261"/>
    </row>
    <row r="751" spans="1:31" s="656" customFormat="1" ht="19.5" customHeight="1">
      <c r="A751" s="113">
        <v>43908</v>
      </c>
      <c r="B751" s="299" t="s">
        <v>31</v>
      </c>
      <c r="C751" s="299" t="s">
        <v>66</v>
      </c>
      <c r="D751" s="114" t="s">
        <v>3</v>
      </c>
      <c r="E751" s="115" t="s">
        <v>627</v>
      </c>
      <c r="F751" s="320">
        <v>1.2</v>
      </c>
      <c r="G751" s="320">
        <v>0.6</v>
      </c>
      <c r="H751" s="321">
        <v>1.7999999999999999E-2</v>
      </c>
      <c r="I751" s="322">
        <v>24</v>
      </c>
      <c r="J751" s="323">
        <f t="shared" si="225"/>
        <v>17.28</v>
      </c>
      <c r="K751" s="116">
        <f>SUM(I751:I754)</f>
        <v>50</v>
      </c>
      <c r="L751" s="117">
        <f>SUM(J751:J754)</f>
        <v>37.375</v>
      </c>
      <c r="M751" s="118" t="s">
        <v>33</v>
      </c>
      <c r="N751" s="119"/>
      <c r="O751" s="967"/>
      <c r="P751" s="968" t="s">
        <v>216</v>
      </c>
      <c r="AE751" s="261"/>
    </row>
    <row r="752" spans="1:31" s="657" customFormat="1" ht="19.5" customHeight="1">
      <c r="A752" s="120"/>
      <c r="B752" s="328"/>
      <c r="C752" s="328"/>
      <c r="D752" s="958"/>
      <c r="E752" s="277"/>
      <c r="F752" s="329">
        <v>1.2</v>
      </c>
      <c r="G752" s="329">
        <v>0.55000000000000004</v>
      </c>
      <c r="H752" s="330">
        <v>1.7999999999999999E-2</v>
      </c>
      <c r="I752" s="331">
        <v>1</v>
      </c>
      <c r="J752" s="332">
        <f t="shared" si="225"/>
        <v>0.66</v>
      </c>
      <c r="K752" s="121"/>
      <c r="L752" s="122"/>
      <c r="M752" s="123"/>
      <c r="N752" s="124"/>
      <c r="O752" s="967"/>
      <c r="P752" s="968"/>
      <c r="AE752" s="261"/>
    </row>
    <row r="753" spans="1:31" s="657" customFormat="1" ht="19.5" customHeight="1">
      <c r="A753" s="120"/>
      <c r="B753" s="328"/>
      <c r="C753" s="328"/>
      <c r="D753" s="958"/>
      <c r="E753" s="277"/>
      <c r="F753" s="329">
        <v>1.3</v>
      </c>
      <c r="G753" s="329">
        <v>0.6</v>
      </c>
      <c r="H753" s="330">
        <v>1.7999999999999999E-2</v>
      </c>
      <c r="I753" s="331">
        <v>24</v>
      </c>
      <c r="J753" s="332">
        <f t="shared" si="225"/>
        <v>18.72</v>
      </c>
      <c r="K753" s="121"/>
      <c r="L753" s="122"/>
      <c r="M753" s="123"/>
      <c r="N753" s="124"/>
      <c r="O753" s="967"/>
      <c r="P753" s="968"/>
      <c r="AE753" s="261"/>
    </row>
    <row r="754" spans="1:31" s="657" customFormat="1" ht="19.5" customHeight="1" thickBot="1">
      <c r="A754" s="120"/>
      <c r="B754" s="328"/>
      <c r="C754" s="328"/>
      <c r="D754" s="958"/>
      <c r="E754" s="277"/>
      <c r="F754" s="329">
        <v>1.3</v>
      </c>
      <c r="G754" s="329">
        <v>0.55000000000000004</v>
      </c>
      <c r="H754" s="330">
        <v>1.7999999999999999E-2</v>
      </c>
      <c r="I754" s="331">
        <v>1</v>
      </c>
      <c r="J754" s="332">
        <f t="shared" si="225"/>
        <v>0.71500000000000008</v>
      </c>
      <c r="K754" s="121"/>
      <c r="L754" s="122"/>
      <c r="M754" s="123"/>
      <c r="N754" s="124"/>
      <c r="O754" s="967"/>
      <c r="P754" s="968"/>
      <c r="AE754" s="261"/>
    </row>
    <row r="755" spans="1:31" s="656" customFormat="1" ht="19.5" customHeight="1">
      <c r="A755" s="113">
        <v>43908</v>
      </c>
      <c r="B755" s="299" t="s">
        <v>31</v>
      </c>
      <c r="C755" s="299" t="s">
        <v>66</v>
      </c>
      <c r="D755" s="114" t="s">
        <v>3</v>
      </c>
      <c r="E755" s="115" t="s">
        <v>628</v>
      </c>
      <c r="F755" s="320">
        <v>0.8</v>
      </c>
      <c r="G755" s="320">
        <v>0.6</v>
      </c>
      <c r="H755" s="321">
        <v>1.7999999999999999E-2</v>
      </c>
      <c r="I755" s="322">
        <v>46</v>
      </c>
      <c r="J755" s="323">
        <f t="shared" si="225"/>
        <v>22.08</v>
      </c>
      <c r="K755" s="116">
        <f>SUM(I755:I756)</f>
        <v>50</v>
      </c>
      <c r="L755" s="117">
        <f>SUM(J755:J756)</f>
        <v>23.84</v>
      </c>
      <c r="M755" s="118" t="s">
        <v>33</v>
      </c>
      <c r="N755" s="119"/>
      <c r="O755" s="967"/>
      <c r="P755" s="968" t="s">
        <v>216</v>
      </c>
      <c r="AE755" s="261"/>
    </row>
    <row r="756" spans="1:31" s="657" customFormat="1" ht="19.5" customHeight="1" thickBot="1">
      <c r="A756" s="120"/>
      <c r="B756" s="328"/>
      <c r="C756" s="328"/>
      <c r="D756" s="958"/>
      <c r="E756" s="277"/>
      <c r="F756" s="329">
        <v>0.8</v>
      </c>
      <c r="G756" s="329">
        <v>0.55000000000000004</v>
      </c>
      <c r="H756" s="330">
        <v>1.7999999999999999E-2</v>
      </c>
      <c r="I756" s="331">
        <v>4</v>
      </c>
      <c r="J756" s="332">
        <f t="shared" ref="J756" si="236">F756*G756*I756</f>
        <v>1.7600000000000002</v>
      </c>
      <c r="K756" s="121"/>
      <c r="L756" s="122"/>
      <c r="M756" s="123"/>
      <c r="N756" s="124"/>
      <c r="O756" s="967"/>
      <c r="P756" s="968"/>
      <c r="AE756" s="261"/>
    </row>
    <row r="757" spans="1:31" s="656" customFormat="1" ht="19.5" customHeight="1">
      <c r="A757" s="113">
        <v>43908</v>
      </c>
      <c r="B757" s="299" t="s">
        <v>31</v>
      </c>
      <c r="C757" s="299" t="s">
        <v>66</v>
      </c>
      <c r="D757" s="114" t="s">
        <v>3</v>
      </c>
      <c r="E757" s="115" t="s">
        <v>629</v>
      </c>
      <c r="F757" s="320">
        <v>1.1000000000000001</v>
      </c>
      <c r="G757" s="320">
        <v>0.6</v>
      </c>
      <c r="H757" s="321">
        <v>1.7999999999999999E-2</v>
      </c>
      <c r="I757" s="322">
        <v>29</v>
      </c>
      <c r="J757" s="323">
        <f t="shared" si="225"/>
        <v>19.14</v>
      </c>
      <c r="K757" s="116">
        <f>SUM(I757:I760)</f>
        <v>50</v>
      </c>
      <c r="L757" s="117">
        <f>SUM(J757:J760)</f>
        <v>31.515000000000001</v>
      </c>
      <c r="M757" s="118" t="s">
        <v>33</v>
      </c>
      <c r="N757" s="119"/>
      <c r="O757" s="967"/>
      <c r="P757" s="968" t="s">
        <v>216</v>
      </c>
      <c r="AE757" s="261"/>
    </row>
    <row r="758" spans="1:31" s="657" customFormat="1" ht="19.5" customHeight="1">
      <c r="A758" s="120"/>
      <c r="B758" s="328"/>
      <c r="C758" s="328"/>
      <c r="D758" s="958"/>
      <c r="E758" s="277"/>
      <c r="F758" s="329">
        <v>0.9</v>
      </c>
      <c r="G758" s="329">
        <v>0.55000000000000004</v>
      </c>
      <c r="H758" s="330">
        <v>1.7999999999999999E-2</v>
      </c>
      <c r="I758" s="331">
        <v>1</v>
      </c>
      <c r="J758" s="332">
        <f t="shared" si="225"/>
        <v>0.49500000000000005</v>
      </c>
      <c r="K758" s="121"/>
      <c r="L758" s="122"/>
      <c r="M758" s="123"/>
      <c r="N758" s="124"/>
      <c r="O758" s="967"/>
      <c r="P758" s="968"/>
      <c r="AE758" s="261"/>
    </row>
    <row r="759" spans="1:31" s="920" customFormat="1" ht="19.5" customHeight="1">
      <c r="A759" s="120"/>
      <c r="B759" s="328"/>
      <c r="C759" s="328"/>
      <c r="D759" s="958"/>
      <c r="E759" s="277"/>
      <c r="F759" s="329">
        <v>0.9</v>
      </c>
      <c r="G759" s="329">
        <v>0.6</v>
      </c>
      <c r="H759" s="330">
        <v>1.7999999999999999E-2</v>
      </c>
      <c r="I759" s="331">
        <v>2</v>
      </c>
      <c r="J759" s="332">
        <f t="shared" si="225"/>
        <v>1.08</v>
      </c>
      <c r="K759" s="121"/>
      <c r="L759" s="122"/>
      <c r="M759" s="123"/>
      <c r="N759" s="124"/>
      <c r="O759" s="967"/>
      <c r="P759" s="968"/>
      <c r="AE759" s="261"/>
    </row>
    <row r="760" spans="1:31" s="657" customFormat="1" ht="19.5" customHeight="1" thickBot="1">
      <c r="A760" s="120"/>
      <c r="B760" s="328"/>
      <c r="C760" s="328"/>
      <c r="D760" s="958"/>
      <c r="E760" s="277"/>
      <c r="F760" s="329">
        <v>1</v>
      </c>
      <c r="G760" s="329">
        <v>0.6</v>
      </c>
      <c r="H760" s="330">
        <v>1.7999999999999999E-2</v>
      </c>
      <c r="I760" s="331">
        <v>18</v>
      </c>
      <c r="J760" s="332">
        <f t="shared" ref="J760" si="237">F760*G760*I760</f>
        <v>10.799999999999999</v>
      </c>
      <c r="K760" s="121"/>
      <c r="L760" s="122"/>
      <c r="M760" s="123"/>
      <c r="N760" s="124"/>
      <c r="O760" s="967"/>
      <c r="P760" s="968"/>
      <c r="AE760" s="261"/>
    </row>
    <row r="761" spans="1:31" s="656" customFormat="1" ht="19.5" customHeight="1">
      <c r="A761" s="113">
        <v>43908</v>
      </c>
      <c r="B761" s="299" t="s">
        <v>31</v>
      </c>
      <c r="C761" s="299" t="s">
        <v>66</v>
      </c>
      <c r="D761" s="114" t="s">
        <v>3</v>
      </c>
      <c r="E761" s="115" t="s">
        <v>630</v>
      </c>
      <c r="F761" s="320">
        <v>1.2</v>
      </c>
      <c r="G761" s="320">
        <v>0.6</v>
      </c>
      <c r="H761" s="321">
        <v>1.7999999999999999E-2</v>
      </c>
      <c r="I761" s="322">
        <v>40</v>
      </c>
      <c r="J761" s="323">
        <f t="shared" si="225"/>
        <v>28.799999999999997</v>
      </c>
      <c r="K761" s="116">
        <f>SUM(I761:I762)</f>
        <v>50</v>
      </c>
      <c r="L761" s="117">
        <f>SUM(J761:J762)</f>
        <v>36.599999999999994</v>
      </c>
      <c r="M761" s="118" t="s">
        <v>33</v>
      </c>
      <c r="N761" s="119"/>
      <c r="O761" s="967"/>
      <c r="P761" s="968" t="s">
        <v>216</v>
      </c>
      <c r="AE761" s="261"/>
    </row>
    <row r="762" spans="1:31" s="656" customFormat="1" ht="19.5" customHeight="1" thickBot="1">
      <c r="A762" s="120"/>
      <c r="B762" s="328"/>
      <c r="C762" s="328"/>
      <c r="D762" s="958"/>
      <c r="E762" s="277"/>
      <c r="F762" s="329">
        <v>1.3</v>
      </c>
      <c r="G762" s="329">
        <v>0.6</v>
      </c>
      <c r="H762" s="330">
        <v>1.7999999999999999E-2</v>
      </c>
      <c r="I762" s="331">
        <v>10</v>
      </c>
      <c r="J762" s="332">
        <f t="shared" si="225"/>
        <v>7.8000000000000007</v>
      </c>
      <c r="K762" s="121"/>
      <c r="L762" s="122"/>
      <c r="M762" s="123"/>
      <c r="N762" s="124"/>
      <c r="O762" s="967"/>
      <c r="P762" s="968"/>
      <c r="AE762" s="261"/>
    </row>
    <row r="763" spans="1:31" s="656" customFormat="1" ht="19.5" customHeight="1">
      <c r="A763" s="113">
        <v>43908</v>
      </c>
      <c r="B763" s="299" t="s">
        <v>31</v>
      </c>
      <c r="C763" s="299" t="s">
        <v>66</v>
      </c>
      <c r="D763" s="114" t="s">
        <v>4</v>
      </c>
      <c r="E763" s="115" t="s">
        <v>631</v>
      </c>
      <c r="F763" s="320">
        <v>0.9</v>
      </c>
      <c r="G763" s="320">
        <v>0.6</v>
      </c>
      <c r="H763" s="321">
        <v>1.7999999999999999E-2</v>
      </c>
      <c r="I763" s="322">
        <v>14</v>
      </c>
      <c r="J763" s="323">
        <f t="shared" si="225"/>
        <v>7.5600000000000005</v>
      </c>
      <c r="K763" s="116">
        <f>SUM(I763:I767)</f>
        <v>48</v>
      </c>
      <c r="L763" s="117">
        <f>SUM(J763:J767)</f>
        <v>32.22</v>
      </c>
      <c r="M763" s="118" t="s">
        <v>33</v>
      </c>
      <c r="N763" s="119"/>
      <c r="O763" s="967"/>
      <c r="P763" s="968" t="s">
        <v>219</v>
      </c>
      <c r="AE763" s="261"/>
    </row>
    <row r="764" spans="1:31" s="657" customFormat="1" ht="19.5" customHeight="1">
      <c r="A764" s="120"/>
      <c r="B764" s="328"/>
      <c r="C764" s="328"/>
      <c r="D764" s="958"/>
      <c r="E764" s="277"/>
      <c r="F764" s="329">
        <v>1</v>
      </c>
      <c r="G764" s="329">
        <v>0.6</v>
      </c>
      <c r="H764" s="330">
        <v>1.7999999999999999E-2</v>
      </c>
      <c r="I764" s="331">
        <v>4</v>
      </c>
      <c r="J764" s="332">
        <f t="shared" ref="J764" si="238">F764*G764*I764</f>
        <v>2.4</v>
      </c>
      <c r="K764" s="121"/>
      <c r="L764" s="122"/>
      <c r="M764" s="123"/>
      <c r="N764" s="124"/>
      <c r="O764" s="967"/>
      <c r="P764" s="968"/>
      <c r="AE764" s="261"/>
    </row>
    <row r="765" spans="1:31" s="657" customFormat="1" ht="19.5" customHeight="1">
      <c r="A765" s="120"/>
      <c r="B765" s="328"/>
      <c r="C765" s="328"/>
      <c r="D765" s="958"/>
      <c r="E765" s="277"/>
      <c r="F765" s="329">
        <v>1.1000000000000001</v>
      </c>
      <c r="G765" s="329">
        <v>0.6</v>
      </c>
      <c r="H765" s="330">
        <v>1.7999999999999999E-2</v>
      </c>
      <c r="I765" s="331">
        <v>3</v>
      </c>
      <c r="J765" s="332">
        <f t="shared" si="225"/>
        <v>1.98</v>
      </c>
      <c r="K765" s="121"/>
      <c r="L765" s="122"/>
      <c r="M765" s="123"/>
      <c r="N765" s="124"/>
      <c r="O765" s="967"/>
      <c r="P765" s="968"/>
      <c r="AE765" s="261"/>
    </row>
    <row r="766" spans="1:31" s="657" customFormat="1" ht="19.5" customHeight="1">
      <c r="A766" s="120"/>
      <c r="B766" s="328"/>
      <c r="C766" s="328"/>
      <c r="D766" s="958"/>
      <c r="E766" s="277"/>
      <c r="F766" s="329">
        <v>1.2</v>
      </c>
      <c r="G766" s="329">
        <v>0.6</v>
      </c>
      <c r="H766" s="330">
        <v>1.7999999999999999E-2</v>
      </c>
      <c r="I766" s="331">
        <v>13</v>
      </c>
      <c r="J766" s="332">
        <f t="shared" ref="J766" si="239">F766*G766*I766</f>
        <v>9.36</v>
      </c>
      <c r="K766" s="121"/>
      <c r="L766" s="122"/>
      <c r="M766" s="123"/>
      <c r="N766" s="124"/>
      <c r="O766" s="967"/>
      <c r="P766" s="968"/>
      <c r="AE766" s="261"/>
    </row>
    <row r="767" spans="1:31" s="657" customFormat="1" ht="19.5" customHeight="1" thickBot="1">
      <c r="A767" s="120"/>
      <c r="B767" s="328"/>
      <c r="C767" s="328"/>
      <c r="D767" s="958"/>
      <c r="E767" s="277"/>
      <c r="F767" s="329">
        <v>1.3</v>
      </c>
      <c r="G767" s="329">
        <v>0.6</v>
      </c>
      <c r="H767" s="330">
        <v>1.7999999999999999E-2</v>
      </c>
      <c r="I767" s="331">
        <v>14</v>
      </c>
      <c r="J767" s="332">
        <f t="shared" ref="J767" si="240">F767*G767*I767</f>
        <v>10.92</v>
      </c>
      <c r="K767" s="121"/>
      <c r="L767" s="122"/>
      <c r="M767" s="123"/>
      <c r="N767" s="124"/>
      <c r="O767" s="967"/>
      <c r="P767" s="968"/>
      <c r="AE767" s="261"/>
    </row>
    <row r="768" spans="1:31" s="656" customFormat="1" ht="19.5" customHeight="1">
      <c r="A768" s="113">
        <v>43908</v>
      </c>
      <c r="B768" s="299" t="s">
        <v>31</v>
      </c>
      <c r="C768" s="299" t="s">
        <v>66</v>
      </c>
      <c r="D768" s="114" t="s">
        <v>4</v>
      </c>
      <c r="E768" s="115" t="s">
        <v>632</v>
      </c>
      <c r="F768" s="320">
        <v>1.2</v>
      </c>
      <c r="G768" s="320">
        <v>0.6</v>
      </c>
      <c r="H768" s="321">
        <v>1.7999999999999999E-2</v>
      </c>
      <c r="I768" s="322">
        <v>20</v>
      </c>
      <c r="J768" s="323">
        <f t="shared" si="225"/>
        <v>14.399999999999999</v>
      </c>
      <c r="K768" s="116">
        <f>SUM(I768:I769)</f>
        <v>50</v>
      </c>
      <c r="L768" s="117">
        <f>SUM(J768:J769)</f>
        <v>37.799999999999997</v>
      </c>
      <c r="M768" s="118" t="s">
        <v>33</v>
      </c>
      <c r="N768" s="119"/>
      <c r="O768" s="967"/>
      <c r="P768" s="968" t="s">
        <v>216</v>
      </c>
      <c r="AE768" s="261"/>
    </row>
    <row r="769" spans="1:31" s="656" customFormat="1" ht="19.5" customHeight="1" thickBot="1">
      <c r="A769" s="120"/>
      <c r="B769" s="328"/>
      <c r="C769" s="328"/>
      <c r="D769" s="958"/>
      <c r="E769" s="277"/>
      <c r="F769" s="329">
        <v>1.3</v>
      </c>
      <c r="G769" s="329">
        <v>0.6</v>
      </c>
      <c r="H769" s="330">
        <v>1.7999999999999999E-2</v>
      </c>
      <c r="I769" s="331">
        <v>30</v>
      </c>
      <c r="J769" s="332">
        <f t="shared" si="225"/>
        <v>23.400000000000002</v>
      </c>
      <c r="K769" s="121"/>
      <c r="L769" s="122"/>
      <c r="M769" s="123"/>
      <c r="N769" s="124"/>
      <c r="O769" s="967"/>
      <c r="P769" s="968"/>
      <c r="AE769" s="261"/>
    </row>
    <row r="770" spans="1:31" s="656" customFormat="1" ht="19.5" customHeight="1">
      <c r="A770" s="113">
        <v>43908</v>
      </c>
      <c r="B770" s="299" t="s">
        <v>31</v>
      </c>
      <c r="C770" s="299" t="s">
        <v>66</v>
      </c>
      <c r="D770" s="114" t="s">
        <v>3</v>
      </c>
      <c r="E770" s="115" t="s">
        <v>634</v>
      </c>
      <c r="F770" s="320">
        <v>0.9</v>
      </c>
      <c r="G770" s="320">
        <v>0.6</v>
      </c>
      <c r="H770" s="321">
        <v>1.7999999999999999E-2</v>
      </c>
      <c r="I770" s="322">
        <v>7</v>
      </c>
      <c r="J770" s="323">
        <f t="shared" si="225"/>
        <v>3.7800000000000002</v>
      </c>
      <c r="K770" s="116">
        <f>SUM(I770:I774)</f>
        <v>50</v>
      </c>
      <c r="L770" s="117">
        <f>SUM(J770:J774)</f>
        <v>30.570000000000004</v>
      </c>
      <c r="M770" s="118" t="s">
        <v>33</v>
      </c>
      <c r="N770" s="119"/>
      <c r="O770" s="967"/>
      <c r="P770" s="968" t="s">
        <v>216</v>
      </c>
      <c r="AE770" s="261"/>
    </row>
    <row r="771" spans="1:31" s="659" customFormat="1" ht="19.5" customHeight="1">
      <c r="A771" s="120"/>
      <c r="B771" s="328"/>
      <c r="C771" s="328"/>
      <c r="D771" s="958"/>
      <c r="E771" s="277"/>
      <c r="F771" s="329">
        <v>0.9</v>
      </c>
      <c r="G771" s="329">
        <v>0.55000000000000004</v>
      </c>
      <c r="H771" s="330">
        <v>1.7999999999999999E-2</v>
      </c>
      <c r="I771" s="331">
        <v>1</v>
      </c>
      <c r="J771" s="332">
        <f t="shared" ref="J771:J772" si="241">F771*G771*I771</f>
        <v>0.49500000000000005</v>
      </c>
      <c r="K771" s="121"/>
      <c r="L771" s="122"/>
      <c r="M771" s="123"/>
      <c r="N771" s="124"/>
      <c r="O771" s="967"/>
      <c r="P771" s="968"/>
      <c r="AE771" s="261"/>
    </row>
    <row r="772" spans="1:31" s="659" customFormat="1" ht="19.5" customHeight="1">
      <c r="A772" s="120"/>
      <c r="B772" s="328"/>
      <c r="C772" s="328"/>
      <c r="D772" s="958"/>
      <c r="E772" s="277"/>
      <c r="F772" s="329">
        <v>1</v>
      </c>
      <c r="G772" s="329">
        <v>0.6</v>
      </c>
      <c r="H772" s="330">
        <v>1.7999999999999999E-2</v>
      </c>
      <c r="I772" s="331">
        <v>21</v>
      </c>
      <c r="J772" s="332">
        <f t="shared" si="241"/>
        <v>12.6</v>
      </c>
      <c r="K772" s="121"/>
      <c r="L772" s="122"/>
      <c r="M772" s="123"/>
      <c r="N772" s="124"/>
      <c r="O772" s="967"/>
      <c r="P772" s="968"/>
      <c r="AE772" s="261"/>
    </row>
    <row r="773" spans="1:31" s="656" customFormat="1" ht="19.5" customHeight="1">
      <c r="A773" s="120"/>
      <c r="B773" s="328"/>
      <c r="C773" s="328"/>
      <c r="D773" s="958"/>
      <c r="E773" s="277"/>
      <c r="F773" s="329">
        <v>1.1000000000000001</v>
      </c>
      <c r="G773" s="329">
        <v>0.6</v>
      </c>
      <c r="H773" s="330">
        <v>1.7999999999999999E-2</v>
      </c>
      <c r="I773" s="331">
        <v>18</v>
      </c>
      <c r="J773" s="332">
        <f t="shared" si="225"/>
        <v>11.88</v>
      </c>
      <c r="K773" s="121"/>
      <c r="L773" s="122"/>
      <c r="M773" s="123"/>
      <c r="N773" s="124"/>
      <c r="O773" s="967"/>
      <c r="P773" s="968"/>
      <c r="AE773" s="261"/>
    </row>
    <row r="774" spans="1:31" s="656" customFormat="1" ht="19.5" customHeight="1" thickBot="1">
      <c r="A774" s="120"/>
      <c r="B774" s="328"/>
      <c r="C774" s="328"/>
      <c r="D774" s="958"/>
      <c r="E774" s="277"/>
      <c r="F774" s="329">
        <v>1.1000000000000001</v>
      </c>
      <c r="G774" s="329">
        <v>0.55000000000000004</v>
      </c>
      <c r="H774" s="330">
        <v>1.7999999999999999E-2</v>
      </c>
      <c r="I774" s="331">
        <v>3</v>
      </c>
      <c r="J774" s="332">
        <f t="shared" si="225"/>
        <v>1.8150000000000004</v>
      </c>
      <c r="K774" s="121"/>
      <c r="L774" s="122"/>
      <c r="M774" s="123"/>
      <c r="N774" s="124"/>
      <c r="O774" s="967"/>
      <c r="P774" s="968"/>
      <c r="AE774" s="261"/>
    </row>
    <row r="775" spans="1:31" s="656" customFormat="1" ht="19.5" customHeight="1">
      <c r="A775" s="113">
        <v>43908</v>
      </c>
      <c r="B775" s="299" t="s">
        <v>31</v>
      </c>
      <c r="C775" s="299" t="s">
        <v>66</v>
      </c>
      <c r="D775" s="114" t="s">
        <v>3</v>
      </c>
      <c r="E775" s="115" t="s">
        <v>635</v>
      </c>
      <c r="F775" s="320">
        <v>1.2</v>
      </c>
      <c r="G775" s="320">
        <v>0.6</v>
      </c>
      <c r="H775" s="321">
        <v>1.7999999999999999E-2</v>
      </c>
      <c r="I775" s="322">
        <v>24</v>
      </c>
      <c r="J775" s="323">
        <f t="shared" si="225"/>
        <v>17.28</v>
      </c>
      <c r="K775" s="116">
        <f>SUM(I775:I777)</f>
        <v>50</v>
      </c>
      <c r="L775" s="117">
        <f>SUM(J775:J777)</f>
        <v>37.365000000000002</v>
      </c>
      <c r="M775" s="118" t="s">
        <v>33</v>
      </c>
      <c r="N775" s="119"/>
      <c r="O775" s="967"/>
      <c r="P775" s="968" t="s">
        <v>216</v>
      </c>
      <c r="AE775" s="261"/>
    </row>
    <row r="776" spans="1:31" s="921" customFormat="1" ht="19.5" customHeight="1">
      <c r="A776" s="120"/>
      <c r="B776" s="328"/>
      <c r="C776" s="328"/>
      <c r="D776" s="958"/>
      <c r="E776" s="277"/>
      <c r="F776" s="329">
        <v>1.3</v>
      </c>
      <c r="G776" s="329">
        <v>0.6</v>
      </c>
      <c r="H776" s="330">
        <v>1.7999999999999999E-2</v>
      </c>
      <c r="I776" s="331">
        <v>23</v>
      </c>
      <c r="J776" s="332">
        <f t="shared" ref="J776" si="242">F776*G776*I776</f>
        <v>17.940000000000001</v>
      </c>
      <c r="K776" s="121"/>
      <c r="L776" s="122"/>
      <c r="M776" s="123"/>
      <c r="N776" s="124"/>
      <c r="O776" s="967"/>
      <c r="P776" s="968"/>
      <c r="AE776" s="261"/>
    </row>
    <row r="777" spans="1:31" s="656" customFormat="1" ht="19.5" customHeight="1" thickBot="1">
      <c r="A777" s="120"/>
      <c r="B777" s="328"/>
      <c r="C777" s="328"/>
      <c r="D777" s="958"/>
      <c r="E777" s="277"/>
      <c r="F777" s="329">
        <v>1.3</v>
      </c>
      <c r="G777" s="329">
        <v>0.55000000000000004</v>
      </c>
      <c r="H777" s="330">
        <v>1.7999999999999999E-2</v>
      </c>
      <c r="I777" s="331">
        <v>3</v>
      </c>
      <c r="J777" s="332">
        <f t="shared" si="225"/>
        <v>2.1450000000000005</v>
      </c>
      <c r="K777" s="121"/>
      <c r="L777" s="122"/>
      <c r="M777" s="123"/>
      <c r="N777" s="124"/>
      <c r="O777" s="967"/>
      <c r="P777" s="968"/>
      <c r="AE777" s="261"/>
    </row>
    <row r="778" spans="1:31" s="656" customFormat="1" ht="19.5" customHeight="1">
      <c r="A778" s="113">
        <v>43908</v>
      </c>
      <c r="B778" s="299" t="s">
        <v>31</v>
      </c>
      <c r="C778" s="299" t="s">
        <v>66</v>
      </c>
      <c r="D778" s="114" t="s">
        <v>4</v>
      </c>
      <c r="E778" s="115" t="s">
        <v>636</v>
      </c>
      <c r="F778" s="320">
        <v>1.7</v>
      </c>
      <c r="G778" s="320">
        <v>0.6</v>
      </c>
      <c r="H778" s="321">
        <v>1.7999999999999999E-2</v>
      </c>
      <c r="I778" s="322">
        <v>10</v>
      </c>
      <c r="J778" s="323">
        <f t="shared" si="225"/>
        <v>10.199999999999999</v>
      </c>
      <c r="K778" s="116">
        <f>SUM(I778:I785)</f>
        <v>50</v>
      </c>
      <c r="L778" s="117">
        <f>SUM(J778:J785)</f>
        <v>60</v>
      </c>
      <c r="M778" s="118" t="s">
        <v>33</v>
      </c>
      <c r="N778" s="119" t="s">
        <v>32</v>
      </c>
      <c r="O778" s="967" t="s">
        <v>229</v>
      </c>
      <c r="P778" s="968" t="s">
        <v>219</v>
      </c>
      <c r="AE778" s="261"/>
    </row>
    <row r="779" spans="1:31" s="921" customFormat="1" ht="19.5" customHeight="1">
      <c r="A779" s="120"/>
      <c r="B779" s="328"/>
      <c r="C779" s="328"/>
      <c r="D779" s="958"/>
      <c r="E779" s="277"/>
      <c r="F779" s="329">
        <v>2.2000000000000002</v>
      </c>
      <c r="G779" s="329">
        <v>0.6</v>
      </c>
      <c r="H779" s="330">
        <v>1.7999999999999999E-2</v>
      </c>
      <c r="I779" s="331">
        <v>4</v>
      </c>
      <c r="J779" s="332">
        <f t="shared" ref="J779:J781" si="243">F779*G779*I779</f>
        <v>5.28</v>
      </c>
      <c r="K779" s="121"/>
      <c r="L779" s="122"/>
      <c r="M779" s="123"/>
      <c r="N779" s="124"/>
      <c r="O779" s="967"/>
      <c r="P779" s="968"/>
      <c r="AE779" s="261"/>
    </row>
    <row r="780" spans="1:31" s="921" customFormat="1" ht="19.5" customHeight="1">
      <c r="A780" s="120"/>
      <c r="B780" s="328"/>
      <c r="C780" s="328"/>
      <c r="D780" s="958"/>
      <c r="E780" s="277"/>
      <c r="F780" s="329">
        <v>2</v>
      </c>
      <c r="G780" s="329">
        <v>0.6</v>
      </c>
      <c r="H780" s="330">
        <v>1.7999999999999999E-2</v>
      </c>
      <c r="I780" s="331">
        <v>5</v>
      </c>
      <c r="J780" s="332">
        <f t="shared" si="243"/>
        <v>6</v>
      </c>
      <c r="K780" s="121"/>
      <c r="L780" s="122"/>
      <c r="M780" s="123"/>
      <c r="N780" s="124"/>
      <c r="O780" s="967"/>
      <c r="P780" s="968"/>
      <c r="AE780" s="261"/>
    </row>
    <row r="781" spans="1:31" s="921" customFormat="1" ht="19.5" customHeight="1">
      <c r="A781" s="120"/>
      <c r="B781" s="328"/>
      <c r="C781" s="328"/>
      <c r="D781" s="958"/>
      <c r="E781" s="277"/>
      <c r="F781" s="329">
        <v>2.1</v>
      </c>
      <c r="G781" s="329">
        <v>0.6</v>
      </c>
      <c r="H781" s="330">
        <v>1.7999999999999999E-2</v>
      </c>
      <c r="I781" s="331">
        <v>12</v>
      </c>
      <c r="J781" s="332">
        <f t="shared" si="243"/>
        <v>15.120000000000001</v>
      </c>
      <c r="K781" s="121"/>
      <c r="L781" s="122"/>
      <c r="M781" s="123"/>
      <c r="N781" s="124"/>
      <c r="O781" s="967"/>
      <c r="P781" s="968"/>
      <c r="AE781" s="261"/>
    </row>
    <row r="782" spans="1:31" s="921" customFormat="1" ht="19.5" customHeight="1">
      <c r="A782" s="120"/>
      <c r="B782" s="328"/>
      <c r="C782" s="328"/>
      <c r="D782" s="958"/>
      <c r="E782" s="277"/>
      <c r="F782" s="329">
        <v>1.8</v>
      </c>
      <c r="G782" s="329">
        <v>0.6</v>
      </c>
      <c r="H782" s="330">
        <v>1.7999999999999999E-2</v>
      </c>
      <c r="I782" s="331">
        <v>6</v>
      </c>
      <c r="J782" s="332">
        <f t="shared" si="225"/>
        <v>6.48</v>
      </c>
      <c r="K782" s="121"/>
      <c r="L782" s="122"/>
      <c r="M782" s="123"/>
      <c r="N782" s="124"/>
      <c r="O782" s="967"/>
      <c r="P782" s="968"/>
      <c r="AE782" s="261"/>
    </row>
    <row r="783" spans="1:31" s="921" customFormat="1" ht="19.5" customHeight="1">
      <c r="A783" s="120"/>
      <c r="B783" s="328"/>
      <c r="C783" s="328"/>
      <c r="D783" s="958"/>
      <c r="E783" s="277"/>
      <c r="F783" s="329">
        <v>1.9</v>
      </c>
      <c r="G783" s="329">
        <v>0.6</v>
      </c>
      <c r="H783" s="330">
        <v>1.7999999999999999E-2</v>
      </c>
      <c r="I783" s="331">
        <v>5</v>
      </c>
      <c r="J783" s="332">
        <f t="shared" ref="J783" si="244">F783*G783*I783</f>
        <v>5.6999999999999993</v>
      </c>
      <c r="K783" s="121"/>
      <c r="L783" s="122"/>
      <c r="M783" s="123"/>
      <c r="N783" s="124"/>
      <c r="O783" s="967"/>
      <c r="P783" s="968"/>
      <c r="AE783" s="261"/>
    </row>
    <row r="784" spans="1:31" s="921" customFormat="1" ht="19.5" customHeight="1">
      <c r="A784" s="120"/>
      <c r="B784" s="328"/>
      <c r="C784" s="328"/>
      <c r="D784" s="958"/>
      <c r="E784" s="277"/>
      <c r="F784" s="329">
        <v>2.4</v>
      </c>
      <c r="G784" s="329">
        <v>0.6</v>
      </c>
      <c r="H784" s="330">
        <v>1.7999999999999999E-2</v>
      </c>
      <c r="I784" s="331">
        <v>3</v>
      </c>
      <c r="J784" s="332">
        <f t="shared" ref="J784" si="245">F784*G784*I784</f>
        <v>4.32</v>
      </c>
      <c r="K784" s="121"/>
      <c r="L784" s="122"/>
      <c r="M784" s="123"/>
      <c r="N784" s="124"/>
      <c r="O784" s="967"/>
      <c r="P784" s="968"/>
      <c r="AE784" s="261"/>
    </row>
    <row r="785" spans="1:31" s="656" customFormat="1" ht="19.5" customHeight="1" thickBot="1">
      <c r="A785" s="120"/>
      <c r="B785" s="328"/>
      <c r="C785" s="328"/>
      <c r="D785" s="958"/>
      <c r="E785" s="277"/>
      <c r="F785" s="329">
        <v>2.2999999999999998</v>
      </c>
      <c r="G785" s="329">
        <v>0.6</v>
      </c>
      <c r="H785" s="330">
        <v>1.7999999999999999E-2</v>
      </c>
      <c r="I785" s="331">
        <v>5</v>
      </c>
      <c r="J785" s="332">
        <f t="shared" si="225"/>
        <v>6.8999999999999995</v>
      </c>
      <c r="K785" s="121"/>
      <c r="L785" s="122"/>
      <c r="M785" s="123"/>
      <c r="N785" s="124"/>
      <c r="O785" s="967"/>
      <c r="P785" s="968"/>
      <c r="AE785" s="261"/>
    </row>
    <row r="786" spans="1:31" s="656" customFormat="1" ht="19.5" customHeight="1">
      <c r="A786" s="113">
        <v>43909</v>
      </c>
      <c r="B786" s="299" t="s">
        <v>31</v>
      </c>
      <c r="C786" s="299" t="s">
        <v>66</v>
      </c>
      <c r="D786" s="114" t="s">
        <v>3</v>
      </c>
      <c r="E786" s="115" t="s">
        <v>641</v>
      </c>
      <c r="F786" s="320">
        <v>1.2</v>
      </c>
      <c r="G786" s="320">
        <v>0.6</v>
      </c>
      <c r="H786" s="321">
        <v>1.7999999999999999E-2</v>
      </c>
      <c r="I786" s="322">
        <v>29</v>
      </c>
      <c r="J786" s="323">
        <f t="shared" si="225"/>
        <v>20.88</v>
      </c>
      <c r="K786" s="116">
        <f>SUM(I786:I788)</f>
        <v>50</v>
      </c>
      <c r="L786" s="117">
        <f>SUM(J786:J788)</f>
        <v>37.019999999999996</v>
      </c>
      <c r="M786" s="118" t="s">
        <v>33</v>
      </c>
      <c r="N786" s="119"/>
      <c r="O786" s="967"/>
      <c r="P786" s="968" t="s">
        <v>216</v>
      </c>
      <c r="AE786" s="261"/>
    </row>
    <row r="787" spans="1:31" s="660" customFormat="1" ht="19.5" customHeight="1">
      <c r="A787" s="120"/>
      <c r="B787" s="328"/>
      <c r="C787" s="328"/>
      <c r="D787" s="958"/>
      <c r="E787" s="277"/>
      <c r="F787" s="329">
        <v>1.2</v>
      </c>
      <c r="G787" s="329">
        <v>0.55000000000000004</v>
      </c>
      <c r="H787" s="330">
        <v>1.7999999999999999E-2</v>
      </c>
      <c r="I787" s="331">
        <v>2</v>
      </c>
      <c r="J787" s="332">
        <f t="shared" si="225"/>
        <v>1.32</v>
      </c>
      <c r="K787" s="121"/>
      <c r="L787" s="122"/>
      <c r="M787" s="123"/>
      <c r="N787" s="124"/>
      <c r="O787" s="967"/>
      <c r="P787" s="968"/>
      <c r="AE787" s="261"/>
    </row>
    <row r="788" spans="1:31" s="660" customFormat="1" ht="19.5" customHeight="1" thickBot="1">
      <c r="A788" s="120"/>
      <c r="B788" s="328"/>
      <c r="C788" s="328"/>
      <c r="D788" s="958"/>
      <c r="E788" s="277"/>
      <c r="F788" s="329">
        <v>1.3</v>
      </c>
      <c r="G788" s="329">
        <v>0.6</v>
      </c>
      <c r="H788" s="330">
        <v>1.7999999999999999E-2</v>
      </c>
      <c r="I788" s="331">
        <v>19</v>
      </c>
      <c r="J788" s="332">
        <f t="shared" ref="J788" si="246">F788*G788*I788</f>
        <v>14.82</v>
      </c>
      <c r="K788" s="121"/>
      <c r="L788" s="122"/>
      <c r="M788" s="123"/>
      <c r="N788" s="124"/>
      <c r="O788" s="967"/>
      <c r="P788" s="968"/>
      <c r="AE788" s="261"/>
    </row>
    <row r="789" spans="1:31" s="656" customFormat="1" ht="19.5" customHeight="1">
      <c r="A789" s="113">
        <v>43909</v>
      </c>
      <c r="B789" s="299" t="s">
        <v>31</v>
      </c>
      <c r="C789" s="299" t="s">
        <v>66</v>
      </c>
      <c r="D789" s="114" t="s">
        <v>3</v>
      </c>
      <c r="E789" s="115" t="s">
        <v>642</v>
      </c>
      <c r="F789" s="320">
        <v>1.1000000000000001</v>
      </c>
      <c r="G789" s="320">
        <v>0.6</v>
      </c>
      <c r="H789" s="321">
        <v>1.7999999999999999E-2</v>
      </c>
      <c r="I789" s="322">
        <v>33</v>
      </c>
      <c r="J789" s="323">
        <f t="shared" si="225"/>
        <v>21.78</v>
      </c>
      <c r="K789" s="116">
        <f>SUM(I789:I792)</f>
        <v>50</v>
      </c>
      <c r="L789" s="117">
        <f>SUM(J789:J792)</f>
        <v>31.565000000000001</v>
      </c>
      <c r="M789" s="118" t="s">
        <v>33</v>
      </c>
      <c r="N789" s="119"/>
      <c r="O789" s="967"/>
      <c r="P789" s="968" t="s">
        <v>216</v>
      </c>
      <c r="AE789" s="261"/>
    </row>
    <row r="790" spans="1:31" s="660" customFormat="1" ht="19.5" customHeight="1">
      <c r="A790" s="120"/>
      <c r="B790" s="328"/>
      <c r="C790" s="328"/>
      <c r="D790" s="958"/>
      <c r="E790" s="277"/>
      <c r="F790" s="329">
        <v>1.1000000000000001</v>
      </c>
      <c r="G790" s="329">
        <v>0.55000000000000004</v>
      </c>
      <c r="H790" s="330">
        <v>1.7999999999999999E-2</v>
      </c>
      <c r="I790" s="331">
        <v>1</v>
      </c>
      <c r="J790" s="332">
        <f t="shared" ref="J790" si="247">F790*G790*I790</f>
        <v>0.60500000000000009</v>
      </c>
      <c r="K790" s="121"/>
      <c r="L790" s="122"/>
      <c r="M790" s="123"/>
      <c r="N790" s="124"/>
      <c r="O790" s="967"/>
      <c r="P790" s="968"/>
      <c r="AE790" s="261"/>
    </row>
    <row r="791" spans="1:31" s="656" customFormat="1" ht="19.5" customHeight="1">
      <c r="A791" s="120"/>
      <c r="B791" s="328"/>
      <c r="C791" s="328"/>
      <c r="D791" s="958"/>
      <c r="E791" s="277"/>
      <c r="F791" s="329">
        <v>1</v>
      </c>
      <c r="G791" s="329">
        <v>0.6</v>
      </c>
      <c r="H791" s="330">
        <v>1.7999999999999999E-2</v>
      </c>
      <c r="I791" s="331">
        <v>9</v>
      </c>
      <c r="J791" s="332">
        <f t="shared" si="225"/>
        <v>5.3999999999999995</v>
      </c>
      <c r="K791" s="121"/>
      <c r="L791" s="122"/>
      <c r="M791" s="123"/>
      <c r="N791" s="124"/>
      <c r="O791" s="967"/>
      <c r="P791" s="968"/>
      <c r="AE791" s="261"/>
    </row>
    <row r="792" spans="1:31" s="656" customFormat="1" ht="19.5" customHeight="1" thickBot="1">
      <c r="A792" s="120"/>
      <c r="B792" s="328"/>
      <c r="C792" s="328"/>
      <c r="D792" s="958"/>
      <c r="E792" s="277"/>
      <c r="F792" s="329">
        <v>0.9</v>
      </c>
      <c r="G792" s="329">
        <v>0.6</v>
      </c>
      <c r="H792" s="330">
        <v>1.7999999999999999E-2</v>
      </c>
      <c r="I792" s="331">
        <v>7</v>
      </c>
      <c r="J792" s="332">
        <f t="shared" si="225"/>
        <v>3.7800000000000002</v>
      </c>
      <c r="K792" s="121"/>
      <c r="L792" s="122"/>
      <c r="M792" s="123"/>
      <c r="N792" s="124"/>
      <c r="O792" s="967"/>
      <c r="P792" s="968"/>
      <c r="AE792" s="261"/>
    </row>
    <row r="793" spans="1:31" s="656" customFormat="1" ht="19.5" customHeight="1">
      <c r="A793" s="113">
        <v>43909</v>
      </c>
      <c r="B793" s="299" t="s">
        <v>31</v>
      </c>
      <c r="C793" s="299" t="s">
        <v>66</v>
      </c>
      <c r="D793" s="114" t="s">
        <v>3</v>
      </c>
      <c r="E793" s="115" t="s">
        <v>643</v>
      </c>
      <c r="F793" s="320">
        <v>1.8</v>
      </c>
      <c r="G793" s="320">
        <v>0.6</v>
      </c>
      <c r="H793" s="321">
        <v>1.7999999999999999E-2</v>
      </c>
      <c r="I793" s="322">
        <v>23</v>
      </c>
      <c r="J793" s="323">
        <f t="shared" si="225"/>
        <v>24.840000000000003</v>
      </c>
      <c r="K793" s="116">
        <f>SUM(I793:I800)</f>
        <v>50</v>
      </c>
      <c r="L793" s="117">
        <f>SUM(J793:J800)</f>
        <v>56.855000000000011</v>
      </c>
      <c r="M793" s="118" t="s">
        <v>33</v>
      </c>
      <c r="N793" s="119"/>
      <c r="O793" s="967"/>
      <c r="P793" s="968" t="s">
        <v>216</v>
      </c>
      <c r="AE793" s="261"/>
    </row>
    <row r="794" spans="1:31" s="923" customFormat="1" ht="19.5" customHeight="1">
      <c r="A794" s="120"/>
      <c r="B794" s="328"/>
      <c r="C794" s="328"/>
      <c r="D794" s="958"/>
      <c r="E794" s="277"/>
      <c r="F794" s="329">
        <v>1.8</v>
      </c>
      <c r="G794" s="329">
        <v>0.55000000000000004</v>
      </c>
      <c r="H794" s="330">
        <v>1.7999999999999999E-2</v>
      </c>
      <c r="I794" s="331">
        <v>1</v>
      </c>
      <c r="J794" s="332">
        <f t="shared" ref="J794:J795" si="248">F794*G794*I794</f>
        <v>0.9900000000000001</v>
      </c>
      <c r="K794" s="121"/>
      <c r="L794" s="122"/>
      <c r="M794" s="123"/>
      <c r="N794" s="124"/>
      <c r="O794" s="967"/>
      <c r="P794" s="968"/>
      <c r="AE794" s="261"/>
    </row>
    <row r="795" spans="1:31" s="923" customFormat="1" ht="19.5" customHeight="1">
      <c r="A795" s="120"/>
      <c r="B795" s="328"/>
      <c r="C795" s="328"/>
      <c r="D795" s="958"/>
      <c r="E795" s="277"/>
      <c r="F795" s="329">
        <v>1.9</v>
      </c>
      <c r="G795" s="329">
        <v>0.6</v>
      </c>
      <c r="H795" s="330">
        <v>1.7999999999999999E-2</v>
      </c>
      <c r="I795" s="331">
        <v>11</v>
      </c>
      <c r="J795" s="332">
        <f t="shared" si="248"/>
        <v>12.54</v>
      </c>
      <c r="K795" s="121"/>
      <c r="L795" s="122"/>
      <c r="M795" s="123"/>
      <c r="N795" s="124"/>
      <c r="O795" s="967"/>
      <c r="P795" s="968"/>
      <c r="AE795" s="261"/>
    </row>
    <row r="796" spans="1:31" s="923" customFormat="1" ht="19.5" customHeight="1">
      <c r="A796" s="120"/>
      <c r="B796" s="328"/>
      <c r="C796" s="328"/>
      <c r="D796" s="958"/>
      <c r="E796" s="277"/>
      <c r="F796" s="329">
        <v>2.1</v>
      </c>
      <c r="G796" s="329">
        <v>0.55000000000000004</v>
      </c>
      <c r="H796" s="330">
        <v>1.7999999999999999E-2</v>
      </c>
      <c r="I796" s="331">
        <v>4</v>
      </c>
      <c r="J796" s="332">
        <f t="shared" si="225"/>
        <v>4.620000000000001</v>
      </c>
      <c r="K796" s="121"/>
      <c r="L796" s="122"/>
      <c r="M796" s="123"/>
      <c r="N796" s="124"/>
      <c r="O796" s="967"/>
      <c r="P796" s="968"/>
      <c r="AE796" s="261"/>
    </row>
    <row r="797" spans="1:31" s="923" customFormat="1" ht="19.5" customHeight="1">
      <c r="A797" s="120"/>
      <c r="B797" s="328"/>
      <c r="C797" s="328"/>
      <c r="D797" s="958"/>
      <c r="E797" s="277"/>
      <c r="F797" s="329">
        <v>2</v>
      </c>
      <c r="G797" s="329">
        <v>0.6</v>
      </c>
      <c r="H797" s="330">
        <v>1.7999999999999999E-2</v>
      </c>
      <c r="I797" s="331">
        <v>6</v>
      </c>
      <c r="J797" s="332">
        <f t="shared" ref="J797" si="249">F797*G797*I797</f>
        <v>7.1999999999999993</v>
      </c>
      <c r="K797" s="121"/>
      <c r="L797" s="122"/>
      <c r="M797" s="123"/>
      <c r="N797" s="124"/>
      <c r="O797" s="967"/>
      <c r="P797" s="968"/>
      <c r="AE797" s="261"/>
    </row>
    <row r="798" spans="1:31" s="660" customFormat="1" ht="19.5" customHeight="1">
      <c r="A798" s="120"/>
      <c r="B798" s="328"/>
      <c r="C798" s="328"/>
      <c r="D798" s="958"/>
      <c r="E798" s="277"/>
      <c r="F798" s="329">
        <v>2.2000000000000002</v>
      </c>
      <c r="G798" s="329">
        <v>0.6</v>
      </c>
      <c r="H798" s="330">
        <v>1.7999999999999999E-2</v>
      </c>
      <c r="I798" s="331">
        <v>2</v>
      </c>
      <c r="J798" s="332">
        <f t="shared" ref="J798" si="250">F798*G798*I798</f>
        <v>2.64</v>
      </c>
      <c r="K798" s="121"/>
      <c r="L798" s="122"/>
      <c r="M798" s="123"/>
      <c r="N798" s="124"/>
      <c r="O798" s="967"/>
      <c r="P798" s="968"/>
      <c r="AE798" s="261"/>
    </row>
    <row r="799" spans="1:31" s="656" customFormat="1" ht="19.5" customHeight="1">
      <c r="A799" s="120"/>
      <c r="B799" s="328"/>
      <c r="C799" s="328"/>
      <c r="D799" s="958"/>
      <c r="E799" s="277"/>
      <c r="F799" s="329">
        <v>2.2999999999999998</v>
      </c>
      <c r="G799" s="329">
        <v>0.6</v>
      </c>
      <c r="H799" s="330">
        <v>1.7999999999999999E-2</v>
      </c>
      <c r="I799" s="331">
        <v>2</v>
      </c>
      <c r="J799" s="332">
        <f t="shared" si="225"/>
        <v>2.76</v>
      </c>
      <c r="K799" s="121"/>
      <c r="L799" s="122"/>
      <c r="M799" s="123"/>
      <c r="N799" s="124"/>
      <c r="O799" s="967"/>
      <c r="P799" s="968"/>
      <c r="AE799" s="261"/>
    </row>
    <row r="800" spans="1:31" s="656" customFormat="1" ht="19.5" customHeight="1" thickBot="1">
      <c r="A800" s="120"/>
      <c r="B800" s="328"/>
      <c r="C800" s="328"/>
      <c r="D800" s="958"/>
      <c r="E800" s="277"/>
      <c r="F800" s="329">
        <v>2.2999999999999998</v>
      </c>
      <c r="G800" s="329">
        <v>0.55000000000000004</v>
      </c>
      <c r="H800" s="330">
        <v>1.7999999999999999E-2</v>
      </c>
      <c r="I800" s="331">
        <v>1</v>
      </c>
      <c r="J800" s="332">
        <f t="shared" si="225"/>
        <v>1.2649999999999999</v>
      </c>
      <c r="K800" s="121"/>
      <c r="L800" s="122"/>
      <c r="M800" s="123"/>
      <c r="N800" s="124"/>
      <c r="O800" s="967"/>
      <c r="P800" s="968"/>
      <c r="AE800" s="261"/>
    </row>
    <row r="801" spans="1:31" s="656" customFormat="1" ht="19.5" customHeight="1">
      <c r="A801" s="113">
        <v>43909</v>
      </c>
      <c r="B801" s="299" t="s">
        <v>31</v>
      </c>
      <c r="C801" s="299" t="s">
        <v>66</v>
      </c>
      <c r="D801" s="114" t="s">
        <v>4</v>
      </c>
      <c r="E801" s="115" t="s">
        <v>644</v>
      </c>
      <c r="F801" s="320">
        <v>1.1000000000000001</v>
      </c>
      <c r="G801" s="320">
        <v>0.6</v>
      </c>
      <c r="H801" s="321">
        <v>1.7999999999999999E-2</v>
      </c>
      <c r="I801" s="322">
        <v>25</v>
      </c>
      <c r="J801" s="323">
        <f t="shared" si="225"/>
        <v>16.5</v>
      </c>
      <c r="K801" s="116">
        <f>SUM(I801:I803)</f>
        <v>50</v>
      </c>
      <c r="L801" s="117">
        <f>SUM(J801:J803)</f>
        <v>31.2</v>
      </c>
      <c r="M801" s="118" t="s">
        <v>33</v>
      </c>
      <c r="N801" s="119"/>
      <c r="O801" s="967"/>
      <c r="P801" s="968" t="s">
        <v>216</v>
      </c>
      <c r="AE801" s="261"/>
    </row>
    <row r="802" spans="1:31" s="660" customFormat="1" ht="19.5" customHeight="1">
      <c r="A802" s="120"/>
      <c r="B802" s="328"/>
      <c r="C802" s="328"/>
      <c r="D802" s="958"/>
      <c r="E802" s="277"/>
      <c r="F802" s="329">
        <v>1</v>
      </c>
      <c r="G802" s="329">
        <v>0.6</v>
      </c>
      <c r="H802" s="330">
        <v>1.7999999999999999E-2</v>
      </c>
      <c r="I802" s="331">
        <v>20</v>
      </c>
      <c r="J802" s="332">
        <f t="shared" ref="J802" si="251">F802*G802*I802</f>
        <v>12</v>
      </c>
      <c r="K802" s="121"/>
      <c r="L802" s="122"/>
      <c r="M802" s="123"/>
      <c r="N802" s="124"/>
      <c r="O802" s="967"/>
      <c r="P802" s="968"/>
      <c r="AE802" s="261"/>
    </row>
    <row r="803" spans="1:31" s="656" customFormat="1" ht="19.5" customHeight="1" thickBot="1">
      <c r="A803" s="120"/>
      <c r="B803" s="328"/>
      <c r="C803" s="328"/>
      <c r="D803" s="958"/>
      <c r="E803" s="277"/>
      <c r="F803" s="329">
        <v>0.9</v>
      </c>
      <c r="G803" s="329">
        <v>0.6</v>
      </c>
      <c r="H803" s="330">
        <v>1.7999999999999999E-2</v>
      </c>
      <c r="I803" s="331">
        <v>5</v>
      </c>
      <c r="J803" s="332">
        <f t="shared" si="225"/>
        <v>2.7</v>
      </c>
      <c r="K803" s="121"/>
      <c r="L803" s="122"/>
      <c r="M803" s="123"/>
      <c r="N803" s="124"/>
      <c r="O803" s="967"/>
      <c r="P803" s="968"/>
      <c r="AE803" s="261"/>
    </row>
    <row r="804" spans="1:31" s="656" customFormat="1" ht="19.5" customHeight="1">
      <c r="A804" s="113">
        <v>43909</v>
      </c>
      <c r="B804" s="299" t="s">
        <v>31</v>
      </c>
      <c r="C804" s="299" t="s">
        <v>66</v>
      </c>
      <c r="D804" s="114" t="s">
        <v>4</v>
      </c>
      <c r="E804" s="115" t="s">
        <v>646</v>
      </c>
      <c r="F804" s="320">
        <v>1.9</v>
      </c>
      <c r="G804" s="320">
        <v>0.6</v>
      </c>
      <c r="H804" s="321">
        <v>1.7999999999999999E-2</v>
      </c>
      <c r="I804" s="322">
        <v>6</v>
      </c>
      <c r="J804" s="323">
        <f t="shared" ref="J804:J875" si="252">F804*G804*I804</f>
        <v>6.84</v>
      </c>
      <c r="K804" s="116">
        <f>SUM(I804:I812)</f>
        <v>48</v>
      </c>
      <c r="L804" s="117">
        <f>SUM(J804:J812)</f>
        <v>60.18</v>
      </c>
      <c r="M804" s="118" t="s">
        <v>33</v>
      </c>
      <c r="N804" s="119" t="s">
        <v>32</v>
      </c>
      <c r="O804" s="967" t="s">
        <v>229</v>
      </c>
      <c r="P804" s="968" t="s">
        <v>216</v>
      </c>
      <c r="AE804" s="261"/>
    </row>
    <row r="805" spans="1:31" s="923" customFormat="1" ht="19.5" customHeight="1">
      <c r="A805" s="120"/>
      <c r="B805" s="328"/>
      <c r="C805" s="328"/>
      <c r="D805" s="958"/>
      <c r="E805" s="277"/>
      <c r="F805" s="329">
        <v>2.4</v>
      </c>
      <c r="G805" s="329">
        <v>0.6</v>
      </c>
      <c r="H805" s="330">
        <v>1.7999999999999999E-2</v>
      </c>
      <c r="I805" s="331">
        <v>2</v>
      </c>
      <c r="J805" s="332">
        <f t="shared" ref="J805:J808" si="253">F805*G805*I805</f>
        <v>2.88</v>
      </c>
      <c r="K805" s="121"/>
      <c r="L805" s="122"/>
      <c r="M805" s="123"/>
      <c r="N805" s="124"/>
      <c r="O805" s="967"/>
      <c r="P805" s="968"/>
      <c r="AE805" s="261"/>
    </row>
    <row r="806" spans="1:31" s="923" customFormat="1" ht="19.5" customHeight="1">
      <c r="A806" s="120"/>
      <c r="B806" s="328"/>
      <c r="C806" s="328"/>
      <c r="D806" s="958"/>
      <c r="E806" s="277"/>
      <c r="F806" s="329">
        <v>1.7</v>
      </c>
      <c r="G806" s="329">
        <v>0.6</v>
      </c>
      <c r="H806" s="330">
        <v>1.7999999999999999E-2</v>
      </c>
      <c r="I806" s="331">
        <v>6</v>
      </c>
      <c r="J806" s="332">
        <f t="shared" si="253"/>
        <v>6.12</v>
      </c>
      <c r="K806" s="121"/>
      <c r="L806" s="122"/>
      <c r="M806" s="123"/>
      <c r="N806" s="124"/>
      <c r="O806" s="967"/>
      <c r="P806" s="968"/>
      <c r="AE806" s="261"/>
    </row>
    <row r="807" spans="1:31" s="923" customFormat="1" ht="19.5" customHeight="1">
      <c r="A807" s="120"/>
      <c r="B807" s="328"/>
      <c r="C807" s="328"/>
      <c r="D807" s="958"/>
      <c r="E807" s="277"/>
      <c r="F807" s="329">
        <v>1.8</v>
      </c>
      <c r="G807" s="329">
        <v>0.6</v>
      </c>
      <c r="H807" s="330">
        <v>1.7999999999999999E-2</v>
      </c>
      <c r="I807" s="331">
        <v>8</v>
      </c>
      <c r="J807" s="332">
        <f t="shared" si="253"/>
        <v>8.64</v>
      </c>
      <c r="K807" s="121"/>
      <c r="L807" s="122"/>
      <c r="M807" s="123"/>
      <c r="N807" s="124"/>
      <c r="O807" s="967"/>
      <c r="P807" s="968"/>
      <c r="AE807" s="261"/>
    </row>
    <row r="808" spans="1:31" s="923" customFormat="1" ht="19.5" customHeight="1">
      <c r="A808" s="120"/>
      <c r="B808" s="328"/>
      <c r="C808" s="328"/>
      <c r="D808" s="958"/>
      <c r="E808" s="277"/>
      <c r="F808" s="329">
        <v>2</v>
      </c>
      <c r="G808" s="329">
        <v>0.6</v>
      </c>
      <c r="H808" s="330">
        <v>1.7999999999999999E-2</v>
      </c>
      <c r="I808" s="331">
        <v>10</v>
      </c>
      <c r="J808" s="332">
        <f t="shared" si="253"/>
        <v>12</v>
      </c>
      <c r="K808" s="121"/>
      <c r="L808" s="122"/>
      <c r="M808" s="123"/>
      <c r="N808" s="124"/>
      <c r="O808" s="967"/>
      <c r="P808" s="968"/>
      <c r="AE808" s="261"/>
    </row>
    <row r="809" spans="1:31" s="923" customFormat="1" ht="19.5" customHeight="1">
      <c r="A809" s="120"/>
      <c r="B809" s="328"/>
      <c r="C809" s="328"/>
      <c r="D809" s="958"/>
      <c r="E809" s="277"/>
      <c r="F809" s="329">
        <v>2.5</v>
      </c>
      <c r="G809" s="329">
        <v>0.6</v>
      </c>
      <c r="H809" s="330">
        <v>1.7999999999999999E-2</v>
      </c>
      <c r="I809" s="331">
        <v>11</v>
      </c>
      <c r="J809" s="332">
        <f t="shared" si="252"/>
        <v>16.5</v>
      </c>
      <c r="K809" s="121"/>
      <c r="L809" s="122"/>
      <c r="M809" s="123"/>
      <c r="N809" s="124"/>
      <c r="O809" s="967"/>
      <c r="P809" s="968"/>
      <c r="AE809" s="261"/>
    </row>
    <row r="810" spans="1:31" s="923" customFormat="1" ht="19.5" customHeight="1">
      <c r="A810" s="120"/>
      <c r="B810" s="328"/>
      <c r="C810" s="328"/>
      <c r="D810" s="958"/>
      <c r="E810" s="277"/>
      <c r="F810" s="329">
        <v>2.2000000000000002</v>
      </c>
      <c r="G810" s="329">
        <v>0.6</v>
      </c>
      <c r="H810" s="330">
        <v>1.7999999999999999E-2</v>
      </c>
      <c r="I810" s="331">
        <v>1</v>
      </c>
      <c r="J810" s="332">
        <f t="shared" ref="J810" si="254">F810*G810*I810</f>
        <v>1.32</v>
      </c>
      <c r="K810" s="121"/>
      <c r="L810" s="122"/>
      <c r="M810" s="123"/>
      <c r="N810" s="124"/>
      <c r="O810" s="967"/>
      <c r="P810" s="968"/>
      <c r="AE810" s="261"/>
    </row>
    <row r="811" spans="1:31" s="923" customFormat="1" ht="19.5" customHeight="1">
      <c r="A811" s="120"/>
      <c r="B811" s="328"/>
      <c r="C811" s="328"/>
      <c r="D811" s="958"/>
      <c r="E811" s="277"/>
      <c r="F811" s="329">
        <v>2.6</v>
      </c>
      <c r="G811" s="329">
        <v>0.6</v>
      </c>
      <c r="H811" s="330">
        <v>1.7999999999999999E-2</v>
      </c>
      <c r="I811" s="331">
        <v>2</v>
      </c>
      <c r="J811" s="332">
        <f t="shared" ref="J811" si="255">F811*G811*I811</f>
        <v>3.12</v>
      </c>
      <c r="K811" s="121"/>
      <c r="L811" s="122"/>
      <c r="M811" s="123"/>
      <c r="N811" s="124"/>
      <c r="O811" s="967"/>
      <c r="P811" s="968"/>
      <c r="AE811" s="261"/>
    </row>
    <row r="812" spans="1:31" s="656" customFormat="1" ht="19.5" customHeight="1" thickBot="1">
      <c r="A812" s="120"/>
      <c r="B812" s="328"/>
      <c r="C812" s="328"/>
      <c r="D812" s="958"/>
      <c r="E812" s="277"/>
      <c r="F812" s="329">
        <v>2.2999999999999998</v>
      </c>
      <c r="G812" s="329">
        <v>0.6</v>
      </c>
      <c r="H812" s="330">
        <v>1.7999999999999999E-2</v>
      </c>
      <c r="I812" s="331">
        <v>2</v>
      </c>
      <c r="J812" s="332">
        <f t="shared" si="252"/>
        <v>2.76</v>
      </c>
      <c r="K812" s="121"/>
      <c r="L812" s="122"/>
      <c r="M812" s="123"/>
      <c r="N812" s="124"/>
      <c r="O812" s="967"/>
      <c r="P812" s="968"/>
      <c r="AE812" s="261"/>
    </row>
    <row r="813" spans="1:31" s="656" customFormat="1" ht="19.5" customHeight="1">
      <c r="A813" s="113">
        <v>43909</v>
      </c>
      <c r="B813" s="299" t="s">
        <v>31</v>
      </c>
      <c r="C813" s="299" t="s">
        <v>66</v>
      </c>
      <c r="D813" s="114" t="s">
        <v>4</v>
      </c>
      <c r="E813" s="115" t="s">
        <v>645</v>
      </c>
      <c r="F813" s="320">
        <v>1.7</v>
      </c>
      <c r="G813" s="320">
        <v>0.6</v>
      </c>
      <c r="H813" s="321">
        <v>1.7999999999999999E-2</v>
      </c>
      <c r="I813" s="322">
        <v>20</v>
      </c>
      <c r="J813" s="323">
        <f t="shared" si="252"/>
        <v>20.399999999999999</v>
      </c>
      <c r="K813" s="116">
        <f>SUM(I813:I818)</f>
        <v>53</v>
      </c>
      <c r="L813" s="117">
        <f>SUM(J813:J818)</f>
        <v>58.02</v>
      </c>
      <c r="M813" s="118" t="s">
        <v>33</v>
      </c>
      <c r="N813" s="119" t="s">
        <v>32</v>
      </c>
      <c r="O813" s="967" t="s">
        <v>229</v>
      </c>
      <c r="P813" s="968" t="s">
        <v>216</v>
      </c>
      <c r="AE813" s="261"/>
    </row>
    <row r="814" spans="1:31" s="923" customFormat="1" ht="19.5" customHeight="1">
      <c r="A814" s="120"/>
      <c r="B814" s="328"/>
      <c r="C814" s="328"/>
      <c r="D814" s="958"/>
      <c r="E814" s="277"/>
      <c r="F814" s="329">
        <v>2</v>
      </c>
      <c r="G814" s="329">
        <v>0.6</v>
      </c>
      <c r="H814" s="330">
        <v>1.7999999999999999E-2</v>
      </c>
      <c r="I814" s="331">
        <v>2</v>
      </c>
      <c r="J814" s="332">
        <f t="shared" si="252"/>
        <v>2.4</v>
      </c>
      <c r="K814" s="121"/>
      <c r="L814" s="122"/>
      <c r="M814" s="123"/>
      <c r="N814" s="124"/>
      <c r="O814" s="967"/>
      <c r="P814" s="968"/>
      <c r="AE814" s="261"/>
    </row>
    <row r="815" spans="1:31" s="923" customFormat="1" ht="19.5" customHeight="1">
      <c r="A815" s="120"/>
      <c r="B815" s="328"/>
      <c r="C815" s="328"/>
      <c r="D815" s="958"/>
      <c r="E815" s="277"/>
      <c r="F815" s="329">
        <v>1.9</v>
      </c>
      <c r="G815" s="329">
        <v>0.6</v>
      </c>
      <c r="H815" s="330">
        <v>1.7999999999999999E-2</v>
      </c>
      <c r="I815" s="331">
        <v>5</v>
      </c>
      <c r="J815" s="332">
        <f t="shared" ref="J815" si="256">F815*G815*I815</f>
        <v>5.6999999999999993</v>
      </c>
      <c r="K815" s="121"/>
      <c r="L815" s="122"/>
      <c r="M815" s="123"/>
      <c r="N815" s="124"/>
      <c r="O815" s="967"/>
      <c r="P815" s="968"/>
      <c r="AE815" s="261"/>
    </row>
    <row r="816" spans="1:31" s="923" customFormat="1" ht="19.5" customHeight="1">
      <c r="A816" s="120"/>
      <c r="B816" s="328"/>
      <c r="C816" s="328"/>
      <c r="D816" s="958"/>
      <c r="E816" s="277"/>
      <c r="F816" s="329">
        <v>2.1</v>
      </c>
      <c r="G816" s="329">
        <v>0.6</v>
      </c>
      <c r="H816" s="330">
        <v>1.7999999999999999E-2</v>
      </c>
      <c r="I816" s="331">
        <v>4</v>
      </c>
      <c r="J816" s="332">
        <f t="shared" ref="J816" si="257">F816*G816*I816</f>
        <v>5.04</v>
      </c>
      <c r="K816" s="121"/>
      <c r="L816" s="122"/>
      <c r="M816" s="123"/>
      <c r="N816" s="124"/>
      <c r="O816" s="967"/>
      <c r="P816" s="968"/>
      <c r="AE816" s="261"/>
    </row>
    <row r="817" spans="1:31" s="656" customFormat="1" ht="19.5" customHeight="1">
      <c r="A817" s="120"/>
      <c r="B817" s="328"/>
      <c r="C817" s="328"/>
      <c r="D817" s="958"/>
      <c r="E817" s="277"/>
      <c r="F817" s="329">
        <v>1.8</v>
      </c>
      <c r="G817" s="329">
        <v>0.6</v>
      </c>
      <c r="H817" s="330">
        <v>1.7999999999999999E-2</v>
      </c>
      <c r="I817" s="331">
        <v>19</v>
      </c>
      <c r="J817" s="332">
        <f t="shared" si="252"/>
        <v>20.520000000000003</v>
      </c>
      <c r="K817" s="121"/>
      <c r="L817" s="122"/>
      <c r="M817" s="123"/>
      <c r="N817" s="124"/>
      <c r="O817" s="967"/>
      <c r="P817" s="968"/>
      <c r="AE817" s="261"/>
    </row>
    <row r="818" spans="1:31" s="656" customFormat="1" ht="19.5" customHeight="1" thickBot="1">
      <c r="A818" s="120"/>
      <c r="B818" s="328"/>
      <c r="C818" s="328"/>
      <c r="D818" s="958"/>
      <c r="E818" s="277"/>
      <c r="F818" s="329">
        <v>2.2000000000000002</v>
      </c>
      <c r="G818" s="329">
        <v>0.6</v>
      </c>
      <c r="H818" s="330">
        <v>1.7999999999999999E-2</v>
      </c>
      <c r="I818" s="331">
        <v>3</v>
      </c>
      <c r="J818" s="332">
        <f t="shared" si="252"/>
        <v>3.96</v>
      </c>
      <c r="K818" s="121"/>
      <c r="L818" s="122"/>
      <c r="M818" s="123"/>
      <c r="N818" s="124"/>
      <c r="O818" s="967"/>
      <c r="P818" s="968"/>
      <c r="AE818" s="261"/>
    </row>
    <row r="819" spans="1:31" s="656" customFormat="1" ht="19.5" customHeight="1">
      <c r="A819" s="113">
        <v>43910</v>
      </c>
      <c r="B819" s="299" t="s">
        <v>31</v>
      </c>
      <c r="C819" s="299" t="s">
        <v>66</v>
      </c>
      <c r="D819" s="114" t="s">
        <v>3</v>
      </c>
      <c r="E819" s="115" t="s">
        <v>655</v>
      </c>
      <c r="F819" s="320">
        <v>1.2</v>
      </c>
      <c r="G819" s="320">
        <v>0.6</v>
      </c>
      <c r="H819" s="321">
        <v>1.7999999999999999E-2</v>
      </c>
      <c r="I819" s="322">
        <v>23</v>
      </c>
      <c r="J819" s="323">
        <f t="shared" si="252"/>
        <v>16.559999999999999</v>
      </c>
      <c r="K819" s="116">
        <f>SUM(I819:I822)</f>
        <v>50</v>
      </c>
      <c r="L819" s="117">
        <f>SUM(J819:J822)</f>
        <v>36.69</v>
      </c>
      <c r="M819" s="118" t="s">
        <v>33</v>
      </c>
      <c r="N819" s="119"/>
      <c r="O819" s="967"/>
      <c r="P819" s="968" t="s">
        <v>216</v>
      </c>
      <c r="AE819" s="261"/>
    </row>
    <row r="820" spans="1:31" s="661" customFormat="1" ht="19.5" customHeight="1">
      <c r="A820" s="120"/>
      <c r="B820" s="328"/>
      <c r="C820" s="328"/>
      <c r="D820" s="958"/>
      <c r="E820" s="277"/>
      <c r="F820" s="329">
        <v>1.2</v>
      </c>
      <c r="G820" s="329">
        <v>0.5</v>
      </c>
      <c r="H820" s="330">
        <v>1.7999999999999999E-2</v>
      </c>
      <c r="I820" s="331">
        <v>3</v>
      </c>
      <c r="J820" s="332">
        <f t="shared" ref="J820" si="258">F820*G820*I820</f>
        <v>1.7999999999999998</v>
      </c>
      <c r="K820" s="121"/>
      <c r="L820" s="122"/>
      <c r="M820" s="123"/>
      <c r="N820" s="124"/>
      <c r="O820" s="967"/>
      <c r="P820" s="968"/>
      <c r="AE820" s="261"/>
    </row>
    <row r="821" spans="1:31" s="656" customFormat="1" ht="19.5" customHeight="1">
      <c r="A821" s="120"/>
      <c r="B821" s="328"/>
      <c r="C821" s="328"/>
      <c r="D821" s="958"/>
      <c r="E821" s="277"/>
      <c r="F821" s="329">
        <v>1.3</v>
      </c>
      <c r="G821" s="329">
        <v>0.6</v>
      </c>
      <c r="H821" s="330">
        <v>1.7999999999999999E-2</v>
      </c>
      <c r="I821" s="331">
        <v>18</v>
      </c>
      <c r="J821" s="332">
        <f t="shared" si="252"/>
        <v>14.040000000000001</v>
      </c>
      <c r="K821" s="121"/>
      <c r="L821" s="122"/>
      <c r="M821" s="123"/>
      <c r="N821" s="124"/>
      <c r="O821" s="967"/>
      <c r="P821" s="968"/>
      <c r="AE821" s="261"/>
    </row>
    <row r="822" spans="1:31" s="656" customFormat="1" ht="19.5" customHeight="1" thickBot="1">
      <c r="A822" s="120"/>
      <c r="B822" s="328"/>
      <c r="C822" s="328"/>
      <c r="D822" s="958"/>
      <c r="E822" s="277"/>
      <c r="F822" s="329">
        <v>1.3</v>
      </c>
      <c r="G822" s="329">
        <v>0.55000000000000004</v>
      </c>
      <c r="H822" s="330">
        <v>1.7999999999999999E-2</v>
      </c>
      <c r="I822" s="331">
        <v>6</v>
      </c>
      <c r="J822" s="332">
        <f t="shared" si="252"/>
        <v>4.2900000000000009</v>
      </c>
      <c r="K822" s="121"/>
      <c r="L822" s="122"/>
      <c r="M822" s="123"/>
      <c r="N822" s="124"/>
      <c r="O822" s="967"/>
      <c r="P822" s="968"/>
      <c r="AE822" s="261"/>
    </row>
    <row r="823" spans="1:31" s="661" customFormat="1" ht="19.5" customHeight="1">
      <c r="A823" s="113">
        <v>43910</v>
      </c>
      <c r="B823" s="299" t="s">
        <v>31</v>
      </c>
      <c r="C823" s="299" t="s">
        <v>66</v>
      </c>
      <c r="D823" s="114" t="s">
        <v>3</v>
      </c>
      <c r="E823" s="115" t="s">
        <v>656</v>
      </c>
      <c r="F823" s="320">
        <v>1.6</v>
      </c>
      <c r="G823" s="320">
        <v>0.6</v>
      </c>
      <c r="H823" s="321">
        <v>1.7999999999999999E-2</v>
      </c>
      <c r="I823" s="322">
        <v>12</v>
      </c>
      <c r="J823" s="323">
        <f t="shared" si="252"/>
        <v>11.52</v>
      </c>
      <c r="K823" s="116">
        <f>SUM(I823:I827)</f>
        <v>50</v>
      </c>
      <c r="L823" s="117">
        <f>SUM(J823:J827)</f>
        <v>45.825000000000003</v>
      </c>
      <c r="M823" s="118" t="s">
        <v>33</v>
      </c>
      <c r="N823" s="119"/>
      <c r="O823" s="967"/>
      <c r="P823" s="968" t="s">
        <v>216</v>
      </c>
      <c r="AE823" s="261"/>
    </row>
    <row r="824" spans="1:31" s="661" customFormat="1" ht="19.5" customHeight="1">
      <c r="A824" s="120"/>
      <c r="B824" s="328"/>
      <c r="C824" s="328"/>
      <c r="D824" s="958"/>
      <c r="E824" s="277"/>
      <c r="F824" s="329">
        <v>1.5</v>
      </c>
      <c r="G824" s="329">
        <v>0.6</v>
      </c>
      <c r="H824" s="330">
        <v>1.7999999999999999E-2</v>
      </c>
      <c r="I824" s="331">
        <v>13</v>
      </c>
      <c r="J824" s="332">
        <f t="shared" ref="J824:J825" si="259">F824*G824*I824</f>
        <v>11.7</v>
      </c>
      <c r="K824" s="121"/>
      <c r="L824" s="122"/>
      <c r="M824" s="123"/>
      <c r="N824" s="124"/>
      <c r="O824" s="967"/>
      <c r="P824" s="968"/>
      <c r="AE824" s="261"/>
    </row>
    <row r="825" spans="1:31" s="661" customFormat="1" ht="19.5" customHeight="1">
      <c r="A825" s="120"/>
      <c r="B825" s="328"/>
      <c r="C825" s="328"/>
      <c r="D825" s="958"/>
      <c r="E825" s="277"/>
      <c r="F825" s="329">
        <v>1.4</v>
      </c>
      <c r="G825" s="329">
        <v>0.6</v>
      </c>
      <c r="H825" s="330">
        <v>1.7999999999999999E-2</v>
      </c>
      <c r="I825" s="331">
        <v>15</v>
      </c>
      <c r="J825" s="332">
        <f t="shared" si="259"/>
        <v>12.6</v>
      </c>
      <c r="K825" s="121"/>
      <c r="L825" s="122"/>
      <c r="M825" s="123"/>
      <c r="N825" s="124"/>
      <c r="O825" s="967"/>
      <c r="P825" s="968"/>
      <c r="AE825" s="261"/>
    </row>
    <row r="826" spans="1:31" s="661" customFormat="1" ht="19.5" customHeight="1">
      <c r="A826" s="120"/>
      <c r="B826" s="328"/>
      <c r="C826" s="328"/>
      <c r="D826" s="958"/>
      <c r="E826" s="277"/>
      <c r="F826" s="329">
        <v>1.7</v>
      </c>
      <c r="G826" s="329">
        <v>0.6</v>
      </c>
      <c r="H826" s="330">
        <v>1.7999999999999999E-2</v>
      </c>
      <c r="I826" s="331">
        <v>9</v>
      </c>
      <c r="J826" s="332">
        <f t="shared" si="252"/>
        <v>9.18</v>
      </c>
      <c r="K826" s="121"/>
      <c r="L826" s="122"/>
      <c r="M826" s="123"/>
      <c r="N826" s="124"/>
      <c r="O826" s="967"/>
      <c r="P826" s="968"/>
      <c r="AE826" s="261"/>
    </row>
    <row r="827" spans="1:31" s="661" customFormat="1" ht="19.5" customHeight="1" thickBot="1">
      <c r="A827" s="120"/>
      <c r="B827" s="328"/>
      <c r="C827" s="328"/>
      <c r="D827" s="958"/>
      <c r="E827" s="277"/>
      <c r="F827" s="329">
        <v>1.5</v>
      </c>
      <c r="G827" s="329">
        <v>0.55000000000000004</v>
      </c>
      <c r="H827" s="330">
        <v>1.7999999999999999E-2</v>
      </c>
      <c r="I827" s="331">
        <v>1</v>
      </c>
      <c r="J827" s="332">
        <f t="shared" ref="J827" si="260">F827*G827*I827</f>
        <v>0.82500000000000007</v>
      </c>
      <c r="K827" s="121"/>
      <c r="L827" s="122"/>
      <c r="M827" s="123"/>
      <c r="N827" s="124"/>
      <c r="O827" s="967"/>
      <c r="P827" s="968"/>
      <c r="AE827" s="261"/>
    </row>
    <row r="828" spans="1:31" s="656" customFormat="1" ht="19.5" customHeight="1">
      <c r="A828" s="113">
        <v>43910</v>
      </c>
      <c r="B828" s="299" t="s">
        <v>31</v>
      </c>
      <c r="C828" s="299" t="s">
        <v>66</v>
      </c>
      <c r="D828" s="114" t="s">
        <v>4</v>
      </c>
      <c r="E828" s="115" t="s">
        <v>657</v>
      </c>
      <c r="F828" s="320">
        <v>1.4</v>
      </c>
      <c r="G828" s="320">
        <v>0.6</v>
      </c>
      <c r="H828" s="321">
        <v>1.7999999999999999E-2</v>
      </c>
      <c r="I828" s="322">
        <v>13</v>
      </c>
      <c r="J828" s="323">
        <f t="shared" si="252"/>
        <v>10.92</v>
      </c>
      <c r="K828" s="116">
        <f>SUM(I828:I830)</f>
        <v>50</v>
      </c>
      <c r="L828" s="117">
        <f>SUM(J828:J830)</f>
        <v>45.3</v>
      </c>
      <c r="M828" s="118" t="s">
        <v>33</v>
      </c>
      <c r="N828" s="119"/>
      <c r="O828" s="967"/>
      <c r="P828" s="968" t="s">
        <v>216</v>
      </c>
      <c r="AE828" s="261"/>
    </row>
    <row r="829" spans="1:31" s="924" customFormat="1" ht="19.5" customHeight="1">
      <c r="A829" s="120"/>
      <c r="B829" s="328"/>
      <c r="C829" s="328"/>
      <c r="D829" s="958"/>
      <c r="E829" s="277"/>
      <c r="F829" s="329">
        <v>1.5</v>
      </c>
      <c r="G829" s="329">
        <v>0.6</v>
      </c>
      <c r="H829" s="330">
        <v>1.7999999999999999E-2</v>
      </c>
      <c r="I829" s="331">
        <v>19</v>
      </c>
      <c r="J829" s="332">
        <f t="shared" ref="J829" si="261">F829*G829*I829</f>
        <v>17.099999999999998</v>
      </c>
      <c r="K829" s="121"/>
      <c r="L829" s="122"/>
      <c r="M829" s="123"/>
      <c r="N829" s="124"/>
      <c r="O829" s="967"/>
      <c r="P829" s="968"/>
      <c r="AE829" s="261"/>
    </row>
    <row r="830" spans="1:31" s="656" customFormat="1" ht="19.5" customHeight="1" thickBot="1">
      <c r="A830" s="120"/>
      <c r="B830" s="328"/>
      <c r="C830" s="328"/>
      <c r="D830" s="958"/>
      <c r="E830" s="277"/>
      <c r="F830" s="329">
        <v>1.6</v>
      </c>
      <c r="G830" s="329">
        <v>0.6</v>
      </c>
      <c r="H830" s="330">
        <v>1.7999999999999999E-2</v>
      </c>
      <c r="I830" s="331">
        <v>18</v>
      </c>
      <c r="J830" s="332">
        <f t="shared" si="252"/>
        <v>17.28</v>
      </c>
      <c r="K830" s="121"/>
      <c r="L830" s="122"/>
      <c r="M830" s="123"/>
      <c r="N830" s="124"/>
      <c r="O830" s="967"/>
      <c r="P830" s="968"/>
      <c r="AE830" s="261"/>
    </row>
    <row r="831" spans="1:31" s="656" customFormat="1" ht="19.5" customHeight="1">
      <c r="A831" s="113">
        <v>43910</v>
      </c>
      <c r="B831" s="299" t="s">
        <v>31</v>
      </c>
      <c r="C831" s="299" t="s">
        <v>66</v>
      </c>
      <c r="D831" s="114" t="s">
        <v>4</v>
      </c>
      <c r="E831" s="115" t="s">
        <v>658</v>
      </c>
      <c r="F831" s="320">
        <v>1.2</v>
      </c>
      <c r="G831" s="320">
        <v>0.6</v>
      </c>
      <c r="H831" s="321">
        <v>1.7999999999999999E-2</v>
      </c>
      <c r="I831" s="322">
        <v>33</v>
      </c>
      <c r="J831" s="323">
        <f t="shared" si="252"/>
        <v>23.759999999999998</v>
      </c>
      <c r="K831" s="116">
        <f>SUM(I831:I833)</f>
        <v>48</v>
      </c>
      <c r="L831" s="117">
        <f>SUM(J831:J833)</f>
        <v>35.339999999999996</v>
      </c>
      <c r="M831" s="118" t="s">
        <v>33</v>
      </c>
      <c r="N831" s="119"/>
      <c r="O831" s="967"/>
      <c r="P831" s="968" t="s">
        <v>216</v>
      </c>
      <c r="AE831" s="261"/>
    </row>
    <row r="832" spans="1:31" s="662" customFormat="1" ht="19.5" customHeight="1">
      <c r="A832" s="120"/>
      <c r="B832" s="328"/>
      <c r="C832" s="328"/>
      <c r="D832" s="958"/>
      <c r="E832" s="277"/>
      <c r="F832" s="329">
        <v>1.3</v>
      </c>
      <c r="G832" s="329">
        <v>0.6</v>
      </c>
      <c r="H832" s="330">
        <v>1.7999999999999999E-2</v>
      </c>
      <c r="I832" s="331">
        <v>14</v>
      </c>
      <c r="J832" s="332">
        <f t="shared" ref="J832" si="262">F832*G832*I832</f>
        <v>10.92</v>
      </c>
      <c r="K832" s="121"/>
      <c r="L832" s="122"/>
      <c r="M832" s="123"/>
      <c r="N832" s="124"/>
      <c r="O832" s="967"/>
      <c r="P832" s="968"/>
      <c r="AE832" s="261"/>
    </row>
    <row r="833" spans="1:31" s="656" customFormat="1" ht="19.5" customHeight="1" thickBot="1">
      <c r="A833" s="120"/>
      <c r="B833" s="328"/>
      <c r="C833" s="328"/>
      <c r="D833" s="958"/>
      <c r="E833" s="277"/>
      <c r="F833" s="329">
        <v>1.1000000000000001</v>
      </c>
      <c r="G833" s="329">
        <v>0.6</v>
      </c>
      <c r="H833" s="330">
        <v>1.7999999999999999E-2</v>
      </c>
      <c r="I833" s="331">
        <v>1</v>
      </c>
      <c r="J833" s="332">
        <f t="shared" si="252"/>
        <v>0.66</v>
      </c>
      <c r="K833" s="121"/>
      <c r="L833" s="122"/>
      <c r="M833" s="123"/>
      <c r="N833" s="124"/>
      <c r="O833" s="967"/>
      <c r="P833" s="968"/>
      <c r="AE833" s="261"/>
    </row>
    <row r="834" spans="1:31" s="656" customFormat="1" ht="19.5" customHeight="1" thickBot="1">
      <c r="A834" s="113">
        <v>43910</v>
      </c>
      <c r="B834" s="299" t="s">
        <v>31</v>
      </c>
      <c r="C834" s="299" t="s">
        <v>66</v>
      </c>
      <c r="D834" s="114" t="s">
        <v>4</v>
      </c>
      <c r="E834" s="115" t="s">
        <v>659</v>
      </c>
      <c r="F834" s="320">
        <v>0.8</v>
      </c>
      <c r="G834" s="320">
        <v>0.6</v>
      </c>
      <c r="H834" s="321">
        <v>1.7999999999999999E-2</v>
      </c>
      <c r="I834" s="322">
        <v>50</v>
      </c>
      <c r="J834" s="323">
        <f t="shared" si="252"/>
        <v>24</v>
      </c>
      <c r="K834" s="116">
        <f>SUM(I834:I834)</f>
        <v>50</v>
      </c>
      <c r="L834" s="117">
        <f>SUM(J834:J834)</f>
        <v>24</v>
      </c>
      <c r="M834" s="118" t="s">
        <v>33</v>
      </c>
      <c r="N834" s="119"/>
      <c r="O834" s="967"/>
      <c r="P834" s="968" t="s">
        <v>216</v>
      </c>
      <c r="AE834" s="261"/>
    </row>
    <row r="835" spans="1:31" s="656" customFormat="1" ht="19.5" customHeight="1">
      <c r="A835" s="113">
        <v>43910</v>
      </c>
      <c r="B835" s="299" t="s">
        <v>31</v>
      </c>
      <c r="C835" s="299" t="s">
        <v>66</v>
      </c>
      <c r="D835" s="114" t="s">
        <v>3</v>
      </c>
      <c r="E835" s="115" t="s">
        <v>660</v>
      </c>
      <c r="F835" s="320">
        <v>0.9</v>
      </c>
      <c r="G835" s="320">
        <v>0.6</v>
      </c>
      <c r="H835" s="321">
        <v>1.7999999999999999E-2</v>
      </c>
      <c r="I835" s="322">
        <v>13</v>
      </c>
      <c r="J835" s="323">
        <f t="shared" si="252"/>
        <v>7.0200000000000005</v>
      </c>
      <c r="K835" s="116">
        <f>SUM(I835:I839)</f>
        <v>50</v>
      </c>
      <c r="L835" s="117">
        <f>SUM(J835:J839)</f>
        <v>29.855</v>
      </c>
      <c r="M835" s="118" t="s">
        <v>33</v>
      </c>
      <c r="N835" s="119"/>
      <c r="O835" s="967"/>
      <c r="P835" s="968" t="s">
        <v>216</v>
      </c>
      <c r="AE835" s="261"/>
    </row>
    <row r="836" spans="1:31" s="926" customFormat="1" ht="19.5" customHeight="1">
      <c r="A836" s="120"/>
      <c r="B836" s="328"/>
      <c r="C836" s="328"/>
      <c r="D836" s="958"/>
      <c r="E836" s="277"/>
      <c r="F836" s="329">
        <v>1</v>
      </c>
      <c r="G836" s="329">
        <v>0.6</v>
      </c>
      <c r="H836" s="330">
        <v>1.7999999999999999E-2</v>
      </c>
      <c r="I836" s="331">
        <v>20</v>
      </c>
      <c r="J836" s="332">
        <f t="shared" si="252"/>
        <v>12</v>
      </c>
      <c r="K836" s="121"/>
      <c r="L836" s="122"/>
      <c r="M836" s="123"/>
      <c r="N836" s="124"/>
      <c r="O836" s="967"/>
      <c r="P836" s="968"/>
      <c r="AE836" s="261"/>
    </row>
    <row r="837" spans="1:31" s="926" customFormat="1" ht="19.5" customHeight="1">
      <c r="A837" s="120"/>
      <c r="B837" s="328"/>
      <c r="C837" s="328"/>
      <c r="D837" s="958"/>
      <c r="E837" s="277"/>
      <c r="F837" s="329">
        <v>1</v>
      </c>
      <c r="G837" s="329">
        <v>0.55000000000000004</v>
      </c>
      <c r="H837" s="330">
        <v>1.7999999999999999E-2</v>
      </c>
      <c r="I837" s="331">
        <v>3</v>
      </c>
      <c r="J837" s="332">
        <f t="shared" ref="J837" si="263">F837*G837*I837</f>
        <v>1.6500000000000001</v>
      </c>
      <c r="K837" s="121"/>
      <c r="L837" s="122"/>
      <c r="M837" s="123"/>
      <c r="N837" s="124"/>
      <c r="O837" s="967"/>
      <c r="P837" s="968"/>
      <c r="AE837" s="261"/>
    </row>
    <row r="838" spans="1:31" s="656" customFormat="1" ht="19.5" customHeight="1">
      <c r="A838" s="120"/>
      <c r="B838" s="328"/>
      <c r="C838" s="328"/>
      <c r="D838" s="958"/>
      <c r="E838" s="277"/>
      <c r="F838" s="329">
        <v>1.1000000000000001</v>
      </c>
      <c r="G838" s="329">
        <v>0.6</v>
      </c>
      <c r="H838" s="330">
        <v>1.7999999999999999E-2</v>
      </c>
      <c r="I838" s="331">
        <v>13</v>
      </c>
      <c r="J838" s="332">
        <f t="shared" si="252"/>
        <v>8.58</v>
      </c>
      <c r="K838" s="121"/>
      <c r="L838" s="122"/>
      <c r="M838" s="123"/>
      <c r="N838" s="124"/>
      <c r="O838" s="967"/>
      <c r="P838" s="968"/>
      <c r="AE838" s="261"/>
    </row>
    <row r="839" spans="1:31" s="656" customFormat="1" ht="19.5" customHeight="1" thickBot="1">
      <c r="A839" s="120"/>
      <c r="B839" s="328"/>
      <c r="C839" s="328"/>
      <c r="D839" s="958"/>
      <c r="E839" s="277"/>
      <c r="F839" s="329">
        <v>1.1000000000000001</v>
      </c>
      <c r="G839" s="329">
        <v>0.55000000000000004</v>
      </c>
      <c r="H839" s="330">
        <v>1.7999999999999999E-2</v>
      </c>
      <c r="I839" s="331">
        <v>1</v>
      </c>
      <c r="J839" s="332">
        <f t="shared" si="252"/>
        <v>0.60500000000000009</v>
      </c>
      <c r="K839" s="121"/>
      <c r="L839" s="122"/>
      <c r="M839" s="123"/>
      <c r="N839" s="124"/>
      <c r="O839" s="967"/>
      <c r="P839" s="968"/>
      <c r="AE839" s="261"/>
    </row>
    <row r="840" spans="1:31" s="656" customFormat="1" ht="19.5" customHeight="1">
      <c r="A840" s="113">
        <v>43910</v>
      </c>
      <c r="B840" s="299" t="s">
        <v>31</v>
      </c>
      <c r="C840" s="299" t="s">
        <v>66</v>
      </c>
      <c r="D840" s="114" t="s">
        <v>3</v>
      </c>
      <c r="E840" s="115" t="s">
        <v>661</v>
      </c>
      <c r="F840" s="320">
        <v>1.2</v>
      </c>
      <c r="G840" s="320">
        <v>0.6</v>
      </c>
      <c r="H840" s="321">
        <v>1.7999999999999999E-2</v>
      </c>
      <c r="I840" s="322">
        <v>29</v>
      </c>
      <c r="J840" s="323">
        <f t="shared" si="252"/>
        <v>20.88</v>
      </c>
      <c r="K840" s="116">
        <f>SUM(I840:I843)</f>
        <v>50</v>
      </c>
      <c r="L840" s="117">
        <f>SUM(J840:J843)</f>
        <v>36.65</v>
      </c>
      <c r="M840" s="118" t="s">
        <v>33</v>
      </c>
      <c r="N840" s="119"/>
      <c r="O840" s="967"/>
      <c r="P840" s="968" t="s">
        <v>216</v>
      </c>
      <c r="AE840" s="261"/>
    </row>
    <row r="841" spans="1:31" s="662" customFormat="1" ht="19.5" customHeight="1">
      <c r="A841" s="120"/>
      <c r="B841" s="328"/>
      <c r="C841" s="328"/>
      <c r="D841" s="958"/>
      <c r="E841" s="277"/>
      <c r="F841" s="329">
        <v>1.2</v>
      </c>
      <c r="G841" s="329">
        <v>0.55000000000000004</v>
      </c>
      <c r="H841" s="330">
        <v>1.7999999999999999E-2</v>
      </c>
      <c r="I841" s="331">
        <v>4</v>
      </c>
      <c r="J841" s="332">
        <f t="shared" ref="J841:J842" si="264">F841*G841*I841</f>
        <v>2.64</v>
      </c>
      <c r="K841" s="121"/>
      <c r="L841" s="122"/>
      <c r="M841" s="123"/>
      <c r="N841" s="124"/>
      <c r="O841" s="967"/>
      <c r="P841" s="968"/>
      <c r="AE841" s="261"/>
    </row>
    <row r="842" spans="1:31" s="662" customFormat="1" ht="19.5" customHeight="1">
      <c r="A842" s="120"/>
      <c r="B842" s="328"/>
      <c r="C842" s="328"/>
      <c r="D842" s="958"/>
      <c r="E842" s="277"/>
      <c r="F842" s="329">
        <v>1.3</v>
      </c>
      <c r="G842" s="329">
        <v>0.6</v>
      </c>
      <c r="H842" s="330">
        <v>1.7999999999999999E-2</v>
      </c>
      <c r="I842" s="331">
        <v>15</v>
      </c>
      <c r="J842" s="332">
        <f t="shared" si="264"/>
        <v>11.700000000000001</v>
      </c>
      <c r="K842" s="121"/>
      <c r="L842" s="122"/>
      <c r="M842" s="123"/>
      <c r="N842" s="124"/>
      <c r="O842" s="967"/>
      <c r="P842" s="968"/>
      <c r="AE842" s="261"/>
    </row>
    <row r="843" spans="1:31" s="656" customFormat="1" ht="19.5" customHeight="1" thickBot="1">
      <c r="A843" s="120"/>
      <c r="B843" s="328"/>
      <c r="C843" s="328"/>
      <c r="D843" s="958"/>
      <c r="E843" s="277"/>
      <c r="F843" s="329">
        <v>1.3</v>
      </c>
      <c r="G843" s="329">
        <v>0.55000000000000004</v>
      </c>
      <c r="H843" s="330">
        <v>1.7999999999999999E-2</v>
      </c>
      <c r="I843" s="331">
        <v>2</v>
      </c>
      <c r="J843" s="332">
        <f t="shared" si="252"/>
        <v>1.4300000000000002</v>
      </c>
      <c r="K843" s="121"/>
      <c r="L843" s="122"/>
      <c r="M843" s="123"/>
      <c r="N843" s="124"/>
      <c r="O843" s="967"/>
      <c r="P843" s="968"/>
      <c r="AE843" s="261"/>
    </row>
    <row r="844" spans="1:31" s="656" customFormat="1" ht="19.5" customHeight="1">
      <c r="A844" s="113">
        <v>43911</v>
      </c>
      <c r="B844" s="299" t="s">
        <v>31</v>
      </c>
      <c r="C844" s="299" t="s">
        <v>66</v>
      </c>
      <c r="D844" s="114" t="s">
        <v>4</v>
      </c>
      <c r="E844" s="115" t="s">
        <v>664</v>
      </c>
      <c r="F844" s="320">
        <v>1.7</v>
      </c>
      <c r="G844" s="320">
        <v>0.6</v>
      </c>
      <c r="H844" s="321">
        <v>1.7999999999999999E-2</v>
      </c>
      <c r="I844" s="322">
        <v>16</v>
      </c>
      <c r="J844" s="323">
        <f t="shared" si="252"/>
        <v>16.32</v>
      </c>
      <c r="K844" s="116">
        <f>SUM(I844:I851)</f>
        <v>50</v>
      </c>
      <c r="L844" s="117">
        <f>SUM(J844:J851)</f>
        <v>57.540000000000006</v>
      </c>
      <c r="M844" s="118" t="s">
        <v>33</v>
      </c>
      <c r="N844" s="119" t="s">
        <v>32</v>
      </c>
      <c r="O844" s="967" t="s">
        <v>229</v>
      </c>
      <c r="P844" s="968" t="s">
        <v>216</v>
      </c>
      <c r="AE844" s="261"/>
    </row>
    <row r="845" spans="1:31" s="926" customFormat="1" ht="19.5" customHeight="1">
      <c r="A845" s="120"/>
      <c r="B845" s="328"/>
      <c r="C845" s="328"/>
      <c r="D845" s="958"/>
      <c r="E845" s="277"/>
      <c r="F845" s="329">
        <v>2.4</v>
      </c>
      <c r="G845" s="329">
        <v>0.6</v>
      </c>
      <c r="H845" s="330">
        <v>1.7999999999999999E-2</v>
      </c>
      <c r="I845" s="331">
        <v>4</v>
      </c>
      <c r="J845" s="332">
        <f t="shared" ref="J845:J848" si="265">F845*G845*I845</f>
        <v>5.76</v>
      </c>
      <c r="K845" s="121"/>
      <c r="L845" s="122"/>
      <c r="M845" s="123"/>
      <c r="N845" s="124"/>
      <c r="O845" s="967"/>
      <c r="P845" s="968"/>
      <c r="AE845" s="261"/>
    </row>
    <row r="846" spans="1:31" s="926" customFormat="1" ht="19.5" customHeight="1">
      <c r="A846" s="120"/>
      <c r="B846" s="328"/>
      <c r="C846" s="328"/>
      <c r="D846" s="958"/>
      <c r="E846" s="277"/>
      <c r="F846" s="329">
        <v>2.2999999999999998</v>
      </c>
      <c r="G846" s="329">
        <v>0.6</v>
      </c>
      <c r="H846" s="330">
        <v>1.7999999999999999E-2</v>
      </c>
      <c r="I846" s="331">
        <v>2</v>
      </c>
      <c r="J846" s="332">
        <f t="shared" si="265"/>
        <v>2.76</v>
      </c>
      <c r="K846" s="121"/>
      <c r="L846" s="122"/>
      <c r="M846" s="123"/>
      <c r="N846" s="124"/>
      <c r="O846" s="967"/>
      <c r="P846" s="968"/>
      <c r="AE846" s="261"/>
    </row>
    <row r="847" spans="1:31" s="926" customFormat="1" ht="19.5" customHeight="1">
      <c r="A847" s="120"/>
      <c r="B847" s="328"/>
      <c r="C847" s="328"/>
      <c r="D847" s="958"/>
      <c r="E847" s="277"/>
      <c r="F847" s="329">
        <v>1.8</v>
      </c>
      <c r="G847" s="329">
        <v>0.6</v>
      </c>
      <c r="H847" s="330">
        <v>1.7999999999999999E-2</v>
      </c>
      <c r="I847" s="331">
        <v>10</v>
      </c>
      <c r="J847" s="332">
        <f t="shared" si="265"/>
        <v>10.8</v>
      </c>
      <c r="K847" s="121"/>
      <c r="L847" s="122"/>
      <c r="M847" s="123"/>
      <c r="N847" s="124"/>
      <c r="O847" s="967"/>
      <c r="P847" s="968"/>
      <c r="AE847" s="261"/>
    </row>
    <row r="848" spans="1:31" s="926" customFormat="1" ht="19.5" customHeight="1">
      <c r="A848" s="120"/>
      <c r="B848" s="328"/>
      <c r="C848" s="328"/>
      <c r="D848" s="958"/>
      <c r="E848" s="277"/>
      <c r="F848" s="329">
        <v>1.9</v>
      </c>
      <c r="G848" s="329">
        <v>0.6</v>
      </c>
      <c r="H848" s="330">
        <v>1.7999999999999999E-2</v>
      </c>
      <c r="I848" s="331">
        <v>5</v>
      </c>
      <c r="J848" s="332">
        <f t="shared" si="265"/>
        <v>5.6999999999999993</v>
      </c>
      <c r="K848" s="121"/>
      <c r="L848" s="122"/>
      <c r="M848" s="123"/>
      <c r="N848" s="124"/>
      <c r="O848" s="967"/>
      <c r="P848" s="968"/>
      <c r="AE848" s="261"/>
    </row>
    <row r="849" spans="1:31" s="926" customFormat="1" ht="19.5" customHeight="1">
      <c r="A849" s="120"/>
      <c r="B849" s="328"/>
      <c r="C849" s="328"/>
      <c r="D849" s="958"/>
      <c r="E849" s="277"/>
      <c r="F849" s="329">
        <v>2</v>
      </c>
      <c r="G849" s="329">
        <v>0.6</v>
      </c>
      <c r="H849" s="330">
        <v>1.7999999999999999E-2</v>
      </c>
      <c r="I849" s="331">
        <v>7</v>
      </c>
      <c r="J849" s="332">
        <f t="shared" si="252"/>
        <v>8.4</v>
      </c>
      <c r="K849" s="121"/>
      <c r="L849" s="122"/>
      <c r="M849" s="123"/>
      <c r="N849" s="124"/>
      <c r="O849" s="967"/>
      <c r="P849" s="968"/>
      <c r="AE849" s="261"/>
    </row>
    <row r="850" spans="1:31" s="926" customFormat="1" ht="19.5" customHeight="1">
      <c r="A850" s="120"/>
      <c r="B850" s="328"/>
      <c r="C850" s="328"/>
      <c r="D850" s="958"/>
      <c r="E850" s="277"/>
      <c r="F850" s="329">
        <v>2.1</v>
      </c>
      <c r="G850" s="329">
        <v>0.6</v>
      </c>
      <c r="H850" s="330">
        <v>1.7999999999999999E-2</v>
      </c>
      <c r="I850" s="331">
        <v>2</v>
      </c>
      <c r="J850" s="332">
        <f t="shared" ref="J850" si="266">F850*G850*I850</f>
        <v>2.52</v>
      </c>
      <c r="K850" s="121"/>
      <c r="L850" s="122"/>
      <c r="M850" s="123"/>
      <c r="N850" s="124"/>
      <c r="O850" s="967"/>
      <c r="P850" s="968"/>
      <c r="AE850" s="261"/>
    </row>
    <row r="851" spans="1:31" s="926" customFormat="1" ht="19.5" customHeight="1" thickBot="1">
      <c r="A851" s="120"/>
      <c r="B851" s="328"/>
      <c r="C851" s="328"/>
      <c r="D851" s="958"/>
      <c r="E851" s="277"/>
      <c r="F851" s="329">
        <v>2.2000000000000002</v>
      </c>
      <c r="G851" s="329">
        <v>0.6</v>
      </c>
      <c r="H851" s="330">
        <v>1.7999999999999999E-2</v>
      </c>
      <c r="I851" s="331">
        <v>4</v>
      </c>
      <c r="J851" s="332">
        <f t="shared" ref="J851" si="267">F851*G851*I851</f>
        <v>5.28</v>
      </c>
      <c r="K851" s="121"/>
      <c r="L851" s="122"/>
      <c r="M851" s="123"/>
      <c r="N851" s="124"/>
      <c r="O851" s="967"/>
      <c r="P851" s="968"/>
      <c r="AE851" s="261"/>
    </row>
    <row r="852" spans="1:31" s="656" customFormat="1" ht="19.5" customHeight="1">
      <c r="A852" s="113">
        <v>43911</v>
      </c>
      <c r="B852" s="299" t="s">
        <v>31</v>
      </c>
      <c r="C852" s="299" t="s">
        <v>66</v>
      </c>
      <c r="D852" s="114" t="s">
        <v>4</v>
      </c>
      <c r="E852" s="115" t="s">
        <v>667</v>
      </c>
      <c r="F852" s="320">
        <v>0.9</v>
      </c>
      <c r="G852" s="320">
        <v>0.6</v>
      </c>
      <c r="H852" s="321">
        <v>1.7999999999999999E-2</v>
      </c>
      <c r="I852" s="322">
        <v>9</v>
      </c>
      <c r="J852" s="323">
        <f t="shared" si="252"/>
        <v>4.8600000000000003</v>
      </c>
      <c r="K852" s="116">
        <f>SUM(I852:I855)</f>
        <v>50</v>
      </c>
      <c r="L852" s="117">
        <f>SUM(J852:J855)</f>
        <v>30.344999999999999</v>
      </c>
      <c r="M852" s="118" t="s">
        <v>33</v>
      </c>
      <c r="N852" s="119"/>
      <c r="O852" s="967"/>
      <c r="P852" s="968" t="s">
        <v>216</v>
      </c>
      <c r="AE852" s="261"/>
    </row>
    <row r="853" spans="1:31" s="663" customFormat="1" ht="19.5" customHeight="1">
      <c r="A853" s="120"/>
      <c r="B853" s="328"/>
      <c r="C853" s="328"/>
      <c r="D853" s="958"/>
      <c r="E853" s="277"/>
      <c r="F853" s="329">
        <v>0.9</v>
      </c>
      <c r="G853" s="329">
        <v>0.55000000000000004</v>
      </c>
      <c r="H853" s="330">
        <v>1.7999999999999999E-2</v>
      </c>
      <c r="I853" s="331">
        <v>3</v>
      </c>
      <c r="J853" s="332">
        <f t="shared" ref="J853" si="268">F853*G853*I853</f>
        <v>1.4850000000000001</v>
      </c>
      <c r="K853" s="121"/>
      <c r="L853" s="122"/>
      <c r="M853" s="123"/>
      <c r="N853" s="124"/>
      <c r="O853" s="967"/>
      <c r="P853" s="968"/>
      <c r="AE853" s="261"/>
    </row>
    <row r="854" spans="1:31" s="663" customFormat="1" ht="19.5" customHeight="1">
      <c r="A854" s="120"/>
      <c r="B854" s="328"/>
      <c r="C854" s="328"/>
      <c r="D854" s="958"/>
      <c r="E854" s="277"/>
      <c r="F854" s="329">
        <v>1</v>
      </c>
      <c r="G854" s="329">
        <v>0.6</v>
      </c>
      <c r="H854" s="330">
        <v>1.7999999999999999E-2</v>
      </c>
      <c r="I854" s="331">
        <v>18</v>
      </c>
      <c r="J854" s="332">
        <f t="shared" ref="J854" si="269">F854*G854*I854</f>
        <v>10.799999999999999</v>
      </c>
      <c r="K854" s="121"/>
      <c r="L854" s="122"/>
      <c r="M854" s="123"/>
      <c r="N854" s="124"/>
      <c r="O854" s="967"/>
      <c r="P854" s="968"/>
      <c r="AE854" s="261"/>
    </row>
    <row r="855" spans="1:31" s="656" customFormat="1" ht="19.5" customHeight="1" thickBot="1">
      <c r="A855" s="120"/>
      <c r="B855" s="328"/>
      <c r="C855" s="328"/>
      <c r="D855" s="958"/>
      <c r="E855" s="277"/>
      <c r="F855" s="329">
        <v>1.1000000000000001</v>
      </c>
      <c r="G855" s="329">
        <v>0.6</v>
      </c>
      <c r="H855" s="330">
        <v>1.7999999999999999E-2</v>
      </c>
      <c r="I855" s="331">
        <v>20</v>
      </c>
      <c r="J855" s="332">
        <f t="shared" si="252"/>
        <v>13.200000000000001</v>
      </c>
      <c r="K855" s="121"/>
      <c r="L855" s="122"/>
      <c r="M855" s="123"/>
      <c r="N855" s="124"/>
      <c r="O855" s="967"/>
      <c r="P855" s="968"/>
      <c r="AE855" s="261"/>
    </row>
    <row r="856" spans="1:31" s="656" customFormat="1" ht="19.5" customHeight="1">
      <c r="A856" s="113">
        <v>43911</v>
      </c>
      <c r="B856" s="299" t="s">
        <v>31</v>
      </c>
      <c r="C856" s="299" t="s">
        <v>66</v>
      </c>
      <c r="D856" s="114" t="s">
        <v>3</v>
      </c>
      <c r="E856" s="115" t="s">
        <v>668</v>
      </c>
      <c r="F856" s="320">
        <v>0.9</v>
      </c>
      <c r="G856" s="320">
        <v>0.6</v>
      </c>
      <c r="H856" s="321">
        <v>1.7999999999999999E-2</v>
      </c>
      <c r="I856" s="322">
        <v>13</v>
      </c>
      <c r="J856" s="323">
        <f t="shared" si="252"/>
        <v>7.0200000000000005</v>
      </c>
      <c r="K856" s="116">
        <f>SUM(I856:I860)</f>
        <v>50</v>
      </c>
      <c r="L856" s="117">
        <f>SUM(J856:J860)</f>
        <v>29.864999999999998</v>
      </c>
      <c r="M856" s="118" t="s">
        <v>33</v>
      </c>
      <c r="N856" s="119"/>
      <c r="O856" s="967"/>
      <c r="P856" s="968" t="s">
        <v>216</v>
      </c>
      <c r="AE856" s="261"/>
    </row>
    <row r="857" spans="1:31" s="663" customFormat="1" ht="19.5" customHeight="1">
      <c r="A857" s="120"/>
      <c r="B857" s="328"/>
      <c r="C857" s="328"/>
      <c r="D857" s="958"/>
      <c r="E857" s="277"/>
      <c r="F857" s="329">
        <v>1</v>
      </c>
      <c r="G857" s="329">
        <v>0.6</v>
      </c>
      <c r="H857" s="330">
        <v>1.7999999999999999E-2</v>
      </c>
      <c r="I857" s="331">
        <v>18</v>
      </c>
      <c r="J857" s="332">
        <f t="shared" si="252"/>
        <v>10.799999999999999</v>
      </c>
      <c r="K857" s="121"/>
      <c r="L857" s="122"/>
      <c r="M857" s="123"/>
      <c r="N857" s="124"/>
      <c r="O857" s="967"/>
      <c r="P857" s="968"/>
      <c r="AE857" s="261"/>
    </row>
    <row r="858" spans="1:31" s="663" customFormat="1" ht="19.5" customHeight="1">
      <c r="A858" s="120"/>
      <c r="B858" s="328"/>
      <c r="C858" s="328"/>
      <c r="D858" s="958"/>
      <c r="E858" s="277"/>
      <c r="F858" s="329">
        <v>1</v>
      </c>
      <c r="G858" s="329">
        <v>0.55000000000000004</v>
      </c>
      <c r="H858" s="330">
        <v>1.7999999999999999E-2</v>
      </c>
      <c r="I858" s="331">
        <v>3</v>
      </c>
      <c r="J858" s="332">
        <f t="shared" ref="J858" si="270">F858*G858*I858</f>
        <v>1.6500000000000001</v>
      </c>
      <c r="K858" s="121"/>
      <c r="L858" s="122"/>
      <c r="M858" s="123"/>
      <c r="N858" s="124"/>
      <c r="O858" s="967"/>
      <c r="P858" s="968"/>
      <c r="AE858" s="261"/>
    </row>
    <row r="859" spans="1:31" s="663" customFormat="1" ht="19.5" customHeight="1">
      <c r="A859" s="120"/>
      <c r="B859" s="328"/>
      <c r="C859" s="328"/>
      <c r="D859" s="958"/>
      <c r="E859" s="277"/>
      <c r="F859" s="329">
        <v>1.1000000000000001</v>
      </c>
      <c r="G859" s="329">
        <v>0.6</v>
      </c>
      <c r="H859" s="330">
        <v>1.7999999999999999E-2</v>
      </c>
      <c r="I859" s="331">
        <v>13</v>
      </c>
      <c r="J859" s="332">
        <f t="shared" ref="J859" si="271">F859*G859*I859</f>
        <v>8.58</v>
      </c>
      <c r="K859" s="121"/>
      <c r="L859" s="122"/>
      <c r="M859" s="123"/>
      <c r="N859" s="124"/>
      <c r="O859" s="967"/>
      <c r="P859" s="968"/>
      <c r="AE859" s="261"/>
    </row>
    <row r="860" spans="1:31" s="656" customFormat="1" ht="19.5" customHeight="1" thickBot="1">
      <c r="A860" s="120"/>
      <c r="B860" s="328"/>
      <c r="C860" s="328"/>
      <c r="D860" s="958"/>
      <c r="E860" s="277"/>
      <c r="F860" s="329">
        <v>1.1000000000000001</v>
      </c>
      <c r="G860" s="329">
        <v>0.55000000000000004</v>
      </c>
      <c r="H860" s="330">
        <v>1.7999999999999999E-2</v>
      </c>
      <c r="I860" s="331">
        <v>3</v>
      </c>
      <c r="J860" s="332">
        <f t="shared" si="252"/>
        <v>1.8150000000000004</v>
      </c>
      <c r="K860" s="121"/>
      <c r="L860" s="122"/>
      <c r="M860" s="123"/>
      <c r="N860" s="124"/>
      <c r="O860" s="967"/>
      <c r="P860" s="968"/>
      <c r="AE860" s="261"/>
    </row>
    <row r="861" spans="1:31" s="656" customFormat="1" ht="19.5" customHeight="1">
      <c r="A861" s="113">
        <v>43911</v>
      </c>
      <c r="B861" s="299" t="s">
        <v>31</v>
      </c>
      <c r="C861" s="299" t="s">
        <v>66</v>
      </c>
      <c r="D861" s="114" t="s">
        <v>4</v>
      </c>
      <c r="E861" s="115" t="s">
        <v>669</v>
      </c>
      <c r="F861" s="320">
        <v>1.2</v>
      </c>
      <c r="G861" s="320">
        <v>0.6</v>
      </c>
      <c r="H861" s="321">
        <v>1.7999999999999999E-2</v>
      </c>
      <c r="I861" s="322">
        <v>18</v>
      </c>
      <c r="J861" s="323">
        <f t="shared" si="252"/>
        <v>12.959999999999999</v>
      </c>
      <c r="K861" s="116">
        <f>SUM(I861:I866)</f>
        <v>47</v>
      </c>
      <c r="L861" s="117">
        <f>SUM(J861:J866)</f>
        <v>30.840000000000003</v>
      </c>
      <c r="M861" s="118" t="s">
        <v>33</v>
      </c>
      <c r="N861" s="119"/>
      <c r="O861" s="967"/>
      <c r="P861" s="968" t="s">
        <v>219</v>
      </c>
      <c r="AE861" s="261"/>
    </row>
    <row r="862" spans="1:31" s="927" customFormat="1" ht="19.5" customHeight="1">
      <c r="A862" s="120"/>
      <c r="B862" s="328"/>
      <c r="C862" s="328"/>
      <c r="D862" s="958"/>
      <c r="E862" s="277"/>
      <c r="F862" s="329">
        <v>0.9</v>
      </c>
      <c r="G862" s="329">
        <v>0.6</v>
      </c>
      <c r="H862" s="330">
        <v>1.7999999999999999E-2</v>
      </c>
      <c r="I862" s="331">
        <v>5</v>
      </c>
      <c r="J862" s="332">
        <f t="shared" si="252"/>
        <v>2.7</v>
      </c>
      <c r="K862" s="121"/>
      <c r="L862" s="122"/>
      <c r="M862" s="123"/>
      <c r="N862" s="124"/>
      <c r="O862" s="967"/>
      <c r="P862" s="968"/>
      <c r="AE862" s="261"/>
    </row>
    <row r="863" spans="1:31" s="927" customFormat="1" ht="19.5" customHeight="1">
      <c r="A863" s="120"/>
      <c r="B863" s="328"/>
      <c r="C863" s="328"/>
      <c r="D863" s="958"/>
      <c r="E863" s="277"/>
      <c r="F863" s="329">
        <v>1</v>
      </c>
      <c r="G863" s="329">
        <v>0.6</v>
      </c>
      <c r="H863" s="330">
        <v>1.7999999999999999E-2</v>
      </c>
      <c r="I863" s="331">
        <v>7</v>
      </c>
      <c r="J863" s="332">
        <f t="shared" ref="J863" si="272">F863*G863*I863</f>
        <v>4.2</v>
      </c>
      <c r="K863" s="121"/>
      <c r="L863" s="122"/>
      <c r="M863" s="123"/>
      <c r="N863" s="124"/>
      <c r="O863" s="967"/>
      <c r="P863" s="968"/>
      <c r="AE863" s="261"/>
    </row>
    <row r="864" spans="1:31" s="927" customFormat="1" ht="19.5" customHeight="1">
      <c r="A864" s="120"/>
      <c r="B864" s="328"/>
      <c r="C864" s="328"/>
      <c r="D864" s="958"/>
      <c r="E864" s="277"/>
      <c r="F864" s="329">
        <v>1.1000000000000001</v>
      </c>
      <c r="G864" s="329">
        <v>0.6</v>
      </c>
      <c r="H864" s="330">
        <v>1.7999999999999999E-2</v>
      </c>
      <c r="I864" s="331">
        <v>9</v>
      </c>
      <c r="J864" s="332">
        <f t="shared" ref="J864:J865" si="273">F864*G864*I864</f>
        <v>5.94</v>
      </c>
      <c r="K864" s="121"/>
      <c r="L864" s="122"/>
      <c r="M864" s="123"/>
      <c r="N864" s="124"/>
      <c r="O864" s="967"/>
      <c r="P864" s="968"/>
      <c r="AE864" s="261"/>
    </row>
    <row r="865" spans="1:31" s="927" customFormat="1" ht="19.5" customHeight="1">
      <c r="A865" s="120"/>
      <c r="B865" s="328"/>
      <c r="C865" s="328"/>
      <c r="D865" s="958"/>
      <c r="E865" s="277"/>
      <c r="F865" s="329">
        <v>1.3</v>
      </c>
      <c r="G865" s="329">
        <v>0.6</v>
      </c>
      <c r="H865" s="330">
        <v>1.7999999999999999E-2</v>
      </c>
      <c r="I865" s="331">
        <v>4</v>
      </c>
      <c r="J865" s="332">
        <f t="shared" si="273"/>
        <v>3.12</v>
      </c>
      <c r="K865" s="121"/>
      <c r="L865" s="122"/>
      <c r="M865" s="123"/>
      <c r="N865" s="124"/>
      <c r="O865" s="967"/>
      <c r="P865" s="968"/>
      <c r="AE865" s="261"/>
    </row>
    <row r="866" spans="1:31" s="656" customFormat="1" ht="19.5" customHeight="1" thickBot="1">
      <c r="A866" s="120"/>
      <c r="B866" s="328"/>
      <c r="C866" s="328"/>
      <c r="D866" s="958"/>
      <c r="E866" s="277"/>
      <c r="F866" s="329">
        <v>0.8</v>
      </c>
      <c r="G866" s="329">
        <v>0.6</v>
      </c>
      <c r="H866" s="330">
        <v>1.7999999999999999E-2</v>
      </c>
      <c r="I866" s="331">
        <v>4</v>
      </c>
      <c r="J866" s="332">
        <f t="shared" si="252"/>
        <v>1.92</v>
      </c>
      <c r="K866" s="121"/>
      <c r="L866" s="122"/>
      <c r="M866" s="123"/>
      <c r="N866" s="124"/>
      <c r="O866" s="967"/>
      <c r="P866" s="968"/>
      <c r="AE866" s="261"/>
    </row>
    <row r="867" spans="1:31" s="656" customFormat="1" ht="19.5" customHeight="1">
      <c r="A867" s="113">
        <v>43911</v>
      </c>
      <c r="B867" s="299" t="s">
        <v>31</v>
      </c>
      <c r="C867" s="299" t="s">
        <v>66</v>
      </c>
      <c r="D867" s="114" t="s">
        <v>3</v>
      </c>
      <c r="E867" s="115" t="s">
        <v>670</v>
      </c>
      <c r="F867" s="320">
        <v>1.2</v>
      </c>
      <c r="G867" s="320">
        <v>0.6</v>
      </c>
      <c r="H867" s="321">
        <v>1.7999999999999999E-2</v>
      </c>
      <c r="I867" s="322">
        <v>45</v>
      </c>
      <c r="J867" s="323">
        <f t="shared" si="252"/>
        <v>32.4</v>
      </c>
      <c r="K867" s="116">
        <f>SUM(I867:I869)</f>
        <v>50</v>
      </c>
      <c r="L867" s="117">
        <f>SUM(J867:J869)</f>
        <v>36.06</v>
      </c>
      <c r="M867" s="118" t="s">
        <v>33</v>
      </c>
      <c r="N867" s="119"/>
      <c r="O867" s="967"/>
      <c r="P867" s="968" t="s">
        <v>219</v>
      </c>
      <c r="AE867" s="261"/>
    </row>
    <row r="868" spans="1:31" s="656" customFormat="1" ht="19.5" customHeight="1">
      <c r="A868" s="120"/>
      <c r="B868" s="328"/>
      <c r="C868" s="328"/>
      <c r="D868" s="958"/>
      <c r="E868" s="277"/>
      <c r="F868" s="329">
        <v>1.2</v>
      </c>
      <c r="G868" s="329">
        <v>0.55000000000000004</v>
      </c>
      <c r="H868" s="330">
        <v>1.7999999999999999E-2</v>
      </c>
      <c r="I868" s="331">
        <v>2</v>
      </c>
      <c r="J868" s="332">
        <f t="shared" si="252"/>
        <v>1.32</v>
      </c>
      <c r="K868" s="121"/>
      <c r="L868" s="122"/>
      <c r="M868" s="123"/>
      <c r="N868" s="124"/>
      <c r="O868" s="967"/>
      <c r="P868" s="968"/>
      <c r="AE868" s="261"/>
    </row>
    <row r="869" spans="1:31" s="656" customFormat="1" ht="19.5" customHeight="1" thickBot="1">
      <c r="A869" s="120"/>
      <c r="B869" s="328"/>
      <c r="C869" s="328"/>
      <c r="D869" s="958"/>
      <c r="E869" s="277"/>
      <c r="F869" s="329">
        <v>1.3</v>
      </c>
      <c r="G869" s="329">
        <v>0.6</v>
      </c>
      <c r="H869" s="330">
        <v>1.7999999999999999E-2</v>
      </c>
      <c r="I869" s="331">
        <v>3</v>
      </c>
      <c r="J869" s="332">
        <f t="shared" si="252"/>
        <v>2.34</v>
      </c>
      <c r="K869" s="121"/>
      <c r="L869" s="122"/>
      <c r="M869" s="123"/>
      <c r="N869" s="124"/>
      <c r="O869" s="967"/>
      <c r="P869" s="968"/>
      <c r="AE869" s="261"/>
    </row>
    <row r="870" spans="1:31" s="656" customFormat="1" ht="19.5" customHeight="1">
      <c r="A870" s="113">
        <v>43911</v>
      </c>
      <c r="B870" s="299" t="s">
        <v>31</v>
      </c>
      <c r="C870" s="299" t="s">
        <v>66</v>
      </c>
      <c r="D870" s="114" t="s">
        <v>3</v>
      </c>
      <c r="E870" s="115" t="s">
        <v>671</v>
      </c>
      <c r="F870" s="320">
        <v>1.8</v>
      </c>
      <c r="G870" s="320">
        <v>0.6</v>
      </c>
      <c r="H870" s="321">
        <v>1.7999999999999999E-2</v>
      </c>
      <c r="I870" s="322">
        <v>28</v>
      </c>
      <c r="J870" s="323">
        <f t="shared" si="252"/>
        <v>30.240000000000002</v>
      </c>
      <c r="K870" s="116">
        <f>SUM(I870:I875)</f>
        <v>50</v>
      </c>
      <c r="L870" s="117">
        <f>SUM(J870:J875)</f>
        <v>56.400000000000006</v>
      </c>
      <c r="M870" s="118" t="s">
        <v>33</v>
      </c>
      <c r="N870" s="119"/>
      <c r="O870" s="967"/>
      <c r="P870" s="968" t="s">
        <v>216</v>
      </c>
      <c r="AE870" s="261"/>
    </row>
    <row r="871" spans="1:31" s="663" customFormat="1" ht="19.5" customHeight="1">
      <c r="A871" s="120"/>
      <c r="B871" s="328"/>
      <c r="C871" s="328"/>
      <c r="D871" s="958"/>
      <c r="E871" s="277"/>
      <c r="F871" s="329">
        <v>1.9</v>
      </c>
      <c r="G871" s="329">
        <v>0.6</v>
      </c>
      <c r="H871" s="330">
        <v>1.7999999999999999E-2</v>
      </c>
      <c r="I871" s="331">
        <v>14</v>
      </c>
      <c r="J871" s="332">
        <f t="shared" si="252"/>
        <v>15.959999999999999</v>
      </c>
      <c r="K871" s="121"/>
      <c r="L871" s="122"/>
      <c r="M871" s="123"/>
      <c r="N871" s="124"/>
      <c r="O871" s="967"/>
      <c r="P871" s="968"/>
      <c r="AE871" s="261"/>
    </row>
    <row r="872" spans="1:31" s="927" customFormat="1" ht="19.5" customHeight="1">
      <c r="A872" s="120"/>
      <c r="B872" s="328"/>
      <c r="C872" s="328"/>
      <c r="D872" s="958"/>
      <c r="E872" s="277"/>
      <c r="F872" s="329">
        <v>2</v>
      </c>
      <c r="G872" s="329">
        <v>0.6</v>
      </c>
      <c r="H872" s="330">
        <v>1.7999999999999999E-2</v>
      </c>
      <c r="I872" s="331">
        <v>1</v>
      </c>
      <c r="J872" s="332">
        <f t="shared" si="252"/>
        <v>1.2</v>
      </c>
      <c r="K872" s="121"/>
      <c r="L872" s="122"/>
      <c r="M872" s="123"/>
      <c r="N872" s="124"/>
      <c r="O872" s="967"/>
      <c r="P872" s="968"/>
      <c r="AE872" s="261"/>
    </row>
    <row r="873" spans="1:31" s="663" customFormat="1" ht="19.5" customHeight="1">
      <c r="A873" s="120"/>
      <c r="B873" s="328"/>
      <c r="C873" s="328"/>
      <c r="D873" s="958"/>
      <c r="E873" s="277"/>
      <c r="F873" s="329">
        <v>2.1</v>
      </c>
      <c r="G873" s="329">
        <v>0.6</v>
      </c>
      <c r="H873" s="330">
        <v>1.7999999999999999E-2</v>
      </c>
      <c r="I873" s="331">
        <v>5</v>
      </c>
      <c r="J873" s="332">
        <f t="shared" ref="J873" si="274">F873*G873*I873</f>
        <v>6.3</v>
      </c>
      <c r="K873" s="121"/>
      <c r="L873" s="122"/>
      <c r="M873" s="123"/>
      <c r="N873" s="124"/>
      <c r="O873" s="967"/>
      <c r="P873" s="968"/>
      <c r="AE873" s="261"/>
    </row>
    <row r="874" spans="1:31" s="663" customFormat="1" ht="19.5" customHeight="1">
      <c r="A874" s="120"/>
      <c r="B874" s="328"/>
      <c r="C874" s="328"/>
      <c r="D874" s="958"/>
      <c r="E874" s="277"/>
      <c r="F874" s="329">
        <v>2.2000000000000002</v>
      </c>
      <c r="G874" s="329">
        <v>0.6</v>
      </c>
      <c r="H874" s="330">
        <v>1.7999999999999999E-2</v>
      </c>
      <c r="I874" s="331">
        <v>1</v>
      </c>
      <c r="J874" s="332">
        <f t="shared" ref="J874" si="275">F874*G874*I874</f>
        <v>1.32</v>
      </c>
      <c r="K874" s="121"/>
      <c r="L874" s="122"/>
      <c r="M874" s="123"/>
      <c r="N874" s="124"/>
      <c r="O874" s="967"/>
      <c r="P874" s="968"/>
      <c r="AE874" s="261"/>
    </row>
    <row r="875" spans="1:31" s="656" customFormat="1" ht="19.5" customHeight="1" thickBot="1">
      <c r="A875" s="120"/>
      <c r="B875" s="328"/>
      <c r="C875" s="328"/>
      <c r="D875" s="958"/>
      <c r="E875" s="277"/>
      <c r="F875" s="329">
        <v>2.2999999999999998</v>
      </c>
      <c r="G875" s="329">
        <v>0.6</v>
      </c>
      <c r="H875" s="330">
        <v>1.7999999999999999E-2</v>
      </c>
      <c r="I875" s="331">
        <v>1</v>
      </c>
      <c r="J875" s="332">
        <f t="shared" si="252"/>
        <v>1.38</v>
      </c>
      <c r="K875" s="121"/>
      <c r="L875" s="122"/>
      <c r="M875" s="123"/>
      <c r="N875" s="124"/>
      <c r="O875" s="967"/>
      <c r="P875" s="968"/>
      <c r="AE875" s="261"/>
    </row>
    <row r="876" spans="1:31" s="656" customFormat="1" ht="19.5" customHeight="1">
      <c r="A876" s="113">
        <v>43911</v>
      </c>
      <c r="B876" s="299" t="s">
        <v>31</v>
      </c>
      <c r="C876" s="299" t="s">
        <v>66</v>
      </c>
      <c r="D876" s="114" t="s">
        <v>3</v>
      </c>
      <c r="E876" s="115" t="s">
        <v>672</v>
      </c>
      <c r="F876" s="320">
        <v>1.1000000000000001</v>
      </c>
      <c r="G876" s="320">
        <v>0.6</v>
      </c>
      <c r="H876" s="321">
        <v>1.7999999999999999E-2</v>
      </c>
      <c r="I876" s="322">
        <v>30</v>
      </c>
      <c r="J876" s="323">
        <f t="shared" ref="J876:J948" si="276">F876*G876*I876</f>
        <v>19.8</v>
      </c>
      <c r="K876" s="116">
        <f>SUM(I876:I880)</f>
        <v>50</v>
      </c>
      <c r="L876" s="117">
        <f>SUM(J876:J880)</f>
        <v>31.175000000000001</v>
      </c>
      <c r="M876" s="118" t="s">
        <v>33</v>
      </c>
      <c r="N876" s="119"/>
      <c r="O876" s="967"/>
      <c r="P876" s="968" t="s">
        <v>219</v>
      </c>
      <c r="AE876" s="261"/>
    </row>
    <row r="877" spans="1:31" s="950" customFormat="1" ht="19.5" customHeight="1">
      <c r="A877" s="120"/>
      <c r="B877" s="328"/>
      <c r="C877" s="328"/>
      <c r="D877" s="958"/>
      <c r="E877" s="277"/>
      <c r="F877" s="329">
        <v>1.1000000000000001</v>
      </c>
      <c r="G877" s="329">
        <v>0.55000000000000004</v>
      </c>
      <c r="H877" s="330">
        <v>1.7999999999999999E-2</v>
      </c>
      <c r="I877" s="331">
        <v>1</v>
      </c>
      <c r="J877" s="332">
        <f t="shared" si="276"/>
        <v>0.60500000000000009</v>
      </c>
      <c r="K877" s="121"/>
      <c r="L877" s="122"/>
      <c r="M877" s="123"/>
      <c r="N877" s="124"/>
      <c r="O877" s="967"/>
      <c r="P877" s="968"/>
      <c r="AE877" s="261"/>
    </row>
    <row r="878" spans="1:31" s="950" customFormat="1" ht="19.5" customHeight="1">
      <c r="A878" s="120"/>
      <c r="B878" s="328"/>
      <c r="C878" s="328"/>
      <c r="D878" s="958"/>
      <c r="E878" s="277"/>
      <c r="F878" s="329">
        <v>0.9</v>
      </c>
      <c r="G878" s="329">
        <v>0.6</v>
      </c>
      <c r="H878" s="330">
        <v>1.7999999999999999E-2</v>
      </c>
      <c r="I878" s="331">
        <v>7</v>
      </c>
      <c r="J878" s="332">
        <f t="shared" ref="J878" si="277">F878*G878*I878</f>
        <v>3.7800000000000002</v>
      </c>
      <c r="K878" s="121"/>
      <c r="L878" s="122"/>
      <c r="M878" s="123"/>
      <c r="N878" s="124"/>
      <c r="O878" s="967"/>
      <c r="P878" s="968"/>
      <c r="AE878" s="261"/>
    </row>
    <row r="879" spans="1:31" s="656" customFormat="1" ht="19.5" customHeight="1">
      <c r="A879" s="120"/>
      <c r="B879" s="328"/>
      <c r="C879" s="328"/>
      <c r="D879" s="958"/>
      <c r="E879" s="277"/>
      <c r="F879" s="329">
        <v>0.9</v>
      </c>
      <c r="G879" s="329">
        <v>0.55000000000000004</v>
      </c>
      <c r="H879" s="330">
        <v>1.7999999999999999E-2</v>
      </c>
      <c r="I879" s="331">
        <v>2</v>
      </c>
      <c r="J879" s="332">
        <f t="shared" si="276"/>
        <v>0.9900000000000001</v>
      </c>
      <c r="K879" s="121"/>
      <c r="L879" s="122"/>
      <c r="M879" s="123"/>
      <c r="N879" s="124"/>
      <c r="O879" s="967"/>
      <c r="P879" s="968"/>
      <c r="AE879" s="261"/>
    </row>
    <row r="880" spans="1:31" s="656" customFormat="1" ht="19.5" customHeight="1" thickBot="1">
      <c r="A880" s="120"/>
      <c r="B880" s="328"/>
      <c r="C880" s="328"/>
      <c r="D880" s="958"/>
      <c r="E880" s="277"/>
      <c r="F880" s="329">
        <v>1</v>
      </c>
      <c r="G880" s="329">
        <v>0.6</v>
      </c>
      <c r="H880" s="330">
        <v>1.7999999999999999E-2</v>
      </c>
      <c r="I880" s="331">
        <v>10</v>
      </c>
      <c r="J880" s="332">
        <f t="shared" si="276"/>
        <v>6</v>
      </c>
      <c r="K880" s="121"/>
      <c r="L880" s="122"/>
      <c r="M880" s="123"/>
      <c r="N880" s="124"/>
      <c r="O880" s="967"/>
      <c r="P880" s="968"/>
      <c r="AE880" s="261"/>
    </row>
    <row r="881" spans="1:31" s="656" customFormat="1" ht="19.5" customHeight="1">
      <c r="A881" s="113">
        <v>43911</v>
      </c>
      <c r="B881" s="299" t="s">
        <v>31</v>
      </c>
      <c r="C881" s="299" t="s">
        <v>66</v>
      </c>
      <c r="D881" s="114" t="s">
        <v>4</v>
      </c>
      <c r="E881" s="115" t="s">
        <v>673</v>
      </c>
      <c r="F881" s="320">
        <v>1.3</v>
      </c>
      <c r="G881" s="320">
        <v>0.6</v>
      </c>
      <c r="H881" s="321">
        <v>1.7999999999999999E-2</v>
      </c>
      <c r="I881" s="322">
        <v>13</v>
      </c>
      <c r="J881" s="323">
        <f t="shared" si="276"/>
        <v>10.14</v>
      </c>
      <c r="K881" s="116">
        <f>SUM(I881:I886)</f>
        <v>48</v>
      </c>
      <c r="L881" s="117">
        <f>SUM(J881:J886)</f>
        <v>32.340000000000003</v>
      </c>
      <c r="M881" s="118" t="s">
        <v>33</v>
      </c>
      <c r="N881" s="119"/>
      <c r="O881" s="967"/>
      <c r="P881" s="968" t="s">
        <v>219</v>
      </c>
      <c r="AE881" s="261"/>
    </row>
    <row r="882" spans="1:31" s="950" customFormat="1" ht="19.5" customHeight="1">
      <c r="A882" s="120"/>
      <c r="B882" s="328"/>
      <c r="C882" s="328"/>
      <c r="D882" s="958"/>
      <c r="E882" s="277"/>
      <c r="F882" s="329">
        <v>1.2</v>
      </c>
      <c r="G882" s="329">
        <v>0.6</v>
      </c>
      <c r="H882" s="330">
        <v>1.7999999999999999E-2</v>
      </c>
      <c r="I882" s="331">
        <v>12</v>
      </c>
      <c r="J882" s="332">
        <f t="shared" si="276"/>
        <v>8.64</v>
      </c>
      <c r="K882" s="121"/>
      <c r="L882" s="122"/>
      <c r="M882" s="123"/>
      <c r="N882" s="124"/>
      <c r="O882" s="967"/>
      <c r="P882" s="968"/>
      <c r="AE882" s="261"/>
    </row>
    <row r="883" spans="1:31" s="950" customFormat="1" ht="19.5" customHeight="1">
      <c r="A883" s="120"/>
      <c r="B883" s="328"/>
      <c r="C883" s="328"/>
      <c r="D883" s="958"/>
      <c r="E883" s="277"/>
      <c r="F883" s="329">
        <v>1.1000000000000001</v>
      </c>
      <c r="G883" s="329">
        <v>0.6</v>
      </c>
      <c r="H883" s="330">
        <v>1.7999999999999999E-2</v>
      </c>
      <c r="I883" s="331">
        <v>7</v>
      </c>
      <c r="J883" s="332">
        <f t="shared" ref="J883" si="278">F883*G883*I883</f>
        <v>4.62</v>
      </c>
      <c r="K883" s="121"/>
      <c r="L883" s="122"/>
      <c r="M883" s="123"/>
      <c r="N883" s="124"/>
      <c r="O883" s="967"/>
      <c r="P883" s="968"/>
      <c r="AE883" s="261"/>
    </row>
    <row r="884" spans="1:31" s="663" customFormat="1" ht="19.5" customHeight="1">
      <c r="A884" s="120"/>
      <c r="B884" s="328"/>
      <c r="C884" s="328"/>
      <c r="D884" s="958"/>
      <c r="E884" s="277"/>
      <c r="F884" s="329">
        <v>1</v>
      </c>
      <c r="G884" s="329">
        <v>0.6</v>
      </c>
      <c r="H884" s="330">
        <v>1.7999999999999999E-2</v>
      </c>
      <c r="I884" s="331">
        <v>10</v>
      </c>
      <c r="J884" s="332">
        <f t="shared" ref="J884" si="279">F884*G884*I884</f>
        <v>6</v>
      </c>
      <c r="K884" s="121"/>
      <c r="L884" s="122"/>
      <c r="M884" s="123"/>
      <c r="N884" s="124"/>
      <c r="O884" s="967"/>
      <c r="P884" s="968"/>
      <c r="AE884" s="261"/>
    </row>
    <row r="885" spans="1:31" s="656" customFormat="1" ht="19.5" customHeight="1">
      <c r="A885" s="120"/>
      <c r="B885" s="328"/>
      <c r="C885" s="328"/>
      <c r="D885" s="958"/>
      <c r="E885" s="277"/>
      <c r="F885" s="329">
        <v>0.9</v>
      </c>
      <c r="G885" s="329">
        <v>0.6</v>
      </c>
      <c r="H885" s="330">
        <v>1.7999999999999999E-2</v>
      </c>
      <c r="I885" s="331">
        <v>1</v>
      </c>
      <c r="J885" s="332">
        <f t="shared" si="276"/>
        <v>0.54</v>
      </c>
      <c r="K885" s="121"/>
      <c r="L885" s="122"/>
      <c r="M885" s="123"/>
      <c r="N885" s="124"/>
      <c r="O885" s="967"/>
      <c r="P885" s="968"/>
      <c r="AE885" s="261"/>
    </row>
    <row r="886" spans="1:31" s="656" customFormat="1" ht="19.5" customHeight="1" thickBot="1">
      <c r="A886" s="120"/>
      <c r="B886" s="328"/>
      <c r="C886" s="328"/>
      <c r="D886" s="958"/>
      <c r="E886" s="277"/>
      <c r="F886" s="329">
        <v>0.8</v>
      </c>
      <c r="G886" s="329">
        <v>0.6</v>
      </c>
      <c r="H886" s="330">
        <v>1.7999999999999999E-2</v>
      </c>
      <c r="I886" s="331">
        <v>5</v>
      </c>
      <c r="J886" s="332">
        <f t="shared" si="276"/>
        <v>2.4</v>
      </c>
      <c r="K886" s="121"/>
      <c r="L886" s="122"/>
      <c r="M886" s="123"/>
      <c r="N886" s="124"/>
      <c r="O886" s="967"/>
      <c r="P886" s="968"/>
      <c r="AE886" s="261"/>
    </row>
    <row r="887" spans="1:31" s="656" customFormat="1" ht="19.5" customHeight="1">
      <c r="A887" s="113">
        <v>43912</v>
      </c>
      <c r="B887" s="299" t="s">
        <v>31</v>
      </c>
      <c r="C887" s="299" t="s">
        <v>66</v>
      </c>
      <c r="D887" s="114" t="s">
        <v>3</v>
      </c>
      <c r="E887" s="115" t="s">
        <v>683</v>
      </c>
      <c r="F887" s="320">
        <v>1.2</v>
      </c>
      <c r="G887" s="320">
        <v>0.6</v>
      </c>
      <c r="H887" s="321">
        <v>1.7999999999999999E-2</v>
      </c>
      <c r="I887" s="322">
        <v>31</v>
      </c>
      <c r="J887" s="323">
        <f t="shared" si="276"/>
        <v>22.32</v>
      </c>
      <c r="K887" s="116">
        <f>SUM(I887:I889)</f>
        <v>50</v>
      </c>
      <c r="L887" s="117">
        <f>SUM(J887:J889)</f>
        <v>36.299999999999997</v>
      </c>
      <c r="M887" s="118" t="s">
        <v>33</v>
      </c>
      <c r="N887" s="119"/>
      <c r="O887" s="967"/>
      <c r="P887" s="968" t="s">
        <v>219</v>
      </c>
      <c r="AE887" s="261"/>
    </row>
    <row r="888" spans="1:31" s="656" customFormat="1" ht="19.5" customHeight="1">
      <c r="A888" s="120"/>
      <c r="B888" s="328"/>
      <c r="C888" s="328"/>
      <c r="D888" s="958"/>
      <c r="E888" s="277"/>
      <c r="F888" s="329">
        <v>1.2</v>
      </c>
      <c r="G888" s="329">
        <v>0.55000000000000004</v>
      </c>
      <c r="H888" s="330">
        <v>1.7999999999999999E-2</v>
      </c>
      <c r="I888" s="331">
        <v>7</v>
      </c>
      <c r="J888" s="332">
        <f t="shared" si="276"/>
        <v>4.62</v>
      </c>
      <c r="K888" s="121"/>
      <c r="L888" s="122"/>
      <c r="M888" s="123"/>
      <c r="N888" s="124"/>
      <c r="O888" s="967"/>
      <c r="P888" s="968"/>
      <c r="AE888" s="261"/>
    </row>
    <row r="889" spans="1:31" s="656" customFormat="1" ht="19.5" customHeight="1" thickBot="1">
      <c r="A889" s="120"/>
      <c r="B889" s="328"/>
      <c r="C889" s="328"/>
      <c r="D889" s="958"/>
      <c r="E889" s="277"/>
      <c r="F889" s="329">
        <v>1.3</v>
      </c>
      <c r="G889" s="329">
        <v>0.6</v>
      </c>
      <c r="H889" s="330">
        <v>1.7999999999999999E-2</v>
      </c>
      <c r="I889" s="331">
        <v>12</v>
      </c>
      <c r="J889" s="332">
        <f t="shared" si="276"/>
        <v>9.36</v>
      </c>
      <c r="K889" s="121"/>
      <c r="L889" s="122"/>
      <c r="M889" s="123"/>
      <c r="N889" s="124"/>
      <c r="O889" s="967"/>
      <c r="P889" s="968"/>
      <c r="AE889" s="261"/>
    </row>
    <row r="890" spans="1:31" s="656" customFormat="1" ht="19.5" customHeight="1">
      <c r="A890" s="113">
        <v>43912</v>
      </c>
      <c r="B890" s="299" t="s">
        <v>31</v>
      </c>
      <c r="C890" s="299" t="s">
        <v>66</v>
      </c>
      <c r="D890" s="114" t="s">
        <v>3</v>
      </c>
      <c r="E890" s="115" t="s">
        <v>684</v>
      </c>
      <c r="F890" s="320">
        <v>1.1000000000000001</v>
      </c>
      <c r="G890" s="320">
        <v>0.6</v>
      </c>
      <c r="H890" s="321">
        <v>1.7999999999999999E-2</v>
      </c>
      <c r="I890" s="322">
        <v>31</v>
      </c>
      <c r="J890" s="323">
        <f t="shared" si="276"/>
        <v>20.46</v>
      </c>
      <c r="K890" s="116">
        <f>SUM(I890:I893)</f>
        <v>49</v>
      </c>
      <c r="L890" s="117">
        <f>SUM(J890:J893)</f>
        <v>30.85</v>
      </c>
      <c r="M890" s="118" t="s">
        <v>33</v>
      </c>
      <c r="N890" s="119"/>
      <c r="O890" s="967"/>
      <c r="P890" s="968" t="s">
        <v>219</v>
      </c>
      <c r="AE890" s="261"/>
    </row>
    <row r="891" spans="1:31" s="951" customFormat="1" ht="19.5" customHeight="1">
      <c r="A891" s="120"/>
      <c r="B891" s="328"/>
      <c r="C891" s="328"/>
      <c r="D891" s="958"/>
      <c r="E891" s="277"/>
      <c r="F891" s="329">
        <v>1</v>
      </c>
      <c r="G891" s="329">
        <v>0.6</v>
      </c>
      <c r="H891" s="330">
        <v>1.7999999999999999E-2</v>
      </c>
      <c r="I891" s="331">
        <v>11</v>
      </c>
      <c r="J891" s="332">
        <f t="shared" ref="J891" si="280">F891*G891*I891</f>
        <v>6.6</v>
      </c>
      <c r="K891" s="121"/>
      <c r="L891" s="122"/>
      <c r="M891" s="123"/>
      <c r="N891" s="124"/>
      <c r="O891" s="967"/>
      <c r="P891" s="968"/>
      <c r="AE891" s="261"/>
    </row>
    <row r="892" spans="1:31" s="656" customFormat="1" ht="19.5" customHeight="1">
      <c r="A892" s="120"/>
      <c r="B892" s="328"/>
      <c r="C892" s="328"/>
      <c r="D892" s="958"/>
      <c r="E892" s="277"/>
      <c r="F892" s="329">
        <v>1</v>
      </c>
      <c r="G892" s="329">
        <v>0.55000000000000004</v>
      </c>
      <c r="H892" s="330">
        <v>1.7999999999999999E-2</v>
      </c>
      <c r="I892" s="331">
        <v>1</v>
      </c>
      <c r="J892" s="332">
        <f t="shared" si="276"/>
        <v>0.55000000000000004</v>
      </c>
      <c r="K892" s="121"/>
      <c r="L892" s="122"/>
      <c r="M892" s="123"/>
      <c r="N892" s="124"/>
      <c r="O892" s="967"/>
      <c r="P892" s="968"/>
      <c r="AE892" s="261"/>
    </row>
    <row r="893" spans="1:31" s="656" customFormat="1" ht="19.5" customHeight="1" thickBot="1">
      <c r="A893" s="120"/>
      <c r="B893" s="328"/>
      <c r="C893" s="328"/>
      <c r="D893" s="958"/>
      <c r="E893" s="277"/>
      <c r="F893" s="329">
        <v>0.9</v>
      </c>
      <c r="G893" s="329">
        <v>0.6</v>
      </c>
      <c r="H893" s="330">
        <v>1.7999999999999999E-2</v>
      </c>
      <c r="I893" s="331">
        <v>6</v>
      </c>
      <c r="J893" s="332">
        <f t="shared" si="276"/>
        <v>3.24</v>
      </c>
      <c r="K893" s="121"/>
      <c r="L893" s="122"/>
      <c r="M893" s="123"/>
      <c r="N893" s="124"/>
      <c r="O893" s="967"/>
      <c r="P893" s="968"/>
      <c r="AE893" s="261"/>
    </row>
    <row r="894" spans="1:31" s="656" customFormat="1" ht="19.5" customHeight="1">
      <c r="A894" s="113">
        <v>43912</v>
      </c>
      <c r="B894" s="299" t="s">
        <v>31</v>
      </c>
      <c r="C894" s="299" t="s">
        <v>66</v>
      </c>
      <c r="D894" s="114" t="s">
        <v>4</v>
      </c>
      <c r="E894" s="115" t="s">
        <v>685</v>
      </c>
      <c r="F894" s="320">
        <v>1.2</v>
      </c>
      <c r="G894" s="320">
        <v>0.6</v>
      </c>
      <c r="H894" s="321">
        <v>1.7999999999999999E-2</v>
      </c>
      <c r="I894" s="322">
        <v>28</v>
      </c>
      <c r="J894" s="323">
        <f t="shared" si="276"/>
        <v>20.16</v>
      </c>
      <c r="K894" s="116">
        <f>SUM(I894:I898)</f>
        <v>49</v>
      </c>
      <c r="L894" s="117">
        <f>SUM(J894:J898)</f>
        <v>34.26</v>
      </c>
      <c r="M894" s="118" t="s">
        <v>33</v>
      </c>
      <c r="N894" s="119"/>
      <c r="O894" s="967"/>
      <c r="P894" s="968" t="s">
        <v>219</v>
      </c>
      <c r="AE894" s="261"/>
    </row>
    <row r="895" spans="1:31" s="951" customFormat="1" ht="19.5" customHeight="1">
      <c r="A895" s="120"/>
      <c r="B895" s="328"/>
      <c r="C895" s="328"/>
      <c r="D895" s="958"/>
      <c r="E895" s="277"/>
      <c r="F895" s="329">
        <v>1.3</v>
      </c>
      <c r="G895" s="329">
        <v>0.6</v>
      </c>
      <c r="H895" s="330">
        <v>1.7999999999999999E-2</v>
      </c>
      <c r="I895" s="331">
        <v>6</v>
      </c>
      <c r="J895" s="332">
        <f t="shared" si="276"/>
        <v>4.68</v>
      </c>
      <c r="K895" s="121"/>
      <c r="L895" s="122"/>
      <c r="M895" s="123"/>
      <c r="N895" s="124"/>
      <c r="O895" s="967"/>
      <c r="P895" s="968"/>
      <c r="AE895" s="261"/>
    </row>
    <row r="896" spans="1:31" s="951" customFormat="1" ht="19.5" customHeight="1">
      <c r="A896" s="120"/>
      <c r="B896" s="328"/>
      <c r="C896" s="328"/>
      <c r="D896" s="958"/>
      <c r="E896" s="277"/>
      <c r="F896" s="329">
        <v>1.1000000000000001</v>
      </c>
      <c r="G896" s="329">
        <v>0.6</v>
      </c>
      <c r="H896" s="330">
        <v>1.7999999999999999E-2</v>
      </c>
      <c r="I896" s="331">
        <v>8</v>
      </c>
      <c r="J896" s="332">
        <f t="shared" ref="J896" si="281">F896*G896*I896</f>
        <v>5.28</v>
      </c>
      <c r="K896" s="121"/>
      <c r="L896" s="122"/>
      <c r="M896" s="123"/>
      <c r="N896" s="124"/>
      <c r="O896" s="967"/>
      <c r="P896" s="968"/>
      <c r="AE896" s="261"/>
    </row>
    <row r="897" spans="1:31" s="951" customFormat="1" ht="19.5" customHeight="1">
      <c r="A897" s="120"/>
      <c r="B897" s="328"/>
      <c r="C897" s="328"/>
      <c r="D897" s="958"/>
      <c r="E897" s="277"/>
      <c r="F897" s="329">
        <v>1</v>
      </c>
      <c r="G897" s="329">
        <v>0.6</v>
      </c>
      <c r="H897" s="330">
        <v>1.7999999999999999E-2</v>
      </c>
      <c r="I897" s="331">
        <v>6</v>
      </c>
      <c r="J897" s="332">
        <f t="shared" ref="J897" si="282">F897*G897*I897</f>
        <v>3.5999999999999996</v>
      </c>
      <c r="K897" s="121"/>
      <c r="L897" s="122"/>
      <c r="M897" s="123"/>
      <c r="N897" s="124"/>
      <c r="O897" s="967"/>
      <c r="P897" s="968"/>
      <c r="AE897" s="261"/>
    </row>
    <row r="898" spans="1:31" s="656" customFormat="1" ht="19.5" customHeight="1" thickBot="1">
      <c r="A898" s="120"/>
      <c r="B898" s="328"/>
      <c r="C898" s="328"/>
      <c r="D898" s="958"/>
      <c r="E898" s="277"/>
      <c r="F898" s="329">
        <v>0.9</v>
      </c>
      <c r="G898" s="329">
        <v>0.6</v>
      </c>
      <c r="H898" s="330">
        <v>1.7999999999999999E-2</v>
      </c>
      <c r="I898" s="331">
        <v>1</v>
      </c>
      <c r="J898" s="332">
        <f t="shared" si="276"/>
        <v>0.54</v>
      </c>
      <c r="K898" s="121"/>
      <c r="L898" s="122"/>
      <c r="M898" s="123"/>
      <c r="N898" s="124"/>
      <c r="O898" s="967"/>
      <c r="P898" s="968"/>
      <c r="AE898" s="261"/>
    </row>
    <row r="899" spans="1:31" s="656" customFormat="1" ht="19.5" customHeight="1">
      <c r="A899" s="113">
        <v>43912</v>
      </c>
      <c r="B899" s="299" t="s">
        <v>31</v>
      </c>
      <c r="C899" s="299" t="s">
        <v>66</v>
      </c>
      <c r="D899" s="114" t="s">
        <v>4</v>
      </c>
      <c r="E899" s="115" t="s">
        <v>686</v>
      </c>
      <c r="F899" s="320">
        <v>2.4</v>
      </c>
      <c r="G899" s="320">
        <v>0.6</v>
      </c>
      <c r="H899" s="321">
        <v>1.7999999999999999E-2</v>
      </c>
      <c r="I899" s="322">
        <v>4</v>
      </c>
      <c r="J899" s="323">
        <f t="shared" si="276"/>
        <v>5.76</v>
      </c>
      <c r="K899" s="116">
        <f>SUM(I899:I905)</f>
        <v>23</v>
      </c>
      <c r="L899" s="117">
        <f>SUM(J899:J905)</f>
        <v>28.5</v>
      </c>
      <c r="M899" s="118" t="s">
        <v>33</v>
      </c>
      <c r="N899" s="119" t="s">
        <v>32</v>
      </c>
      <c r="O899" s="967" t="s">
        <v>229</v>
      </c>
      <c r="P899" s="968" t="s">
        <v>216</v>
      </c>
      <c r="AE899" s="261"/>
    </row>
    <row r="900" spans="1:31" s="951" customFormat="1" ht="19.5" customHeight="1">
      <c r="A900" s="120"/>
      <c r="B900" s="328"/>
      <c r="C900" s="328"/>
      <c r="D900" s="958"/>
      <c r="E900" s="277"/>
      <c r="F900" s="329">
        <v>1.8</v>
      </c>
      <c r="G900" s="329">
        <v>0.6</v>
      </c>
      <c r="H900" s="330">
        <v>1.7999999999999999E-2</v>
      </c>
      <c r="I900" s="331">
        <v>3</v>
      </c>
      <c r="J900" s="332">
        <f t="shared" si="276"/>
        <v>3.24</v>
      </c>
      <c r="K900" s="121"/>
      <c r="L900" s="122"/>
      <c r="M900" s="123"/>
      <c r="N900" s="124"/>
      <c r="O900" s="967"/>
      <c r="P900" s="968"/>
      <c r="AE900" s="261"/>
    </row>
    <row r="901" spans="1:31" s="951" customFormat="1" ht="19.5" customHeight="1">
      <c r="A901" s="120"/>
      <c r="B901" s="328"/>
      <c r="C901" s="328"/>
      <c r="D901" s="958"/>
      <c r="E901" s="277"/>
      <c r="F901" s="329">
        <v>1.9</v>
      </c>
      <c r="G901" s="329">
        <v>0.6</v>
      </c>
      <c r="H901" s="330">
        <v>1.7999999999999999E-2</v>
      </c>
      <c r="I901" s="331">
        <v>5</v>
      </c>
      <c r="J901" s="332">
        <f t="shared" si="276"/>
        <v>5.6999999999999993</v>
      </c>
      <c r="K901" s="121"/>
      <c r="L901" s="122"/>
      <c r="M901" s="123"/>
      <c r="N901" s="124"/>
      <c r="O901" s="967"/>
      <c r="P901" s="968"/>
      <c r="AE901" s="261"/>
    </row>
    <row r="902" spans="1:31" s="951" customFormat="1" ht="19.5" customHeight="1">
      <c r="A902" s="120"/>
      <c r="B902" s="328"/>
      <c r="C902" s="328"/>
      <c r="D902" s="958"/>
      <c r="E902" s="277"/>
      <c r="F902" s="329">
        <v>2</v>
      </c>
      <c r="G902" s="329">
        <v>0.6</v>
      </c>
      <c r="H902" s="330">
        <v>1.7999999999999999E-2</v>
      </c>
      <c r="I902" s="331">
        <v>4</v>
      </c>
      <c r="J902" s="332">
        <f t="shared" si="276"/>
        <v>4.8</v>
      </c>
      <c r="K902" s="121"/>
      <c r="L902" s="122"/>
      <c r="M902" s="123"/>
      <c r="N902" s="124"/>
      <c r="O902" s="967"/>
      <c r="P902" s="968"/>
      <c r="AE902" s="261"/>
    </row>
    <row r="903" spans="1:31" s="951" customFormat="1" ht="19.5" customHeight="1">
      <c r="A903" s="120"/>
      <c r="B903" s="328"/>
      <c r="C903" s="328"/>
      <c r="D903" s="958"/>
      <c r="E903" s="277"/>
      <c r="F903" s="329">
        <v>2.2000000000000002</v>
      </c>
      <c r="G903" s="329">
        <v>0.6</v>
      </c>
      <c r="H903" s="330">
        <v>1.7999999999999999E-2</v>
      </c>
      <c r="I903" s="331">
        <v>3</v>
      </c>
      <c r="J903" s="332">
        <f t="shared" ref="J903" si="283">F903*G903*I903</f>
        <v>3.96</v>
      </c>
      <c r="K903" s="121"/>
      <c r="L903" s="122"/>
      <c r="M903" s="123"/>
      <c r="N903" s="124"/>
      <c r="O903" s="967"/>
      <c r="P903" s="968"/>
      <c r="AE903" s="261"/>
    </row>
    <row r="904" spans="1:31" s="951" customFormat="1" ht="19.5" customHeight="1">
      <c r="A904" s="120"/>
      <c r="B904" s="328"/>
      <c r="C904" s="328"/>
      <c r="D904" s="958"/>
      <c r="E904" s="277"/>
      <c r="F904" s="329">
        <v>1.7</v>
      </c>
      <c r="G904" s="329">
        <v>0.6</v>
      </c>
      <c r="H904" s="330">
        <v>1.7999999999999999E-2</v>
      </c>
      <c r="I904" s="331">
        <v>2</v>
      </c>
      <c r="J904" s="332">
        <f t="shared" ref="J904" si="284">F904*G904*I904</f>
        <v>2.04</v>
      </c>
      <c r="K904" s="121"/>
      <c r="L904" s="122"/>
      <c r="M904" s="123"/>
      <c r="N904" s="124"/>
      <c r="O904" s="967"/>
      <c r="P904" s="968"/>
      <c r="AE904" s="261"/>
    </row>
    <row r="905" spans="1:31" s="656" customFormat="1" ht="19.5" customHeight="1" thickBot="1">
      <c r="A905" s="120"/>
      <c r="B905" s="328"/>
      <c r="C905" s="328"/>
      <c r="D905" s="958"/>
      <c r="E905" s="277"/>
      <c r="F905" s="329">
        <v>2.5</v>
      </c>
      <c r="G905" s="329">
        <v>0.6</v>
      </c>
      <c r="H905" s="330">
        <v>1.7999999999999999E-2</v>
      </c>
      <c r="I905" s="331">
        <v>2</v>
      </c>
      <c r="J905" s="332">
        <f t="shared" si="276"/>
        <v>3</v>
      </c>
      <c r="K905" s="121"/>
      <c r="L905" s="122"/>
      <c r="M905" s="123"/>
      <c r="N905" s="124"/>
      <c r="O905" s="967"/>
      <c r="P905" s="968"/>
      <c r="AE905" s="261"/>
    </row>
    <row r="906" spans="1:31" s="656" customFormat="1" ht="19.5" customHeight="1">
      <c r="A906" s="113">
        <v>43912</v>
      </c>
      <c r="B906" s="299" t="s">
        <v>31</v>
      </c>
      <c r="C906" s="299" t="s">
        <v>66</v>
      </c>
      <c r="D906" s="114" t="s">
        <v>4</v>
      </c>
      <c r="E906" s="115" t="s">
        <v>687</v>
      </c>
      <c r="F906" s="320">
        <v>1.4</v>
      </c>
      <c r="G906" s="320">
        <v>0.6</v>
      </c>
      <c r="H906" s="321">
        <v>1.7999999999999999E-2</v>
      </c>
      <c r="I906" s="322">
        <v>12</v>
      </c>
      <c r="J906" s="323">
        <f t="shared" si="276"/>
        <v>10.08</v>
      </c>
      <c r="K906" s="116">
        <f>SUM(I906:I908)</f>
        <v>50</v>
      </c>
      <c r="L906" s="117">
        <f>SUM(J906:J908)</f>
        <v>45.480000000000004</v>
      </c>
      <c r="M906" s="118" t="s">
        <v>33</v>
      </c>
      <c r="N906" s="119"/>
      <c r="O906" s="967"/>
      <c r="P906" s="968" t="s">
        <v>216</v>
      </c>
      <c r="AE906" s="261"/>
    </row>
    <row r="907" spans="1:31" s="656" customFormat="1" ht="19.5" customHeight="1">
      <c r="A907" s="120"/>
      <c r="B907" s="328"/>
      <c r="C907" s="328"/>
      <c r="D907" s="958"/>
      <c r="E907" s="277"/>
      <c r="F907" s="329">
        <v>1.5</v>
      </c>
      <c r="G907" s="329">
        <v>0.6</v>
      </c>
      <c r="H907" s="330">
        <v>1.7999999999999999E-2</v>
      </c>
      <c r="I907" s="331">
        <v>18</v>
      </c>
      <c r="J907" s="332">
        <f t="shared" si="276"/>
        <v>16.2</v>
      </c>
      <c r="K907" s="121"/>
      <c r="L907" s="122"/>
      <c r="M907" s="123"/>
      <c r="N907" s="124"/>
      <c r="O907" s="967"/>
      <c r="P907" s="968"/>
      <c r="AE907" s="261"/>
    </row>
    <row r="908" spans="1:31" s="656" customFormat="1" ht="19.5" customHeight="1" thickBot="1">
      <c r="A908" s="120"/>
      <c r="B908" s="328"/>
      <c r="C908" s="328"/>
      <c r="D908" s="958"/>
      <c r="E908" s="277"/>
      <c r="F908" s="329">
        <v>1.6</v>
      </c>
      <c r="G908" s="329">
        <v>0.6</v>
      </c>
      <c r="H908" s="330">
        <v>1.7999999999999999E-2</v>
      </c>
      <c r="I908" s="331">
        <v>20</v>
      </c>
      <c r="J908" s="332">
        <f t="shared" si="276"/>
        <v>19.2</v>
      </c>
      <c r="K908" s="121"/>
      <c r="L908" s="122"/>
      <c r="M908" s="123"/>
      <c r="N908" s="124"/>
      <c r="O908" s="967"/>
      <c r="P908" s="968"/>
      <c r="AE908" s="261"/>
    </row>
    <row r="909" spans="1:31" s="656" customFormat="1" ht="19.5" customHeight="1">
      <c r="A909" s="113">
        <v>43912</v>
      </c>
      <c r="B909" s="299" t="s">
        <v>31</v>
      </c>
      <c r="C909" s="299" t="s">
        <v>66</v>
      </c>
      <c r="D909" s="114" t="s">
        <v>3</v>
      </c>
      <c r="E909" s="115" t="s">
        <v>697</v>
      </c>
      <c r="F909" s="320">
        <v>1.4</v>
      </c>
      <c r="G909" s="320">
        <v>0.6</v>
      </c>
      <c r="H909" s="321">
        <v>1.7999999999999999E-2</v>
      </c>
      <c r="I909" s="322">
        <v>20</v>
      </c>
      <c r="J909" s="323">
        <f t="shared" si="276"/>
        <v>16.8</v>
      </c>
      <c r="K909" s="116">
        <f>SUM(I909:I912)</f>
        <v>50</v>
      </c>
      <c r="L909" s="117">
        <f>SUM(J909:J912)</f>
        <v>46.02</v>
      </c>
      <c r="M909" s="118" t="s">
        <v>33</v>
      </c>
      <c r="N909" s="119"/>
      <c r="O909" s="967"/>
      <c r="P909" s="968" t="s">
        <v>219</v>
      </c>
      <c r="AE909" s="261"/>
    </row>
    <row r="910" spans="1:31" s="952" customFormat="1" ht="19.5" customHeight="1">
      <c r="A910" s="120"/>
      <c r="B910" s="328"/>
      <c r="C910" s="328"/>
      <c r="D910" s="958"/>
      <c r="E910" s="277"/>
      <c r="F910" s="329">
        <v>1.5</v>
      </c>
      <c r="G910" s="329">
        <v>0.6</v>
      </c>
      <c r="H910" s="330">
        <v>1.7999999999999999E-2</v>
      </c>
      <c r="I910" s="331">
        <v>5</v>
      </c>
      <c r="J910" s="332">
        <f t="shared" ref="J910" si="285">F910*G910*I910</f>
        <v>4.5</v>
      </c>
      <c r="K910" s="121"/>
      <c r="L910" s="122"/>
      <c r="M910" s="123"/>
      <c r="N910" s="124"/>
      <c r="O910" s="967"/>
      <c r="P910" s="968"/>
      <c r="AE910" s="261"/>
    </row>
    <row r="911" spans="1:31" s="656" customFormat="1" ht="19.5" customHeight="1">
      <c r="A911" s="120"/>
      <c r="B911" s="328"/>
      <c r="C911" s="328"/>
      <c r="D911" s="958"/>
      <c r="E911" s="277"/>
      <c r="F911" s="329">
        <v>1.6</v>
      </c>
      <c r="G911" s="329">
        <v>0.6</v>
      </c>
      <c r="H911" s="330">
        <v>1.7999999999999999E-2</v>
      </c>
      <c r="I911" s="331">
        <v>13</v>
      </c>
      <c r="J911" s="332">
        <f t="shared" si="276"/>
        <v>12.48</v>
      </c>
      <c r="K911" s="121"/>
      <c r="L911" s="122"/>
      <c r="M911" s="123"/>
      <c r="N911" s="124"/>
      <c r="O911" s="967"/>
      <c r="P911" s="968"/>
      <c r="AE911" s="261"/>
    </row>
    <row r="912" spans="1:31" s="656" customFormat="1" ht="19.5" customHeight="1" thickBot="1">
      <c r="A912" s="120"/>
      <c r="B912" s="328"/>
      <c r="C912" s="328"/>
      <c r="D912" s="958"/>
      <c r="E912" s="277"/>
      <c r="F912" s="329">
        <v>1.7</v>
      </c>
      <c r="G912" s="329">
        <v>0.6</v>
      </c>
      <c r="H912" s="330">
        <v>1.7999999999999999E-2</v>
      </c>
      <c r="I912" s="331">
        <v>12</v>
      </c>
      <c r="J912" s="332">
        <f t="shared" si="276"/>
        <v>12.24</v>
      </c>
      <c r="K912" s="121"/>
      <c r="L912" s="122"/>
      <c r="M912" s="123"/>
      <c r="N912" s="124"/>
      <c r="O912" s="967"/>
      <c r="P912" s="968"/>
      <c r="AE912" s="261"/>
    </row>
    <row r="913" spans="1:31" s="656" customFormat="1" ht="19.5" customHeight="1">
      <c r="A913" s="113">
        <v>43913</v>
      </c>
      <c r="B913" s="299" t="s">
        <v>31</v>
      </c>
      <c r="C913" s="299" t="s">
        <v>66</v>
      </c>
      <c r="D913" s="114" t="s">
        <v>3</v>
      </c>
      <c r="E913" s="115" t="s">
        <v>698</v>
      </c>
      <c r="F913" s="320">
        <v>1.2</v>
      </c>
      <c r="G913" s="320">
        <v>0.6</v>
      </c>
      <c r="H913" s="321">
        <v>1.7999999999999999E-2</v>
      </c>
      <c r="I913" s="322">
        <v>32</v>
      </c>
      <c r="J913" s="323">
        <f t="shared" si="276"/>
        <v>23.04</v>
      </c>
      <c r="K913" s="116">
        <f>SUM(I913:I915)</f>
        <v>50</v>
      </c>
      <c r="L913" s="117">
        <f>SUM(J913:J915)</f>
        <v>36</v>
      </c>
      <c r="M913" s="118" t="s">
        <v>33</v>
      </c>
      <c r="N913" s="119"/>
      <c r="O913" s="967"/>
      <c r="P913" s="968" t="s">
        <v>219</v>
      </c>
      <c r="AE913" s="261"/>
    </row>
    <row r="914" spans="1:31" s="656" customFormat="1" ht="19.5" customHeight="1">
      <c r="A914" s="120"/>
      <c r="B914" s="328"/>
      <c r="C914" s="328"/>
      <c r="D914" s="958"/>
      <c r="E914" s="277"/>
      <c r="F914" s="329">
        <v>1.2</v>
      </c>
      <c r="G914" s="329">
        <v>0.55000000000000004</v>
      </c>
      <c r="H914" s="330">
        <v>1.7999999999999999E-2</v>
      </c>
      <c r="I914" s="331">
        <v>9</v>
      </c>
      <c r="J914" s="332">
        <f t="shared" si="276"/>
        <v>5.94</v>
      </c>
      <c r="K914" s="121"/>
      <c r="L914" s="122"/>
      <c r="M914" s="123"/>
      <c r="N914" s="124"/>
      <c r="O914" s="967"/>
      <c r="P914" s="968"/>
      <c r="AE914" s="261"/>
    </row>
    <row r="915" spans="1:31" s="656" customFormat="1" ht="19.5" customHeight="1" thickBot="1">
      <c r="A915" s="120"/>
      <c r="B915" s="328"/>
      <c r="C915" s="328"/>
      <c r="D915" s="958"/>
      <c r="E915" s="277"/>
      <c r="F915" s="329">
        <v>1.3</v>
      </c>
      <c r="G915" s="329">
        <v>0.6</v>
      </c>
      <c r="H915" s="330">
        <v>1.7999999999999999E-2</v>
      </c>
      <c r="I915" s="331">
        <v>9</v>
      </c>
      <c r="J915" s="332">
        <f t="shared" si="276"/>
        <v>7.0200000000000005</v>
      </c>
      <c r="K915" s="121"/>
      <c r="L915" s="122"/>
      <c r="M915" s="123"/>
      <c r="N915" s="124"/>
      <c r="O915" s="967"/>
      <c r="P915" s="968"/>
      <c r="AE915" s="261"/>
    </row>
    <row r="916" spans="1:31" s="656" customFormat="1" ht="19.5" customHeight="1">
      <c r="A916" s="113">
        <v>43913</v>
      </c>
      <c r="B916" s="299" t="s">
        <v>31</v>
      </c>
      <c r="C916" s="299" t="s">
        <v>66</v>
      </c>
      <c r="D916" s="114" t="s">
        <v>4</v>
      </c>
      <c r="E916" s="115" t="s">
        <v>699</v>
      </c>
      <c r="F916" s="320">
        <v>1.2</v>
      </c>
      <c r="G916" s="320">
        <v>0.6</v>
      </c>
      <c r="H916" s="321">
        <v>1.7999999999999999E-2</v>
      </c>
      <c r="I916" s="322">
        <v>26</v>
      </c>
      <c r="J916" s="323">
        <f t="shared" si="276"/>
        <v>18.72</v>
      </c>
      <c r="K916" s="116">
        <f>SUM(I916:I921)</f>
        <v>50</v>
      </c>
      <c r="L916" s="117">
        <f>SUM(J916:J921)</f>
        <v>34.44</v>
      </c>
      <c r="M916" s="118" t="s">
        <v>33</v>
      </c>
      <c r="N916" s="119"/>
      <c r="O916" s="967"/>
      <c r="P916" s="968" t="s">
        <v>219</v>
      </c>
      <c r="AE916" s="261"/>
    </row>
    <row r="917" spans="1:31" s="952" customFormat="1" ht="19.5" customHeight="1">
      <c r="A917" s="120"/>
      <c r="B917" s="328"/>
      <c r="C917" s="328"/>
      <c r="D917" s="958"/>
      <c r="E917" s="277"/>
      <c r="F917" s="329">
        <v>1.3</v>
      </c>
      <c r="G917" s="329">
        <v>0.6</v>
      </c>
      <c r="H917" s="330">
        <v>1.7999999999999999E-2</v>
      </c>
      <c r="I917" s="331">
        <v>6</v>
      </c>
      <c r="J917" s="332">
        <f t="shared" si="276"/>
        <v>4.68</v>
      </c>
      <c r="K917" s="121"/>
      <c r="L917" s="122"/>
      <c r="M917" s="123"/>
      <c r="N917" s="124"/>
      <c r="O917" s="967"/>
      <c r="P917" s="968"/>
      <c r="AE917" s="261"/>
    </row>
    <row r="918" spans="1:31" s="952" customFormat="1" ht="19.5" customHeight="1">
      <c r="A918" s="120"/>
      <c r="B918" s="328"/>
      <c r="C918" s="328"/>
      <c r="D918" s="958"/>
      <c r="E918" s="277"/>
      <c r="F918" s="329">
        <v>1.1000000000000001</v>
      </c>
      <c r="G918" s="329">
        <v>0.6</v>
      </c>
      <c r="H918" s="330">
        <v>1.7999999999999999E-2</v>
      </c>
      <c r="I918" s="331">
        <v>10</v>
      </c>
      <c r="J918" s="332">
        <f t="shared" ref="J918" si="286">F918*G918*I918</f>
        <v>6.6000000000000005</v>
      </c>
      <c r="K918" s="121"/>
      <c r="L918" s="122"/>
      <c r="M918" s="123"/>
      <c r="N918" s="124"/>
      <c r="O918" s="967"/>
      <c r="P918" s="968"/>
      <c r="AE918" s="261"/>
    </row>
    <row r="919" spans="1:31" s="952" customFormat="1" ht="19.5" customHeight="1">
      <c r="A919" s="120"/>
      <c r="B919" s="328"/>
      <c r="C919" s="328"/>
      <c r="D919" s="958"/>
      <c r="E919" s="277"/>
      <c r="F919" s="329">
        <v>1</v>
      </c>
      <c r="G919" s="329">
        <v>0.6</v>
      </c>
      <c r="H919" s="330">
        <v>1.7999999999999999E-2</v>
      </c>
      <c r="I919" s="331">
        <v>3</v>
      </c>
      <c r="J919" s="332">
        <f t="shared" ref="J919" si="287">F919*G919*I919</f>
        <v>1.7999999999999998</v>
      </c>
      <c r="K919" s="121"/>
      <c r="L919" s="122"/>
      <c r="M919" s="123"/>
      <c r="N919" s="124"/>
      <c r="O919" s="967"/>
      <c r="P919" s="968"/>
      <c r="AE919" s="261"/>
    </row>
    <row r="920" spans="1:31" s="656" customFormat="1" ht="19.5" customHeight="1">
      <c r="A920" s="120"/>
      <c r="B920" s="328"/>
      <c r="C920" s="328"/>
      <c r="D920" s="958"/>
      <c r="E920" s="277"/>
      <c r="F920" s="329">
        <v>0.9</v>
      </c>
      <c r="G920" s="329">
        <v>0.6</v>
      </c>
      <c r="H920" s="330">
        <v>1.7999999999999999E-2</v>
      </c>
      <c r="I920" s="331">
        <v>4</v>
      </c>
      <c r="J920" s="332">
        <f t="shared" si="276"/>
        <v>2.16</v>
      </c>
      <c r="K920" s="121"/>
      <c r="L920" s="122"/>
      <c r="M920" s="123"/>
      <c r="N920" s="124"/>
      <c r="O920" s="967"/>
      <c r="P920" s="968"/>
      <c r="AE920" s="261"/>
    </row>
    <row r="921" spans="1:31" s="656" customFormat="1" ht="19.5" customHeight="1" thickBot="1">
      <c r="A921" s="120"/>
      <c r="B921" s="328"/>
      <c r="C921" s="328"/>
      <c r="D921" s="958"/>
      <c r="E921" s="277"/>
      <c r="F921" s="329">
        <v>0.8</v>
      </c>
      <c r="G921" s="329">
        <v>0.6</v>
      </c>
      <c r="H921" s="330">
        <v>1.7999999999999999E-2</v>
      </c>
      <c r="I921" s="331">
        <v>1</v>
      </c>
      <c r="J921" s="332">
        <f t="shared" si="276"/>
        <v>0.48</v>
      </c>
      <c r="K921" s="121"/>
      <c r="L921" s="122"/>
      <c r="M921" s="123"/>
      <c r="N921" s="124"/>
      <c r="O921" s="967"/>
      <c r="P921" s="968"/>
      <c r="AE921" s="261"/>
    </row>
    <row r="922" spans="1:31" s="656" customFormat="1" ht="19.5" customHeight="1">
      <c r="A922" s="113">
        <v>43913</v>
      </c>
      <c r="B922" s="299" t="s">
        <v>31</v>
      </c>
      <c r="C922" s="299" t="s">
        <v>66</v>
      </c>
      <c r="D922" s="114" t="s">
        <v>3</v>
      </c>
      <c r="E922" s="115" t="s">
        <v>700</v>
      </c>
      <c r="F922" s="320">
        <v>1.1000000000000001</v>
      </c>
      <c r="G922" s="320">
        <v>0.6</v>
      </c>
      <c r="H922" s="321">
        <v>1.7999999999999999E-2</v>
      </c>
      <c r="I922" s="322">
        <v>22</v>
      </c>
      <c r="J922" s="323">
        <f t="shared" si="276"/>
        <v>14.520000000000001</v>
      </c>
      <c r="K922" s="116">
        <f>SUM(I922:I927)</f>
        <v>50</v>
      </c>
      <c r="L922" s="117">
        <f>SUM(J922:J927)</f>
        <v>30.175000000000001</v>
      </c>
      <c r="M922" s="118" t="s">
        <v>33</v>
      </c>
      <c r="N922" s="119"/>
      <c r="O922" s="967"/>
      <c r="P922" s="968" t="s">
        <v>219</v>
      </c>
      <c r="AE922" s="261"/>
    </row>
    <row r="923" spans="1:31" s="953" customFormat="1" ht="19.5" customHeight="1">
      <c r="A923" s="120"/>
      <c r="B923" s="328"/>
      <c r="C923" s="328"/>
      <c r="D923" s="958"/>
      <c r="E923" s="277"/>
      <c r="F923" s="329">
        <v>1.1000000000000001</v>
      </c>
      <c r="G923" s="329">
        <v>0.55000000000000004</v>
      </c>
      <c r="H923" s="330">
        <v>1.7999999999999999E-2</v>
      </c>
      <c r="I923" s="331">
        <v>3</v>
      </c>
      <c r="J923" s="332">
        <f t="shared" ref="J923:J924" si="288">F923*G923*I923</f>
        <v>1.8150000000000004</v>
      </c>
      <c r="K923" s="121"/>
      <c r="L923" s="122"/>
      <c r="M923" s="123"/>
      <c r="N923" s="124"/>
      <c r="O923" s="967"/>
      <c r="P923" s="968"/>
      <c r="AE923" s="261"/>
    </row>
    <row r="924" spans="1:31" s="953" customFormat="1" ht="19.5" customHeight="1">
      <c r="A924" s="120"/>
      <c r="B924" s="328"/>
      <c r="C924" s="328"/>
      <c r="D924" s="958"/>
      <c r="E924" s="277"/>
      <c r="F924" s="329">
        <v>0.9</v>
      </c>
      <c r="G924" s="329">
        <v>0.6</v>
      </c>
      <c r="H924" s="330">
        <v>1.7999999999999999E-2</v>
      </c>
      <c r="I924" s="331">
        <v>15</v>
      </c>
      <c r="J924" s="332">
        <f t="shared" si="288"/>
        <v>8.1000000000000014</v>
      </c>
      <c r="K924" s="121"/>
      <c r="L924" s="122"/>
      <c r="M924" s="123"/>
      <c r="N924" s="124"/>
      <c r="O924" s="967"/>
      <c r="P924" s="968"/>
      <c r="AE924" s="261"/>
    </row>
    <row r="925" spans="1:31" s="656" customFormat="1" ht="19.5" customHeight="1">
      <c r="A925" s="120"/>
      <c r="B925" s="328"/>
      <c r="C925" s="328"/>
      <c r="D925" s="958"/>
      <c r="E925" s="277"/>
      <c r="F925" s="329">
        <v>0.9</v>
      </c>
      <c r="G925" s="329">
        <v>0.55000000000000004</v>
      </c>
      <c r="H925" s="330">
        <v>1.7999999999999999E-2</v>
      </c>
      <c r="I925" s="331">
        <v>2</v>
      </c>
      <c r="J925" s="332">
        <f t="shared" si="276"/>
        <v>0.9900000000000001</v>
      </c>
      <c r="K925" s="121"/>
      <c r="L925" s="122"/>
      <c r="M925" s="123"/>
      <c r="N925" s="124"/>
      <c r="O925" s="967"/>
      <c r="P925" s="968"/>
      <c r="AE925" s="261"/>
    </row>
    <row r="926" spans="1:31" s="953" customFormat="1" ht="19.5" customHeight="1">
      <c r="A926" s="120"/>
      <c r="B926" s="328"/>
      <c r="C926" s="328"/>
      <c r="D926" s="958"/>
      <c r="E926" s="277"/>
      <c r="F926" s="329">
        <v>1</v>
      </c>
      <c r="G926" s="329">
        <v>0.6</v>
      </c>
      <c r="H926" s="330">
        <v>1.7999999999999999E-2</v>
      </c>
      <c r="I926" s="331">
        <v>7</v>
      </c>
      <c r="J926" s="332">
        <f t="shared" ref="J926" si="289">F926*G926*I926</f>
        <v>4.2</v>
      </c>
      <c r="K926" s="121"/>
      <c r="L926" s="122"/>
      <c r="M926" s="123"/>
      <c r="N926" s="124"/>
      <c r="O926" s="967"/>
      <c r="P926" s="968"/>
      <c r="AE926" s="261"/>
    </row>
    <row r="927" spans="1:31" s="656" customFormat="1" ht="19.5" customHeight="1" thickBot="1">
      <c r="A927" s="120"/>
      <c r="B927" s="328"/>
      <c r="C927" s="328"/>
      <c r="D927" s="958"/>
      <c r="E927" s="277"/>
      <c r="F927" s="329">
        <v>1</v>
      </c>
      <c r="G927" s="329">
        <v>0.55000000000000004</v>
      </c>
      <c r="H927" s="330">
        <v>1.7999999999999999E-2</v>
      </c>
      <c r="I927" s="331">
        <v>1</v>
      </c>
      <c r="J927" s="332">
        <f t="shared" si="276"/>
        <v>0.55000000000000004</v>
      </c>
      <c r="K927" s="121"/>
      <c r="L927" s="122"/>
      <c r="M927" s="123"/>
      <c r="N927" s="124"/>
      <c r="O927" s="967"/>
      <c r="P927" s="968"/>
      <c r="AE927" s="261"/>
    </row>
    <row r="928" spans="1:31" s="656" customFormat="1" ht="19.5" customHeight="1">
      <c r="A928" s="113">
        <v>43913</v>
      </c>
      <c r="B928" s="299" t="s">
        <v>31</v>
      </c>
      <c r="C928" s="299" t="s">
        <v>66</v>
      </c>
      <c r="D928" s="114" t="s">
        <v>3</v>
      </c>
      <c r="E928" s="115" t="s">
        <v>701</v>
      </c>
      <c r="F928" s="320">
        <v>2.5</v>
      </c>
      <c r="G928" s="320">
        <v>0.6</v>
      </c>
      <c r="H928" s="321">
        <v>1.7999999999999999E-2</v>
      </c>
      <c r="I928" s="322">
        <v>14</v>
      </c>
      <c r="J928" s="323">
        <f t="shared" si="276"/>
        <v>21</v>
      </c>
      <c r="K928" s="116">
        <f>SUM(I928:I935)</f>
        <v>47</v>
      </c>
      <c r="L928" s="117">
        <f>SUM(J928:J935)</f>
        <v>73.52</v>
      </c>
      <c r="M928" s="118" t="s">
        <v>33</v>
      </c>
      <c r="N928" s="119"/>
      <c r="O928" s="967"/>
      <c r="P928" s="968" t="s">
        <v>219</v>
      </c>
      <c r="AE928" s="261"/>
    </row>
    <row r="929" spans="1:31" s="953" customFormat="1" ht="19.5" customHeight="1">
      <c r="A929" s="120"/>
      <c r="B929" s="328"/>
      <c r="C929" s="328"/>
      <c r="D929" s="958"/>
      <c r="E929" s="277"/>
      <c r="F929" s="329">
        <v>2.6</v>
      </c>
      <c r="G929" s="329">
        <v>0.6</v>
      </c>
      <c r="H929" s="330">
        <v>1.7999999999999999E-2</v>
      </c>
      <c r="I929" s="331">
        <v>9</v>
      </c>
      <c r="J929" s="332">
        <f t="shared" si="276"/>
        <v>14.040000000000001</v>
      </c>
      <c r="K929" s="121"/>
      <c r="L929" s="122"/>
      <c r="M929" s="123"/>
      <c r="N929" s="124"/>
      <c r="O929" s="967"/>
      <c r="P929" s="968"/>
      <c r="AE929" s="261"/>
    </row>
    <row r="930" spans="1:31" s="953" customFormat="1" ht="19.5" customHeight="1">
      <c r="A930" s="120"/>
      <c r="B930" s="328"/>
      <c r="C930" s="328"/>
      <c r="D930" s="958"/>
      <c r="E930" s="277"/>
      <c r="F930" s="329">
        <v>2.7</v>
      </c>
      <c r="G930" s="329">
        <v>0.6</v>
      </c>
      <c r="H930" s="330">
        <v>1.7999999999999999E-2</v>
      </c>
      <c r="I930" s="331">
        <v>3</v>
      </c>
      <c r="J930" s="332">
        <f t="shared" si="276"/>
        <v>4.8600000000000003</v>
      </c>
      <c r="K930" s="121"/>
      <c r="L930" s="122"/>
      <c r="M930" s="123"/>
      <c r="N930" s="124"/>
      <c r="O930" s="967"/>
      <c r="P930" s="968"/>
      <c r="AE930" s="261"/>
    </row>
    <row r="931" spans="1:31" s="953" customFormat="1" ht="19.5" customHeight="1">
      <c r="A931" s="120"/>
      <c r="B931" s="328"/>
      <c r="C931" s="328"/>
      <c r="D931" s="958"/>
      <c r="E931" s="277"/>
      <c r="F931" s="329">
        <v>2.8</v>
      </c>
      <c r="G931" s="329">
        <v>0.6</v>
      </c>
      <c r="H931" s="330">
        <v>1.7999999999999999E-2</v>
      </c>
      <c r="I931" s="331">
        <v>7</v>
      </c>
      <c r="J931" s="332">
        <f t="shared" si="276"/>
        <v>11.76</v>
      </c>
      <c r="K931" s="121"/>
      <c r="L931" s="122"/>
      <c r="M931" s="123"/>
      <c r="N931" s="124"/>
      <c r="O931" s="967"/>
      <c r="P931" s="968"/>
      <c r="AE931" s="261"/>
    </row>
    <row r="932" spans="1:31" s="953" customFormat="1" ht="19.5" customHeight="1">
      <c r="A932" s="120"/>
      <c r="B932" s="328"/>
      <c r="C932" s="328"/>
      <c r="D932" s="958"/>
      <c r="E932" s="277"/>
      <c r="F932" s="329">
        <v>2.9</v>
      </c>
      <c r="G932" s="329">
        <v>0.6</v>
      </c>
      <c r="H932" s="330">
        <v>1.7999999999999999E-2</v>
      </c>
      <c r="I932" s="331">
        <v>5</v>
      </c>
      <c r="J932" s="332">
        <f t="shared" ref="J932" si="290">F932*G932*I932</f>
        <v>8.6999999999999993</v>
      </c>
      <c r="K932" s="121"/>
      <c r="L932" s="122"/>
      <c r="M932" s="123"/>
      <c r="N932" s="124"/>
      <c r="O932" s="967"/>
      <c r="P932" s="968"/>
      <c r="AE932" s="261"/>
    </row>
    <row r="933" spans="1:31" s="953" customFormat="1" ht="19.5" customHeight="1">
      <c r="A933" s="120"/>
      <c r="B933" s="328"/>
      <c r="C933" s="328"/>
      <c r="D933" s="958"/>
      <c r="E933" s="277"/>
      <c r="F933" s="329">
        <v>2.7</v>
      </c>
      <c r="G933" s="329">
        <v>0.55000000000000004</v>
      </c>
      <c r="H933" s="330">
        <v>1.7999999999999999E-2</v>
      </c>
      <c r="I933" s="331">
        <v>1</v>
      </c>
      <c r="J933" s="332">
        <f t="shared" ref="J933" si="291">F933*G933*I933</f>
        <v>1.4850000000000003</v>
      </c>
      <c r="K933" s="121"/>
      <c r="L933" s="122"/>
      <c r="M933" s="123"/>
      <c r="N933" s="124"/>
      <c r="O933" s="967"/>
      <c r="P933" s="968"/>
      <c r="AE933" s="261"/>
    </row>
    <row r="934" spans="1:31" s="656" customFormat="1" ht="19.5" customHeight="1">
      <c r="A934" s="120"/>
      <c r="B934" s="328"/>
      <c r="C934" s="328"/>
      <c r="D934" s="958"/>
      <c r="E934" s="277"/>
      <c r="F934" s="329">
        <v>2.4</v>
      </c>
      <c r="G934" s="329">
        <v>0.6</v>
      </c>
      <c r="H934" s="330">
        <v>1.7999999999999999E-2</v>
      </c>
      <c r="I934" s="331">
        <v>7</v>
      </c>
      <c r="J934" s="332">
        <f t="shared" si="276"/>
        <v>10.08</v>
      </c>
      <c r="K934" s="121"/>
      <c r="L934" s="122"/>
      <c r="M934" s="123"/>
      <c r="N934" s="124"/>
      <c r="O934" s="967"/>
      <c r="P934" s="968"/>
      <c r="AE934" s="261"/>
    </row>
    <row r="935" spans="1:31" s="656" customFormat="1" ht="19.5" customHeight="1" thickBot="1">
      <c r="A935" s="120"/>
      <c r="B935" s="328"/>
      <c r="C935" s="328"/>
      <c r="D935" s="958"/>
      <c r="E935" s="277"/>
      <c r="F935" s="329">
        <v>2.9</v>
      </c>
      <c r="G935" s="329">
        <v>0.55000000000000004</v>
      </c>
      <c r="H935" s="330">
        <v>1.7999999999999999E-2</v>
      </c>
      <c r="I935" s="331">
        <v>1</v>
      </c>
      <c r="J935" s="332">
        <f t="shared" si="276"/>
        <v>1.595</v>
      </c>
      <c r="K935" s="121"/>
      <c r="L935" s="122"/>
      <c r="M935" s="123"/>
      <c r="N935" s="124"/>
      <c r="O935" s="967"/>
      <c r="P935" s="968"/>
      <c r="AE935" s="261"/>
    </row>
    <row r="936" spans="1:31" s="656" customFormat="1" ht="19.5" customHeight="1">
      <c r="A936" s="113">
        <v>43913</v>
      </c>
      <c r="B936" s="299" t="s">
        <v>31</v>
      </c>
      <c r="C936" s="299" t="s">
        <v>66</v>
      </c>
      <c r="D936" s="114" t="s">
        <v>4</v>
      </c>
      <c r="E936" s="115" t="s">
        <v>702</v>
      </c>
      <c r="F936" s="320">
        <v>1.2</v>
      </c>
      <c r="G936" s="320">
        <v>0.6</v>
      </c>
      <c r="H936" s="321">
        <v>1.7999999999999999E-2</v>
      </c>
      <c r="I936" s="322">
        <v>30</v>
      </c>
      <c r="J936" s="323">
        <f t="shared" si="276"/>
        <v>21.599999999999998</v>
      </c>
      <c r="K936" s="116">
        <f>SUM(I936:I939)</f>
        <v>50</v>
      </c>
      <c r="L936" s="117">
        <f>SUM(J936:J939)</f>
        <v>36.299999999999997</v>
      </c>
      <c r="M936" s="118" t="s">
        <v>33</v>
      </c>
      <c r="N936" s="119"/>
      <c r="O936" s="967"/>
      <c r="P936" s="968" t="s">
        <v>216</v>
      </c>
      <c r="AE936" s="261"/>
    </row>
    <row r="937" spans="1:31" s="953" customFormat="1" ht="19.5" customHeight="1">
      <c r="A937" s="120"/>
      <c r="B937" s="328"/>
      <c r="C937" s="328"/>
      <c r="D937" s="958"/>
      <c r="E937" s="277"/>
      <c r="F937" s="329">
        <v>1.1000000000000001</v>
      </c>
      <c r="G937" s="329">
        <v>0.6</v>
      </c>
      <c r="H937" s="330">
        <v>1.7999999999999999E-2</v>
      </c>
      <c r="I937" s="331">
        <v>5</v>
      </c>
      <c r="J937" s="332">
        <f t="shared" ref="J937" si="292">F937*G937*I937</f>
        <v>3.3000000000000003</v>
      </c>
      <c r="K937" s="121"/>
      <c r="L937" s="122"/>
      <c r="M937" s="123"/>
      <c r="N937" s="124"/>
      <c r="O937" s="967"/>
      <c r="P937" s="968"/>
      <c r="AE937" s="261"/>
    </row>
    <row r="938" spans="1:31" s="656" customFormat="1" ht="19.5" customHeight="1">
      <c r="A938" s="120"/>
      <c r="B938" s="328"/>
      <c r="C938" s="328"/>
      <c r="D938" s="958"/>
      <c r="E938" s="277"/>
      <c r="F938" s="329">
        <v>0.8</v>
      </c>
      <c r="G938" s="329">
        <v>0.6</v>
      </c>
      <c r="H938" s="330">
        <v>1.7999999999999999E-2</v>
      </c>
      <c r="I938" s="331">
        <v>1</v>
      </c>
      <c r="J938" s="332">
        <f t="shared" si="276"/>
        <v>0.48</v>
      </c>
      <c r="K938" s="121"/>
      <c r="L938" s="122"/>
      <c r="M938" s="123"/>
      <c r="N938" s="124"/>
      <c r="O938" s="967"/>
      <c r="P938" s="968"/>
      <c r="AE938" s="261"/>
    </row>
    <row r="939" spans="1:31" s="656" customFormat="1" ht="19.5" customHeight="1" thickBot="1">
      <c r="A939" s="120"/>
      <c r="B939" s="328"/>
      <c r="C939" s="328"/>
      <c r="D939" s="958"/>
      <c r="E939" s="277"/>
      <c r="F939" s="329">
        <v>1.3</v>
      </c>
      <c r="G939" s="329">
        <v>0.6</v>
      </c>
      <c r="H939" s="330">
        <v>1.7999999999999999E-2</v>
      </c>
      <c r="I939" s="331">
        <v>14</v>
      </c>
      <c r="J939" s="332">
        <f t="shared" si="276"/>
        <v>10.92</v>
      </c>
      <c r="K939" s="121"/>
      <c r="L939" s="122"/>
      <c r="M939" s="123"/>
      <c r="N939" s="124"/>
      <c r="O939" s="967"/>
      <c r="P939" s="968"/>
      <c r="AE939" s="261"/>
    </row>
    <row r="940" spans="1:31" s="656" customFormat="1" ht="19.5" customHeight="1">
      <c r="A940" s="113">
        <v>43913</v>
      </c>
      <c r="B940" s="299" t="s">
        <v>31</v>
      </c>
      <c r="C940" s="299" t="s">
        <v>66</v>
      </c>
      <c r="D940" s="114" t="s">
        <v>4</v>
      </c>
      <c r="E940" s="115" t="s">
        <v>703</v>
      </c>
      <c r="F940" s="320">
        <v>0.9</v>
      </c>
      <c r="G940" s="320">
        <v>0.6</v>
      </c>
      <c r="H940" s="321">
        <v>1.7999999999999999E-2</v>
      </c>
      <c r="I940" s="322">
        <v>16</v>
      </c>
      <c r="J940" s="323">
        <f t="shared" si="276"/>
        <v>8.64</v>
      </c>
      <c r="K940" s="116">
        <f>SUM(I940:I943)</f>
        <v>48</v>
      </c>
      <c r="L940" s="117">
        <f>SUM(J940:J943)</f>
        <v>31.98</v>
      </c>
      <c r="M940" s="118" t="s">
        <v>33</v>
      </c>
      <c r="N940" s="119"/>
      <c r="O940" s="967"/>
      <c r="P940" s="968" t="s">
        <v>219</v>
      </c>
      <c r="AE940" s="261"/>
    </row>
    <row r="941" spans="1:31" s="953" customFormat="1" ht="19.5" customHeight="1">
      <c r="A941" s="120"/>
      <c r="B941" s="328"/>
      <c r="C941" s="328"/>
      <c r="D941" s="958"/>
      <c r="E941" s="277"/>
      <c r="F941" s="329">
        <v>1</v>
      </c>
      <c r="G941" s="329">
        <v>0.6</v>
      </c>
      <c r="H941" s="330">
        <v>1.7999999999999999E-2</v>
      </c>
      <c r="I941" s="331">
        <v>7</v>
      </c>
      <c r="J941" s="332">
        <f t="shared" ref="J941" si="293">F941*G941*I941</f>
        <v>4.2</v>
      </c>
      <c r="K941" s="121"/>
      <c r="L941" s="122"/>
      <c r="M941" s="123"/>
      <c r="N941" s="124"/>
      <c r="O941" s="967"/>
      <c r="P941" s="968"/>
      <c r="AE941" s="261"/>
    </row>
    <row r="942" spans="1:31" s="656" customFormat="1" ht="19.5" customHeight="1">
      <c r="A942" s="120"/>
      <c r="B942" s="328"/>
      <c r="C942" s="328"/>
      <c r="D942" s="958"/>
      <c r="E942" s="277"/>
      <c r="F942" s="329">
        <v>1.2</v>
      </c>
      <c r="G942" s="329">
        <v>0.6</v>
      </c>
      <c r="H942" s="330">
        <v>1.7999999999999999E-2</v>
      </c>
      <c r="I942" s="331">
        <v>6</v>
      </c>
      <c r="J942" s="332">
        <f t="shared" si="276"/>
        <v>4.32</v>
      </c>
      <c r="K942" s="121"/>
      <c r="L942" s="122"/>
      <c r="M942" s="123"/>
      <c r="N942" s="124"/>
      <c r="O942" s="967"/>
      <c r="P942" s="968"/>
      <c r="AE942" s="261"/>
    </row>
    <row r="943" spans="1:31" s="656" customFormat="1" ht="19.5" customHeight="1" thickBot="1">
      <c r="A943" s="120"/>
      <c r="B943" s="328"/>
      <c r="C943" s="328"/>
      <c r="D943" s="958"/>
      <c r="E943" s="277"/>
      <c r="F943" s="329">
        <v>1.3</v>
      </c>
      <c r="G943" s="329">
        <v>0.6</v>
      </c>
      <c r="H943" s="330">
        <v>1.7999999999999999E-2</v>
      </c>
      <c r="I943" s="331">
        <v>19</v>
      </c>
      <c r="J943" s="332">
        <f t="shared" si="276"/>
        <v>14.82</v>
      </c>
      <c r="K943" s="121"/>
      <c r="L943" s="122"/>
      <c r="M943" s="123"/>
      <c r="N943" s="124"/>
      <c r="O943" s="967"/>
      <c r="P943" s="968"/>
      <c r="AE943" s="261"/>
    </row>
    <row r="944" spans="1:31" s="656" customFormat="1" ht="19.5" customHeight="1">
      <c r="A944" s="113">
        <v>43913</v>
      </c>
      <c r="B944" s="299" t="s">
        <v>31</v>
      </c>
      <c r="C944" s="299" t="s">
        <v>66</v>
      </c>
      <c r="D944" s="114" t="s">
        <v>3</v>
      </c>
      <c r="E944" s="115" t="s">
        <v>704</v>
      </c>
      <c r="F944" s="320">
        <v>0.8</v>
      </c>
      <c r="G944" s="320">
        <v>0.6</v>
      </c>
      <c r="H944" s="321">
        <v>1.7999999999999999E-2</v>
      </c>
      <c r="I944" s="322">
        <v>48</v>
      </c>
      <c r="J944" s="323">
        <f t="shared" si="276"/>
        <v>23.04</v>
      </c>
      <c r="K944" s="116">
        <f>SUM(I944:I945)</f>
        <v>50</v>
      </c>
      <c r="L944" s="117">
        <f>SUM(J944:J945)</f>
        <v>23.919999999999998</v>
      </c>
      <c r="M944" s="118" t="s">
        <v>33</v>
      </c>
      <c r="N944" s="119"/>
      <c r="O944" s="967"/>
      <c r="P944" s="968" t="s">
        <v>219</v>
      </c>
      <c r="AE944" s="261"/>
    </row>
    <row r="945" spans="1:31" s="656" customFormat="1" ht="19.5" customHeight="1" thickBot="1">
      <c r="A945" s="120"/>
      <c r="B945" s="328"/>
      <c r="C945" s="328"/>
      <c r="D945" s="958"/>
      <c r="E945" s="277"/>
      <c r="F945" s="329">
        <v>0.8</v>
      </c>
      <c r="G945" s="329">
        <v>0.55000000000000004</v>
      </c>
      <c r="H945" s="330">
        <v>1.7999999999999999E-2</v>
      </c>
      <c r="I945" s="331">
        <v>2</v>
      </c>
      <c r="J945" s="332">
        <f t="shared" si="276"/>
        <v>0.88000000000000012</v>
      </c>
      <c r="K945" s="121"/>
      <c r="L945" s="122"/>
      <c r="M945" s="123"/>
      <c r="N945" s="124"/>
      <c r="O945" s="967"/>
      <c r="P945" s="968"/>
      <c r="AE945" s="261"/>
    </row>
    <row r="946" spans="1:31" s="656" customFormat="1" ht="19.5" customHeight="1">
      <c r="A946" s="113">
        <v>43913</v>
      </c>
      <c r="B946" s="299" t="s">
        <v>31</v>
      </c>
      <c r="C946" s="299" t="s">
        <v>66</v>
      </c>
      <c r="D946" s="114" t="s">
        <v>3</v>
      </c>
      <c r="E946" s="115" t="s">
        <v>705</v>
      </c>
      <c r="F946" s="320">
        <v>0.9</v>
      </c>
      <c r="G946" s="320">
        <v>0.6</v>
      </c>
      <c r="H946" s="321">
        <v>1.7999999999999999E-2</v>
      </c>
      <c r="I946" s="322">
        <v>15</v>
      </c>
      <c r="J946" s="323">
        <f t="shared" si="276"/>
        <v>8.1000000000000014</v>
      </c>
      <c r="K946" s="116">
        <f>SUM(I946:I948)</f>
        <v>50</v>
      </c>
      <c r="L946" s="117">
        <f>SUM(J946:J948)</f>
        <v>29.82</v>
      </c>
      <c r="M946" s="118" t="s">
        <v>33</v>
      </c>
      <c r="N946" s="119"/>
      <c r="O946" s="967"/>
      <c r="P946" s="968" t="s">
        <v>219</v>
      </c>
      <c r="AE946" s="261"/>
    </row>
    <row r="947" spans="1:31" s="656" customFormat="1" ht="19.5" customHeight="1">
      <c r="A947" s="120"/>
      <c r="B947" s="328"/>
      <c r="C947" s="328"/>
      <c r="D947" s="958"/>
      <c r="E947" s="277"/>
      <c r="F947" s="329">
        <v>1</v>
      </c>
      <c r="G947" s="329">
        <v>0.6</v>
      </c>
      <c r="H947" s="330">
        <v>1.7999999999999999E-2</v>
      </c>
      <c r="I947" s="331">
        <v>23</v>
      </c>
      <c r="J947" s="332">
        <f t="shared" si="276"/>
        <v>13.799999999999999</v>
      </c>
      <c r="K947" s="121"/>
      <c r="L947" s="122"/>
      <c r="M947" s="123"/>
      <c r="N947" s="124"/>
      <c r="O947" s="967"/>
      <c r="P947" s="968"/>
      <c r="AE947" s="261"/>
    </row>
    <row r="948" spans="1:31" s="656" customFormat="1" ht="19.5" customHeight="1" thickBot="1">
      <c r="A948" s="120"/>
      <c r="B948" s="328"/>
      <c r="C948" s="328"/>
      <c r="D948" s="958"/>
      <c r="E948" s="277"/>
      <c r="F948" s="329">
        <v>1.1000000000000001</v>
      </c>
      <c r="G948" s="329">
        <v>0.6</v>
      </c>
      <c r="H948" s="330">
        <v>1.7999999999999999E-2</v>
      </c>
      <c r="I948" s="331">
        <v>12</v>
      </c>
      <c r="J948" s="332">
        <f t="shared" si="276"/>
        <v>7.92</v>
      </c>
      <c r="K948" s="121"/>
      <c r="L948" s="122"/>
      <c r="M948" s="123"/>
      <c r="N948" s="124"/>
      <c r="O948" s="967"/>
      <c r="P948" s="968"/>
      <c r="AE948" s="261"/>
    </row>
    <row r="949" spans="1:31" s="656" customFormat="1" ht="19.5" customHeight="1">
      <c r="A949" s="113">
        <v>43913</v>
      </c>
      <c r="B949" s="299" t="s">
        <v>31</v>
      </c>
      <c r="C949" s="299" t="s">
        <v>66</v>
      </c>
      <c r="D949" s="114" t="s">
        <v>3</v>
      </c>
      <c r="E949" s="115" t="s">
        <v>706</v>
      </c>
      <c r="F949" s="320">
        <v>1.2</v>
      </c>
      <c r="G949" s="320">
        <v>0.6</v>
      </c>
      <c r="H949" s="321">
        <v>1.7999999999999999E-2</v>
      </c>
      <c r="I949" s="322">
        <v>28</v>
      </c>
      <c r="J949" s="323">
        <f t="shared" si="225"/>
        <v>20.16</v>
      </c>
      <c r="K949" s="116">
        <f>SUM(I949:I952)</f>
        <v>50</v>
      </c>
      <c r="L949" s="117">
        <f>SUM(J949:J952)</f>
        <v>36.83</v>
      </c>
      <c r="M949" s="118" t="s">
        <v>33</v>
      </c>
      <c r="N949" s="119"/>
      <c r="O949" s="967"/>
      <c r="P949" s="968" t="s">
        <v>219</v>
      </c>
      <c r="AE949" s="261"/>
    </row>
    <row r="950" spans="1:31" s="953" customFormat="1" ht="19.5" customHeight="1">
      <c r="A950" s="120"/>
      <c r="B950" s="328"/>
      <c r="C950" s="328"/>
      <c r="D950" s="958"/>
      <c r="E950" s="277"/>
      <c r="F950" s="329">
        <v>1.2</v>
      </c>
      <c r="G950" s="329">
        <v>0.55000000000000004</v>
      </c>
      <c r="H950" s="330">
        <v>1.7999999999999999E-2</v>
      </c>
      <c r="I950" s="331">
        <v>3</v>
      </c>
      <c r="J950" s="332">
        <f t="shared" ref="J950" si="294">F950*G950*I950</f>
        <v>1.98</v>
      </c>
      <c r="K950" s="121"/>
      <c r="L950" s="122"/>
      <c r="M950" s="123"/>
      <c r="N950" s="124"/>
      <c r="O950" s="967"/>
      <c r="P950" s="968"/>
      <c r="AE950" s="261"/>
    </row>
    <row r="951" spans="1:31" s="656" customFormat="1" ht="19.5" customHeight="1">
      <c r="A951" s="120"/>
      <c r="B951" s="328"/>
      <c r="C951" s="328"/>
      <c r="D951" s="958"/>
      <c r="E951" s="277"/>
      <c r="F951" s="329">
        <v>1.3</v>
      </c>
      <c r="G951" s="329">
        <v>0.6</v>
      </c>
      <c r="H951" s="330">
        <v>1.7999999999999999E-2</v>
      </c>
      <c r="I951" s="331">
        <v>17</v>
      </c>
      <c r="J951" s="332">
        <f t="shared" si="225"/>
        <v>13.26</v>
      </c>
      <c r="K951" s="121"/>
      <c r="L951" s="122"/>
      <c r="M951" s="123"/>
      <c r="N951" s="124"/>
      <c r="O951" s="967"/>
      <c r="P951" s="968"/>
      <c r="AE951" s="261"/>
    </row>
    <row r="952" spans="1:31" s="656" customFormat="1" ht="19.5" customHeight="1" thickBot="1">
      <c r="A952" s="120"/>
      <c r="B952" s="328"/>
      <c r="C952" s="328"/>
      <c r="D952" s="958"/>
      <c r="E952" s="277"/>
      <c r="F952" s="329">
        <v>1.3</v>
      </c>
      <c r="G952" s="329">
        <v>0.55000000000000004</v>
      </c>
      <c r="H952" s="330">
        <v>1.7999999999999999E-2</v>
      </c>
      <c r="I952" s="331">
        <v>2</v>
      </c>
      <c r="J952" s="332">
        <f t="shared" si="225"/>
        <v>1.4300000000000002</v>
      </c>
      <c r="K952" s="121"/>
      <c r="L952" s="122"/>
      <c r="M952" s="123"/>
      <c r="N952" s="124"/>
      <c r="O952" s="967"/>
      <c r="P952" s="968"/>
      <c r="AE952" s="261"/>
    </row>
    <row r="953" spans="1:31" s="656" customFormat="1" ht="19.5" customHeight="1">
      <c r="A953" s="113">
        <v>43913</v>
      </c>
      <c r="B953" s="299" t="s">
        <v>31</v>
      </c>
      <c r="C953" s="299" t="s">
        <v>66</v>
      </c>
      <c r="D953" s="114" t="s">
        <v>3</v>
      </c>
      <c r="E953" s="115" t="s">
        <v>709</v>
      </c>
      <c r="F953" s="320">
        <v>1.4</v>
      </c>
      <c r="G953" s="320">
        <v>0.6</v>
      </c>
      <c r="H953" s="321">
        <v>1.7999999999999999E-2</v>
      </c>
      <c r="I953" s="322">
        <v>27</v>
      </c>
      <c r="J953" s="323">
        <f t="shared" si="225"/>
        <v>22.68</v>
      </c>
      <c r="K953" s="116">
        <f>SUM(I953:I958)</f>
        <v>50</v>
      </c>
      <c r="L953" s="117">
        <f>SUM(J953:J958)</f>
        <v>44.099999999999994</v>
      </c>
      <c r="M953" s="118" t="s">
        <v>33</v>
      </c>
      <c r="N953" s="119"/>
      <c r="O953" s="967"/>
      <c r="P953" s="968" t="s">
        <v>219</v>
      </c>
      <c r="AE953" s="261"/>
    </row>
    <row r="954" spans="1:31" s="955" customFormat="1" ht="19.5" customHeight="1">
      <c r="A954" s="120"/>
      <c r="B954" s="328"/>
      <c r="C954" s="328"/>
      <c r="D954" s="958"/>
      <c r="E954" s="277"/>
      <c r="F954" s="329">
        <v>1.5</v>
      </c>
      <c r="G954" s="329">
        <v>0.6</v>
      </c>
      <c r="H954" s="330">
        <v>1.7999999999999999E-2</v>
      </c>
      <c r="I954" s="331">
        <v>12</v>
      </c>
      <c r="J954" s="332">
        <f t="shared" ref="J954:J955" si="295">F954*G954*I954</f>
        <v>10.799999999999999</v>
      </c>
      <c r="K954" s="121"/>
      <c r="L954" s="122"/>
      <c r="M954" s="123"/>
      <c r="N954" s="124"/>
      <c r="O954" s="967"/>
      <c r="P954" s="968"/>
      <c r="AE954" s="261"/>
    </row>
    <row r="955" spans="1:31" s="955" customFormat="1" ht="19.5" customHeight="1">
      <c r="A955" s="120"/>
      <c r="B955" s="328"/>
      <c r="C955" s="328"/>
      <c r="D955" s="958"/>
      <c r="E955" s="277"/>
      <c r="F955" s="329">
        <v>1.6</v>
      </c>
      <c r="G955" s="329">
        <v>0.6</v>
      </c>
      <c r="H955" s="330">
        <v>1.7999999999999999E-2</v>
      </c>
      <c r="I955" s="331">
        <v>5</v>
      </c>
      <c r="J955" s="332">
        <f t="shared" si="295"/>
        <v>4.8</v>
      </c>
      <c r="K955" s="121"/>
      <c r="L955" s="122"/>
      <c r="M955" s="123"/>
      <c r="N955" s="124"/>
      <c r="O955" s="967"/>
      <c r="P955" s="968"/>
      <c r="AE955" s="261"/>
    </row>
    <row r="956" spans="1:31" s="955" customFormat="1" ht="19.5" customHeight="1">
      <c r="A956" s="120"/>
      <c r="B956" s="328"/>
      <c r="C956" s="328"/>
      <c r="D956" s="958"/>
      <c r="E956" s="277"/>
      <c r="F956" s="329">
        <v>1.7</v>
      </c>
      <c r="G956" s="329">
        <v>0.6</v>
      </c>
      <c r="H956" s="330">
        <v>1.7999999999999999E-2</v>
      </c>
      <c r="I956" s="331">
        <v>4</v>
      </c>
      <c r="J956" s="332">
        <f t="shared" si="225"/>
        <v>4.08</v>
      </c>
      <c r="K956" s="121"/>
      <c r="L956" s="122"/>
      <c r="M956" s="123"/>
      <c r="N956" s="124"/>
      <c r="O956" s="967"/>
      <c r="P956" s="968"/>
      <c r="AE956" s="261"/>
    </row>
    <row r="957" spans="1:31" s="955" customFormat="1" ht="19.5" customHeight="1">
      <c r="A957" s="120"/>
      <c r="B957" s="328"/>
      <c r="C957" s="328"/>
      <c r="D957" s="958"/>
      <c r="E957" s="277"/>
      <c r="F957" s="329">
        <v>1.5</v>
      </c>
      <c r="G957" s="329">
        <v>0.6</v>
      </c>
      <c r="H957" s="330">
        <v>1.7999999999999999E-2</v>
      </c>
      <c r="I957" s="331">
        <v>1</v>
      </c>
      <c r="J957" s="332">
        <f t="shared" ref="J957" si="296">F957*G957*I957</f>
        <v>0.89999999999999991</v>
      </c>
      <c r="K957" s="121"/>
      <c r="L957" s="122"/>
      <c r="M957" s="123"/>
      <c r="N957" s="124"/>
      <c r="O957" s="967"/>
      <c r="P957" s="968"/>
      <c r="AE957" s="261"/>
    </row>
    <row r="958" spans="1:31" s="955" customFormat="1" ht="19.5" customHeight="1" thickBot="1">
      <c r="A958" s="120"/>
      <c r="B958" s="328"/>
      <c r="C958" s="328"/>
      <c r="D958" s="958"/>
      <c r="E958" s="277"/>
      <c r="F958" s="329">
        <v>1.4</v>
      </c>
      <c r="G958" s="329">
        <v>0.6</v>
      </c>
      <c r="H958" s="330">
        <v>1.7999999999999999E-2</v>
      </c>
      <c r="I958" s="331">
        <v>1</v>
      </c>
      <c r="J958" s="332">
        <f t="shared" ref="J958" si="297">F958*G958*I958</f>
        <v>0.84</v>
      </c>
      <c r="K958" s="121"/>
      <c r="L958" s="122"/>
      <c r="M958" s="123"/>
      <c r="N958" s="124"/>
      <c r="O958" s="967"/>
      <c r="P958" s="968"/>
      <c r="AE958" s="261"/>
    </row>
    <row r="959" spans="1:31" s="656" customFormat="1" ht="19.5" customHeight="1">
      <c r="A959" s="113">
        <v>43914</v>
      </c>
      <c r="B959" s="299" t="s">
        <v>31</v>
      </c>
      <c r="C959" s="299" t="s">
        <v>66</v>
      </c>
      <c r="D959" s="114" t="s">
        <v>4</v>
      </c>
      <c r="E959" s="115" t="s">
        <v>710</v>
      </c>
      <c r="F959" s="320">
        <v>1.8</v>
      </c>
      <c r="G959" s="320">
        <v>0.6</v>
      </c>
      <c r="H959" s="321">
        <v>1.7999999999999999E-2</v>
      </c>
      <c r="I959" s="322">
        <v>10</v>
      </c>
      <c r="J959" s="323">
        <f t="shared" si="225"/>
        <v>10.8</v>
      </c>
      <c r="K959" s="116">
        <f>SUM(I959:I965)</f>
        <v>36</v>
      </c>
      <c r="L959" s="117">
        <f>SUM(J959:J965)</f>
        <v>42.599999999999994</v>
      </c>
      <c r="M959" s="118" t="s">
        <v>33</v>
      </c>
      <c r="N959" s="119" t="s">
        <v>32</v>
      </c>
      <c r="O959" s="967" t="s">
        <v>229</v>
      </c>
      <c r="P959" s="968" t="s">
        <v>219</v>
      </c>
      <c r="AE959" s="261"/>
    </row>
    <row r="960" spans="1:31" s="956" customFormat="1" ht="19.5" customHeight="1">
      <c r="A960" s="120"/>
      <c r="B960" s="328"/>
      <c r="C960" s="328"/>
      <c r="D960" s="958"/>
      <c r="E960" s="277"/>
      <c r="F960" s="329">
        <v>2.2999999999999998</v>
      </c>
      <c r="G960" s="329">
        <v>0.6</v>
      </c>
      <c r="H960" s="330">
        <v>1.7999999999999999E-2</v>
      </c>
      <c r="I960" s="331">
        <v>5</v>
      </c>
      <c r="J960" s="332">
        <f t="shared" si="225"/>
        <v>6.8999999999999995</v>
      </c>
      <c r="K960" s="121"/>
      <c r="L960" s="122"/>
      <c r="M960" s="123"/>
      <c r="N960" s="124"/>
      <c r="O960" s="967"/>
      <c r="P960" s="968"/>
      <c r="AE960" s="261"/>
    </row>
    <row r="961" spans="1:31" s="956" customFormat="1" ht="19.5" customHeight="1">
      <c r="A961" s="120"/>
      <c r="B961" s="328"/>
      <c r="C961" s="328"/>
      <c r="D961" s="958"/>
      <c r="E961" s="277"/>
      <c r="F961" s="329">
        <v>1.7</v>
      </c>
      <c r="G961" s="329">
        <v>0.6</v>
      </c>
      <c r="H961" s="330">
        <v>1.7999999999999999E-2</v>
      </c>
      <c r="I961" s="331">
        <v>6</v>
      </c>
      <c r="J961" s="332">
        <f t="shared" ref="J961:J962" si="298">F961*G961*I961</f>
        <v>6.12</v>
      </c>
      <c r="K961" s="121"/>
      <c r="L961" s="122"/>
      <c r="M961" s="123"/>
      <c r="N961" s="124"/>
      <c r="O961" s="967"/>
      <c r="P961" s="968"/>
      <c r="AE961" s="261"/>
    </row>
    <row r="962" spans="1:31" s="956" customFormat="1" ht="19.5" customHeight="1">
      <c r="A962" s="120"/>
      <c r="B962" s="328"/>
      <c r="C962" s="328"/>
      <c r="D962" s="958"/>
      <c r="E962" s="277"/>
      <c r="F962" s="329">
        <v>2.1</v>
      </c>
      <c r="G962" s="329">
        <v>0.6</v>
      </c>
      <c r="H962" s="330">
        <v>1.7999999999999999E-2</v>
      </c>
      <c r="I962" s="331">
        <v>2</v>
      </c>
      <c r="J962" s="332">
        <f t="shared" si="298"/>
        <v>2.52</v>
      </c>
      <c r="K962" s="121"/>
      <c r="L962" s="122"/>
      <c r="M962" s="123"/>
      <c r="N962" s="124"/>
      <c r="O962" s="967"/>
      <c r="P962" s="968"/>
      <c r="AE962" s="261"/>
    </row>
    <row r="963" spans="1:31" s="956" customFormat="1" ht="19.5" customHeight="1">
      <c r="A963" s="120"/>
      <c r="B963" s="328"/>
      <c r="C963" s="328"/>
      <c r="D963" s="958"/>
      <c r="E963" s="277"/>
      <c r="F963" s="329">
        <v>1.9</v>
      </c>
      <c r="G963" s="329">
        <v>0.6</v>
      </c>
      <c r="H963" s="330">
        <v>1.7999999999999999E-2</v>
      </c>
      <c r="I963" s="331">
        <v>4</v>
      </c>
      <c r="J963" s="332">
        <f t="shared" ref="J963" si="299">F963*G963*I963</f>
        <v>4.5599999999999996</v>
      </c>
      <c r="K963" s="121"/>
      <c r="L963" s="122"/>
      <c r="M963" s="123"/>
      <c r="N963" s="124"/>
      <c r="O963" s="967"/>
      <c r="P963" s="968"/>
      <c r="AE963" s="261"/>
    </row>
    <row r="964" spans="1:31" s="656" customFormat="1" ht="19.5" customHeight="1">
      <c r="A964" s="120"/>
      <c r="B964" s="328"/>
      <c r="C964" s="328"/>
      <c r="D964" s="958"/>
      <c r="E964" s="277"/>
      <c r="F964" s="329">
        <v>2</v>
      </c>
      <c r="G964" s="329">
        <v>0.6</v>
      </c>
      <c r="H964" s="330">
        <v>1.7999999999999999E-2</v>
      </c>
      <c r="I964" s="331">
        <v>6</v>
      </c>
      <c r="J964" s="332">
        <f t="shared" si="225"/>
        <v>7.1999999999999993</v>
      </c>
      <c r="K964" s="121"/>
      <c r="L964" s="122"/>
      <c r="M964" s="123"/>
      <c r="N964" s="124"/>
      <c r="O964" s="967"/>
      <c r="P964" s="968"/>
      <c r="AE964" s="261"/>
    </row>
    <row r="965" spans="1:31" s="656" customFormat="1" ht="19.5" customHeight="1" thickBot="1">
      <c r="A965" s="120"/>
      <c r="B965" s="328"/>
      <c r="C965" s="328"/>
      <c r="D965" s="958"/>
      <c r="E965" s="277"/>
      <c r="F965" s="329">
        <v>2.5</v>
      </c>
      <c r="G965" s="329">
        <v>0.6</v>
      </c>
      <c r="H965" s="330">
        <v>1.7999999999999999E-2</v>
      </c>
      <c r="I965" s="331">
        <v>3</v>
      </c>
      <c r="J965" s="332">
        <f t="shared" si="225"/>
        <v>4.5</v>
      </c>
      <c r="K965" s="121"/>
      <c r="L965" s="122"/>
      <c r="M965" s="123"/>
      <c r="N965" s="124"/>
      <c r="O965" s="967"/>
      <c r="P965" s="968"/>
      <c r="AE965" s="261"/>
    </row>
    <row r="966" spans="1:31" s="656" customFormat="1" ht="19.5" customHeight="1">
      <c r="A966" s="113">
        <v>43914</v>
      </c>
      <c r="B966" s="299" t="s">
        <v>31</v>
      </c>
      <c r="C966" s="299" t="s">
        <v>66</v>
      </c>
      <c r="D966" s="114" t="s">
        <v>4</v>
      </c>
      <c r="E966" s="115" t="s">
        <v>711</v>
      </c>
      <c r="F966" s="320">
        <v>1.4</v>
      </c>
      <c r="G966" s="320">
        <v>0.6</v>
      </c>
      <c r="H966" s="321">
        <v>1.7999999999999999E-2</v>
      </c>
      <c r="I966" s="322">
        <v>23</v>
      </c>
      <c r="J966" s="323">
        <f t="shared" si="225"/>
        <v>19.32</v>
      </c>
      <c r="K966" s="116">
        <f>SUM(I966:I968)</f>
        <v>48</v>
      </c>
      <c r="L966" s="117">
        <f>SUM(J966:J968)</f>
        <v>42.42</v>
      </c>
      <c r="M966" s="118" t="s">
        <v>33</v>
      </c>
      <c r="N966" s="119"/>
      <c r="O966" s="967"/>
      <c r="P966" s="968" t="s">
        <v>219</v>
      </c>
      <c r="AE966" s="261"/>
    </row>
    <row r="967" spans="1:31" s="656" customFormat="1" ht="19.5" customHeight="1">
      <c r="A967" s="120"/>
      <c r="B967" s="328"/>
      <c r="C967" s="328"/>
      <c r="D967" s="958"/>
      <c r="E967" s="277"/>
      <c r="F967" s="329">
        <v>1.5</v>
      </c>
      <c r="G967" s="329">
        <v>0.6</v>
      </c>
      <c r="H967" s="330">
        <v>1.7999999999999999E-2</v>
      </c>
      <c r="I967" s="331">
        <v>15</v>
      </c>
      <c r="J967" s="332">
        <f t="shared" si="225"/>
        <v>13.499999999999998</v>
      </c>
      <c r="K967" s="121"/>
      <c r="L967" s="122"/>
      <c r="M967" s="123"/>
      <c r="N967" s="124"/>
      <c r="O967" s="967"/>
      <c r="P967" s="968"/>
      <c r="AE967" s="261"/>
    </row>
    <row r="968" spans="1:31" s="656" customFormat="1" ht="19.5" customHeight="1" thickBot="1">
      <c r="A968" s="120"/>
      <c r="B968" s="328"/>
      <c r="C968" s="328"/>
      <c r="D968" s="958"/>
      <c r="E968" s="277"/>
      <c r="F968" s="329">
        <v>1.6</v>
      </c>
      <c r="G968" s="329">
        <v>0.6</v>
      </c>
      <c r="H968" s="330">
        <v>1.7999999999999999E-2</v>
      </c>
      <c r="I968" s="331">
        <v>10</v>
      </c>
      <c r="J968" s="332">
        <f t="shared" si="225"/>
        <v>9.6</v>
      </c>
      <c r="K968" s="121"/>
      <c r="L968" s="122"/>
      <c r="M968" s="123"/>
      <c r="N968" s="124"/>
      <c r="O968" s="967"/>
      <c r="P968" s="968"/>
      <c r="AE968" s="261"/>
    </row>
    <row r="969" spans="1:31" s="656" customFormat="1" ht="19.5" customHeight="1">
      <c r="A969" s="113">
        <v>43914</v>
      </c>
      <c r="B969" s="299" t="s">
        <v>31</v>
      </c>
      <c r="C969" s="299" t="s">
        <v>66</v>
      </c>
      <c r="D969" s="114" t="s">
        <v>4</v>
      </c>
      <c r="E969" s="115" t="s">
        <v>712</v>
      </c>
      <c r="F969" s="320">
        <v>0.8</v>
      </c>
      <c r="G969" s="320">
        <v>0.6</v>
      </c>
      <c r="H969" s="321">
        <v>1.7999999999999999E-2</v>
      </c>
      <c r="I969" s="322">
        <v>10</v>
      </c>
      <c r="J969" s="323">
        <f t="shared" ref="J969:J993" si="300">F969*G969*I969</f>
        <v>4.8</v>
      </c>
      <c r="K969" s="116">
        <f>SUM(I969:I974)</f>
        <v>50</v>
      </c>
      <c r="L969" s="117">
        <f>SUM(J969:J974)</f>
        <v>30.419999999999998</v>
      </c>
      <c r="M969" s="118" t="s">
        <v>33</v>
      </c>
      <c r="N969" s="119"/>
      <c r="O969" s="967"/>
      <c r="P969" s="968" t="s">
        <v>219</v>
      </c>
      <c r="AE969" s="261"/>
    </row>
    <row r="970" spans="1:31" s="956" customFormat="1" ht="19.5" customHeight="1">
      <c r="A970" s="120"/>
      <c r="B970" s="328"/>
      <c r="C970" s="328"/>
      <c r="D970" s="958"/>
      <c r="E970" s="277"/>
      <c r="F970" s="329">
        <v>0.9</v>
      </c>
      <c r="G970" s="329">
        <v>0.6</v>
      </c>
      <c r="H970" s="330">
        <v>1.7999999999999999E-2</v>
      </c>
      <c r="I970" s="331">
        <v>11</v>
      </c>
      <c r="J970" s="332">
        <f t="shared" si="300"/>
        <v>5.94</v>
      </c>
      <c r="K970" s="121"/>
      <c r="L970" s="122"/>
      <c r="M970" s="123"/>
      <c r="N970" s="124"/>
      <c r="O970" s="967"/>
      <c r="P970" s="968"/>
      <c r="AE970" s="261"/>
    </row>
    <row r="971" spans="1:31" s="956" customFormat="1" ht="19.5" customHeight="1">
      <c r="A971" s="120"/>
      <c r="B971" s="328"/>
      <c r="C971" s="328"/>
      <c r="D971" s="958"/>
      <c r="E971" s="277"/>
      <c r="F971" s="329">
        <v>1</v>
      </c>
      <c r="G971" s="329">
        <v>0.6</v>
      </c>
      <c r="H971" s="330">
        <v>1.7999999999999999E-2</v>
      </c>
      <c r="I971" s="331">
        <v>11</v>
      </c>
      <c r="J971" s="332">
        <f t="shared" ref="J971" si="301">F971*G971*I971</f>
        <v>6.6</v>
      </c>
      <c r="K971" s="121"/>
      <c r="L971" s="122"/>
      <c r="M971" s="123"/>
      <c r="N971" s="124"/>
      <c r="O971" s="967"/>
      <c r="P971" s="968"/>
      <c r="AE971" s="261"/>
    </row>
    <row r="972" spans="1:31" s="956" customFormat="1" ht="19.5" customHeight="1">
      <c r="A972" s="120"/>
      <c r="B972" s="328"/>
      <c r="C972" s="328"/>
      <c r="D972" s="958"/>
      <c r="E972" s="277"/>
      <c r="F972" s="329">
        <v>1.1000000000000001</v>
      </c>
      <c r="G972" s="329">
        <v>0.6</v>
      </c>
      <c r="H972" s="330">
        <v>1.7999999999999999E-2</v>
      </c>
      <c r="I972" s="331">
        <v>1</v>
      </c>
      <c r="J972" s="332">
        <f t="shared" ref="J972" si="302">F972*G972*I972</f>
        <v>0.66</v>
      </c>
      <c r="K972" s="121"/>
      <c r="L972" s="122"/>
      <c r="M972" s="123"/>
      <c r="N972" s="124"/>
      <c r="O972" s="967"/>
      <c r="P972" s="968"/>
      <c r="AE972" s="261"/>
    </row>
    <row r="973" spans="1:31" s="656" customFormat="1" ht="19.5" customHeight="1">
      <c r="A973" s="120"/>
      <c r="B973" s="328"/>
      <c r="C973" s="328"/>
      <c r="D973" s="958"/>
      <c r="E973" s="277"/>
      <c r="F973" s="329">
        <v>1.2</v>
      </c>
      <c r="G973" s="329">
        <v>0.6</v>
      </c>
      <c r="H973" s="330">
        <v>1.7999999999999999E-2</v>
      </c>
      <c r="I973" s="331">
        <v>14</v>
      </c>
      <c r="J973" s="332">
        <f t="shared" si="300"/>
        <v>10.08</v>
      </c>
      <c r="K973" s="121"/>
      <c r="L973" s="122"/>
      <c r="M973" s="123"/>
      <c r="N973" s="124"/>
      <c r="O973" s="967"/>
      <c r="P973" s="968"/>
      <c r="AE973" s="261"/>
    </row>
    <row r="974" spans="1:31" s="656" customFormat="1" ht="19.5" customHeight="1" thickBot="1">
      <c r="A974" s="120"/>
      <c r="B974" s="328"/>
      <c r="C974" s="328"/>
      <c r="D974" s="958"/>
      <c r="E974" s="277"/>
      <c r="F974" s="329">
        <v>1.3</v>
      </c>
      <c r="G974" s="329">
        <v>0.6</v>
      </c>
      <c r="H974" s="330">
        <v>1.7999999999999999E-2</v>
      </c>
      <c r="I974" s="331">
        <v>3</v>
      </c>
      <c r="J974" s="332">
        <f t="shared" si="300"/>
        <v>2.34</v>
      </c>
      <c r="K974" s="121"/>
      <c r="L974" s="122"/>
      <c r="M974" s="123"/>
      <c r="N974" s="124"/>
      <c r="O974" s="967"/>
      <c r="P974" s="968"/>
      <c r="AE974" s="261"/>
    </row>
    <row r="975" spans="1:31" s="656" customFormat="1" ht="19.5" customHeight="1">
      <c r="A975" s="113">
        <v>43914</v>
      </c>
      <c r="B975" s="299" t="s">
        <v>31</v>
      </c>
      <c r="C975" s="299" t="s">
        <v>66</v>
      </c>
      <c r="D975" s="114" t="s">
        <v>4</v>
      </c>
      <c r="E975" s="115" t="s">
        <v>722</v>
      </c>
      <c r="F975" s="320">
        <v>1.7</v>
      </c>
      <c r="G975" s="320">
        <v>0.6</v>
      </c>
      <c r="H975" s="321">
        <v>1.7999999999999999E-2</v>
      </c>
      <c r="I975" s="322">
        <v>7</v>
      </c>
      <c r="J975" s="323">
        <f t="shared" si="300"/>
        <v>7.1400000000000006</v>
      </c>
      <c r="K975" s="116">
        <f>SUM(I975:I982)</f>
        <v>40</v>
      </c>
      <c r="L975" s="117">
        <f>SUM(J975:J982)</f>
        <v>46.980000000000004</v>
      </c>
      <c r="M975" s="118" t="s">
        <v>33</v>
      </c>
      <c r="N975" s="119" t="s">
        <v>32</v>
      </c>
      <c r="O975" s="967" t="s">
        <v>229</v>
      </c>
      <c r="P975" s="968" t="s">
        <v>219</v>
      </c>
      <c r="AE975" s="261"/>
    </row>
    <row r="976" spans="1:31" s="957" customFormat="1" ht="19.5" customHeight="1">
      <c r="A976" s="120"/>
      <c r="B976" s="328"/>
      <c r="C976" s="328"/>
      <c r="D976" s="958"/>
      <c r="E976" s="277"/>
      <c r="F976" s="329">
        <v>1.8</v>
      </c>
      <c r="G976" s="329">
        <v>0.6</v>
      </c>
      <c r="H976" s="330">
        <v>1.7999999999999999E-2</v>
      </c>
      <c r="I976" s="331">
        <v>5</v>
      </c>
      <c r="J976" s="332">
        <f t="shared" si="300"/>
        <v>5.4</v>
      </c>
      <c r="K976" s="121"/>
      <c r="L976" s="122"/>
      <c r="M976" s="123"/>
      <c r="N976" s="124"/>
      <c r="O976" s="967"/>
      <c r="P976" s="968"/>
      <c r="AE976" s="261"/>
    </row>
    <row r="977" spans="1:31" s="957" customFormat="1" ht="19.5" customHeight="1">
      <c r="A977" s="120"/>
      <c r="B977" s="328"/>
      <c r="C977" s="328"/>
      <c r="D977" s="958"/>
      <c r="E977" s="277"/>
      <c r="F977" s="329">
        <v>2.5</v>
      </c>
      <c r="G977" s="329">
        <v>0.6</v>
      </c>
      <c r="H977" s="330">
        <v>1.7999999999999999E-2</v>
      </c>
      <c r="I977" s="331">
        <v>2</v>
      </c>
      <c r="J977" s="332">
        <f t="shared" si="300"/>
        <v>3</v>
      </c>
      <c r="K977" s="121"/>
      <c r="L977" s="122"/>
      <c r="M977" s="123"/>
      <c r="N977" s="124"/>
      <c r="O977" s="967"/>
      <c r="P977" s="968"/>
      <c r="AE977" s="261"/>
    </row>
    <row r="978" spans="1:31" s="957" customFormat="1" ht="19.5" customHeight="1">
      <c r="A978" s="120"/>
      <c r="B978" s="328"/>
      <c r="C978" s="328"/>
      <c r="D978" s="958"/>
      <c r="E978" s="277"/>
      <c r="F978" s="329">
        <v>2.2999999999999998</v>
      </c>
      <c r="G978" s="329">
        <v>0.6</v>
      </c>
      <c r="H978" s="330">
        <v>1.7999999999999999E-2</v>
      </c>
      <c r="I978" s="331">
        <v>1</v>
      </c>
      <c r="J978" s="332">
        <f t="shared" si="300"/>
        <v>1.38</v>
      </c>
      <c r="K978" s="121"/>
      <c r="L978" s="122"/>
      <c r="M978" s="123"/>
      <c r="N978" s="124"/>
      <c r="O978" s="967"/>
      <c r="P978" s="968"/>
      <c r="AE978" s="261"/>
    </row>
    <row r="979" spans="1:31" s="957" customFormat="1" ht="19.5" customHeight="1">
      <c r="A979" s="120"/>
      <c r="B979" s="328"/>
      <c r="C979" s="328"/>
      <c r="D979" s="958"/>
      <c r="E979" s="277"/>
      <c r="F979" s="329">
        <v>2</v>
      </c>
      <c r="G979" s="329">
        <v>0.6</v>
      </c>
      <c r="H979" s="330">
        <v>1.7999999999999999E-2</v>
      </c>
      <c r="I979" s="331">
        <v>11</v>
      </c>
      <c r="J979" s="332">
        <f t="shared" ref="J979" si="303">F979*G979*I979</f>
        <v>13.2</v>
      </c>
      <c r="K979" s="121"/>
      <c r="L979" s="122"/>
      <c r="M979" s="123"/>
      <c r="N979" s="124"/>
      <c r="O979" s="967"/>
      <c r="P979" s="968"/>
      <c r="AE979" s="261"/>
    </row>
    <row r="980" spans="1:31" s="957" customFormat="1" ht="19.5" customHeight="1">
      <c r="A980" s="120"/>
      <c r="B980" s="328"/>
      <c r="C980" s="328"/>
      <c r="D980" s="958"/>
      <c r="E980" s="277"/>
      <c r="F980" s="329">
        <v>3</v>
      </c>
      <c r="G980" s="329">
        <v>0.6</v>
      </c>
      <c r="H980" s="330">
        <v>1.7999999999999999E-2</v>
      </c>
      <c r="I980" s="331">
        <v>1</v>
      </c>
      <c r="J980" s="332">
        <f t="shared" ref="J980" si="304">F980*G980*I980</f>
        <v>1.7999999999999998</v>
      </c>
      <c r="K980" s="121"/>
      <c r="L980" s="122"/>
      <c r="M980" s="123"/>
      <c r="N980" s="124"/>
      <c r="O980" s="967"/>
      <c r="P980" s="968"/>
      <c r="AE980" s="261"/>
    </row>
    <row r="981" spans="1:31" s="656" customFormat="1" ht="19.5" customHeight="1">
      <c r="A981" s="120"/>
      <c r="B981" s="328"/>
      <c r="C981" s="328"/>
      <c r="D981" s="958"/>
      <c r="E981" s="277"/>
      <c r="F981" s="329">
        <v>2.1</v>
      </c>
      <c r="G981" s="329">
        <v>0.6</v>
      </c>
      <c r="H981" s="330">
        <v>1.7999999999999999E-2</v>
      </c>
      <c r="I981" s="331">
        <v>2</v>
      </c>
      <c r="J981" s="332">
        <f t="shared" si="300"/>
        <v>2.52</v>
      </c>
      <c r="K981" s="121"/>
      <c r="L981" s="122"/>
      <c r="M981" s="123"/>
      <c r="N981" s="124"/>
      <c r="O981" s="967"/>
      <c r="P981" s="968"/>
      <c r="AE981" s="261"/>
    </row>
    <row r="982" spans="1:31" s="656" customFormat="1" ht="19.5" customHeight="1" thickBot="1">
      <c r="A982" s="120"/>
      <c r="B982" s="328"/>
      <c r="C982" s="328"/>
      <c r="D982" s="958"/>
      <c r="E982" s="277"/>
      <c r="F982" s="329">
        <v>1.9</v>
      </c>
      <c r="G982" s="329">
        <v>0.6</v>
      </c>
      <c r="H982" s="330">
        <v>1.7999999999999999E-2</v>
      </c>
      <c r="I982" s="331">
        <v>11</v>
      </c>
      <c r="J982" s="332">
        <f t="shared" si="300"/>
        <v>12.54</v>
      </c>
      <c r="K982" s="121"/>
      <c r="L982" s="122"/>
      <c r="M982" s="123"/>
      <c r="N982" s="124"/>
      <c r="O982" s="967"/>
      <c r="P982" s="968"/>
      <c r="AE982" s="261"/>
    </row>
    <row r="983" spans="1:31" s="656" customFormat="1" ht="19.5" customHeight="1">
      <c r="A983" s="113">
        <v>43914</v>
      </c>
      <c r="B983" s="299" t="s">
        <v>31</v>
      </c>
      <c r="C983" s="299" t="s">
        <v>66</v>
      </c>
      <c r="D983" s="114" t="s">
        <v>4</v>
      </c>
      <c r="E983" s="115" t="s">
        <v>723</v>
      </c>
      <c r="F983" s="320">
        <v>1.7</v>
      </c>
      <c r="G983" s="320">
        <v>0.6</v>
      </c>
      <c r="H983" s="321">
        <v>1.7999999999999999E-2</v>
      </c>
      <c r="I983" s="322">
        <v>10</v>
      </c>
      <c r="J983" s="323">
        <f t="shared" si="300"/>
        <v>10.199999999999999</v>
      </c>
      <c r="K983" s="116">
        <f>SUM(I983:I988)</f>
        <v>59</v>
      </c>
      <c r="L983" s="117">
        <f>SUM(J983:J988)</f>
        <v>67.5</v>
      </c>
      <c r="M983" s="118" t="s">
        <v>33</v>
      </c>
      <c r="N983" s="119" t="s">
        <v>32</v>
      </c>
      <c r="O983" s="967" t="s">
        <v>229</v>
      </c>
      <c r="P983" s="968" t="s">
        <v>219</v>
      </c>
      <c r="AE983" s="261"/>
    </row>
    <row r="984" spans="1:31" s="957" customFormat="1" ht="19.5" customHeight="1">
      <c r="A984" s="120"/>
      <c r="B984" s="328"/>
      <c r="C984" s="328"/>
      <c r="D984" s="958"/>
      <c r="E984" s="277"/>
      <c r="F984" s="329">
        <v>1.8</v>
      </c>
      <c r="G984" s="329">
        <v>0.6</v>
      </c>
      <c r="H984" s="330">
        <v>1.7999999999999999E-2</v>
      </c>
      <c r="I984" s="331">
        <v>24</v>
      </c>
      <c r="J984" s="332">
        <f t="shared" si="300"/>
        <v>25.92</v>
      </c>
      <c r="K984" s="121"/>
      <c r="L984" s="122"/>
      <c r="M984" s="123"/>
      <c r="N984" s="124"/>
      <c r="O984" s="967"/>
      <c r="P984" s="968"/>
      <c r="AE984" s="261"/>
    </row>
    <row r="985" spans="1:31" s="957" customFormat="1" ht="19.5" customHeight="1">
      <c r="A985" s="120"/>
      <c r="B985" s="328"/>
      <c r="C985" s="328"/>
      <c r="D985" s="958"/>
      <c r="E985" s="277"/>
      <c r="F985" s="329">
        <v>1.9</v>
      </c>
      <c r="G985" s="329">
        <v>0.6</v>
      </c>
      <c r="H985" s="330">
        <v>1.7999999999999999E-2</v>
      </c>
      <c r="I985" s="331">
        <v>4</v>
      </c>
      <c r="J985" s="332">
        <f t="shared" ref="J985" si="305">F985*G985*I985</f>
        <v>4.5599999999999996</v>
      </c>
      <c r="K985" s="121"/>
      <c r="L985" s="122"/>
      <c r="M985" s="123"/>
      <c r="N985" s="124"/>
      <c r="O985" s="967"/>
      <c r="P985" s="968"/>
      <c r="AE985" s="261"/>
    </row>
    <row r="986" spans="1:31" s="957" customFormat="1" ht="19.5" customHeight="1">
      <c r="A986" s="120"/>
      <c r="B986" s="328"/>
      <c r="C986" s="328"/>
      <c r="D986" s="958"/>
      <c r="E986" s="277"/>
      <c r="F986" s="329">
        <v>2</v>
      </c>
      <c r="G986" s="329">
        <v>0.6</v>
      </c>
      <c r="H986" s="330">
        <v>1.7999999999999999E-2</v>
      </c>
      <c r="I986" s="331">
        <v>3</v>
      </c>
      <c r="J986" s="332">
        <f t="shared" ref="J986" si="306">F986*G986*I986</f>
        <v>3.5999999999999996</v>
      </c>
      <c r="K986" s="121"/>
      <c r="L986" s="122"/>
      <c r="M986" s="123"/>
      <c r="N986" s="124"/>
      <c r="O986" s="967"/>
      <c r="P986" s="968"/>
      <c r="AE986" s="261"/>
    </row>
    <row r="987" spans="1:31" s="656" customFormat="1" ht="19.5" customHeight="1">
      <c r="A987" s="120"/>
      <c r="B987" s="328"/>
      <c r="C987" s="328"/>
      <c r="D987" s="958"/>
      <c r="E987" s="277"/>
      <c r="F987" s="329">
        <v>2.1</v>
      </c>
      <c r="G987" s="329">
        <v>0.6</v>
      </c>
      <c r="H987" s="330">
        <v>1.7999999999999999E-2</v>
      </c>
      <c r="I987" s="331">
        <v>9</v>
      </c>
      <c r="J987" s="332">
        <f t="shared" si="300"/>
        <v>11.34</v>
      </c>
      <c r="K987" s="121"/>
      <c r="L987" s="122"/>
      <c r="M987" s="123"/>
      <c r="N987" s="124"/>
      <c r="O987" s="967"/>
      <c r="P987" s="968"/>
      <c r="AE987" s="261"/>
    </row>
    <row r="988" spans="1:31" s="656" customFormat="1" ht="19.5" customHeight="1" thickBot="1">
      <c r="A988" s="120"/>
      <c r="B988" s="328"/>
      <c r="C988" s="328"/>
      <c r="D988" s="958"/>
      <c r="E988" s="277"/>
      <c r="F988" s="329">
        <v>2.2000000000000002</v>
      </c>
      <c r="G988" s="329">
        <v>0.6</v>
      </c>
      <c r="H988" s="330">
        <v>1.7999999999999999E-2</v>
      </c>
      <c r="I988" s="331">
        <v>9</v>
      </c>
      <c r="J988" s="332">
        <f t="shared" si="300"/>
        <v>11.88</v>
      </c>
      <c r="K988" s="121"/>
      <c r="L988" s="122"/>
      <c r="M988" s="123"/>
      <c r="N988" s="124"/>
      <c r="O988" s="967"/>
      <c r="P988" s="968"/>
      <c r="AE988" s="261"/>
    </row>
    <row r="989" spans="1:31" s="656" customFormat="1" ht="19.5" customHeight="1">
      <c r="A989" s="113">
        <v>43915</v>
      </c>
      <c r="B989" s="299" t="s">
        <v>31</v>
      </c>
      <c r="C989" s="299" t="s">
        <v>66</v>
      </c>
      <c r="D989" s="114" t="s">
        <v>4</v>
      </c>
      <c r="E989" s="115" t="s">
        <v>726</v>
      </c>
      <c r="F989" s="320">
        <v>0.8</v>
      </c>
      <c r="G989" s="320">
        <v>0.6</v>
      </c>
      <c r="H989" s="321">
        <v>1.7999999999999999E-2</v>
      </c>
      <c r="I989" s="322">
        <v>13</v>
      </c>
      <c r="J989" s="323">
        <f t="shared" si="300"/>
        <v>6.24</v>
      </c>
      <c r="K989" s="116">
        <f>SUM(I989:I993)</f>
        <v>49</v>
      </c>
      <c r="L989" s="117">
        <f>SUM(J989:J993)</f>
        <v>28.98</v>
      </c>
      <c r="M989" s="118" t="s">
        <v>33</v>
      </c>
      <c r="N989" s="119"/>
      <c r="O989" s="967"/>
      <c r="P989" s="968" t="s">
        <v>219</v>
      </c>
      <c r="AE989" s="261"/>
    </row>
    <row r="990" spans="1:31" s="959" customFormat="1" ht="19.5" customHeight="1">
      <c r="A990" s="120"/>
      <c r="B990" s="328"/>
      <c r="C990" s="328"/>
      <c r="D990" s="958"/>
      <c r="E990" s="277"/>
      <c r="F990" s="329">
        <v>0.9</v>
      </c>
      <c r="G990" s="329">
        <v>0.6</v>
      </c>
      <c r="H990" s="330">
        <v>1.7999999999999999E-2</v>
      </c>
      <c r="I990" s="331">
        <v>6</v>
      </c>
      <c r="J990" s="332">
        <f t="shared" si="300"/>
        <v>3.24</v>
      </c>
      <c r="K990" s="121"/>
      <c r="L990" s="122"/>
      <c r="M990" s="123"/>
      <c r="N990" s="124"/>
      <c r="O990" s="967"/>
      <c r="P990" s="968"/>
      <c r="AE990" s="261"/>
    </row>
    <row r="991" spans="1:31" s="959" customFormat="1" ht="19.5" customHeight="1">
      <c r="A991" s="120"/>
      <c r="B991" s="328"/>
      <c r="C991" s="328"/>
      <c r="D991" s="958"/>
      <c r="E991" s="277"/>
      <c r="F991" s="329">
        <v>1</v>
      </c>
      <c r="G991" s="329">
        <v>0.6</v>
      </c>
      <c r="H991" s="330">
        <v>1.7999999999999999E-2</v>
      </c>
      <c r="I991" s="331">
        <v>9</v>
      </c>
      <c r="J991" s="332">
        <f t="shared" ref="J991" si="307">F991*G991*I991</f>
        <v>5.3999999999999995</v>
      </c>
      <c r="K991" s="121"/>
      <c r="L991" s="122"/>
      <c r="M991" s="123"/>
      <c r="N991" s="124"/>
      <c r="O991" s="967"/>
      <c r="P991" s="968"/>
      <c r="AE991" s="261"/>
    </row>
    <row r="992" spans="1:31" s="959" customFormat="1" ht="19.5" customHeight="1">
      <c r="A992" s="120"/>
      <c r="B992" s="328"/>
      <c r="C992" s="328"/>
      <c r="D992" s="958"/>
      <c r="E992" s="277"/>
      <c r="F992" s="329">
        <v>1.1000000000000001</v>
      </c>
      <c r="G992" s="329">
        <v>0.6</v>
      </c>
      <c r="H992" s="330">
        <v>1.7999999999999999E-2</v>
      </c>
      <c r="I992" s="331">
        <v>17</v>
      </c>
      <c r="J992" s="332">
        <f t="shared" ref="J992" si="308">F992*G992*I992</f>
        <v>11.22</v>
      </c>
      <c r="K992" s="121"/>
      <c r="L992" s="122"/>
      <c r="M992" s="123"/>
      <c r="N992" s="124"/>
      <c r="O992" s="967"/>
      <c r="P992" s="968"/>
      <c r="AE992" s="261"/>
    </row>
    <row r="993" spans="1:31" s="656" customFormat="1" ht="19.5" customHeight="1" thickBot="1">
      <c r="A993" s="120"/>
      <c r="B993" s="328"/>
      <c r="C993" s="328"/>
      <c r="D993" s="958"/>
      <c r="E993" s="277"/>
      <c r="F993" s="329">
        <v>1.2</v>
      </c>
      <c r="G993" s="329">
        <v>0.6</v>
      </c>
      <c r="H993" s="330">
        <v>1.7999999999999999E-2</v>
      </c>
      <c r="I993" s="331">
        <v>4</v>
      </c>
      <c r="J993" s="332">
        <f t="shared" si="300"/>
        <v>2.88</v>
      </c>
      <c r="K993" s="121"/>
      <c r="L993" s="122"/>
      <c r="M993" s="123"/>
      <c r="N993" s="124"/>
      <c r="O993" s="967"/>
      <c r="P993" s="968"/>
      <c r="AE993" s="261"/>
    </row>
    <row r="994" spans="1:31" s="656" customFormat="1" ht="19.5" customHeight="1">
      <c r="A994" s="113">
        <v>43915</v>
      </c>
      <c r="B994" s="299" t="s">
        <v>31</v>
      </c>
      <c r="C994" s="299" t="s">
        <v>66</v>
      </c>
      <c r="D994" s="114" t="s">
        <v>4</v>
      </c>
      <c r="E994" s="115" t="s">
        <v>727</v>
      </c>
      <c r="F994" s="320">
        <v>1.7</v>
      </c>
      <c r="G994" s="320">
        <v>0.6</v>
      </c>
      <c r="H994" s="321">
        <v>1.7999999999999999E-2</v>
      </c>
      <c r="I994" s="322">
        <v>18</v>
      </c>
      <c r="J994" s="323">
        <f t="shared" ref="J994:J1086" si="309">F994*G994*I994</f>
        <v>18.36</v>
      </c>
      <c r="K994" s="116">
        <f>SUM(I994:I1003)</f>
        <v>52</v>
      </c>
      <c r="L994" s="117">
        <f>SUM(J994:J1003)</f>
        <v>61.260000000000005</v>
      </c>
      <c r="M994" s="118" t="s">
        <v>33</v>
      </c>
      <c r="N994" s="119" t="s">
        <v>32</v>
      </c>
      <c r="O994" s="967" t="s">
        <v>229</v>
      </c>
      <c r="P994" s="968" t="s">
        <v>219</v>
      </c>
      <c r="AE994" s="261"/>
    </row>
    <row r="995" spans="1:31" s="959" customFormat="1" ht="19.5" customHeight="1">
      <c r="A995" s="120"/>
      <c r="B995" s="328"/>
      <c r="C995" s="328"/>
      <c r="D995" s="958"/>
      <c r="E995" s="277"/>
      <c r="F995" s="329">
        <v>1.8</v>
      </c>
      <c r="G995" s="329">
        <v>0.6</v>
      </c>
      <c r="H995" s="330">
        <v>1.7999999999999999E-2</v>
      </c>
      <c r="I995" s="331">
        <v>10</v>
      </c>
      <c r="J995" s="332">
        <f t="shared" ref="J995:J998" si="310">F995*G995*I995</f>
        <v>10.8</v>
      </c>
      <c r="K995" s="121"/>
      <c r="L995" s="122"/>
      <c r="M995" s="123"/>
      <c r="N995" s="124"/>
      <c r="O995" s="967"/>
      <c r="P995" s="968"/>
      <c r="AE995" s="261"/>
    </row>
    <row r="996" spans="1:31" s="959" customFormat="1" ht="19.5" customHeight="1">
      <c r="A996" s="120"/>
      <c r="B996" s="328"/>
      <c r="C996" s="328"/>
      <c r="D996" s="958"/>
      <c r="E996" s="277"/>
      <c r="F996" s="329">
        <v>1.9</v>
      </c>
      <c r="G996" s="329">
        <v>0.6</v>
      </c>
      <c r="H996" s="330">
        <v>1.7999999999999999E-2</v>
      </c>
      <c r="I996" s="331">
        <v>5</v>
      </c>
      <c r="J996" s="332">
        <f t="shared" si="310"/>
        <v>5.6999999999999993</v>
      </c>
      <c r="K996" s="121"/>
      <c r="L996" s="122"/>
      <c r="M996" s="123"/>
      <c r="N996" s="124"/>
      <c r="O996" s="967"/>
      <c r="P996" s="968"/>
      <c r="AE996" s="261"/>
    </row>
    <row r="997" spans="1:31" s="959" customFormat="1" ht="19.5" customHeight="1">
      <c r="A997" s="120"/>
      <c r="B997" s="328"/>
      <c r="C997" s="328"/>
      <c r="D997" s="958"/>
      <c r="E997" s="277"/>
      <c r="F997" s="329">
        <v>2</v>
      </c>
      <c r="G997" s="329">
        <v>0.6</v>
      </c>
      <c r="H997" s="330">
        <v>1.7999999999999999E-2</v>
      </c>
      <c r="I997" s="331">
        <v>2</v>
      </c>
      <c r="J997" s="332">
        <f t="shared" si="310"/>
        <v>2.4</v>
      </c>
      <c r="K997" s="121"/>
      <c r="L997" s="122"/>
      <c r="M997" s="123"/>
      <c r="N997" s="124"/>
      <c r="O997" s="967"/>
      <c r="P997" s="968"/>
      <c r="AE997" s="261"/>
    </row>
    <row r="998" spans="1:31" s="959" customFormat="1" ht="19.5" customHeight="1">
      <c r="A998" s="120"/>
      <c r="B998" s="328"/>
      <c r="C998" s="328"/>
      <c r="D998" s="958"/>
      <c r="E998" s="277"/>
      <c r="F998" s="329">
        <v>2.1</v>
      </c>
      <c r="G998" s="329">
        <v>0.6</v>
      </c>
      <c r="H998" s="330">
        <v>1.7999999999999999E-2</v>
      </c>
      <c r="I998" s="331">
        <v>2</v>
      </c>
      <c r="J998" s="332">
        <f t="shared" si="310"/>
        <v>2.52</v>
      </c>
      <c r="K998" s="121"/>
      <c r="L998" s="122"/>
      <c r="M998" s="123"/>
      <c r="N998" s="124"/>
      <c r="O998" s="967"/>
      <c r="P998" s="968"/>
      <c r="AE998" s="261"/>
    </row>
    <row r="999" spans="1:31" s="959" customFormat="1" ht="19.5" customHeight="1">
      <c r="A999" s="120"/>
      <c r="B999" s="328"/>
      <c r="C999" s="328"/>
      <c r="D999" s="958"/>
      <c r="E999" s="277"/>
      <c r="F999" s="329">
        <v>2.2000000000000002</v>
      </c>
      <c r="G999" s="329">
        <v>0.6</v>
      </c>
      <c r="H999" s="330">
        <v>1.7999999999999999E-2</v>
      </c>
      <c r="I999" s="331">
        <v>1</v>
      </c>
      <c r="J999" s="332">
        <f t="shared" si="309"/>
        <v>1.32</v>
      </c>
      <c r="K999" s="121"/>
      <c r="L999" s="122"/>
      <c r="M999" s="123"/>
      <c r="N999" s="124"/>
      <c r="O999" s="967"/>
      <c r="P999" s="968"/>
      <c r="AE999" s="261"/>
    </row>
    <row r="1000" spans="1:31" s="959" customFormat="1" ht="19.5" customHeight="1">
      <c r="A1000" s="120"/>
      <c r="B1000" s="328"/>
      <c r="C1000" s="328"/>
      <c r="D1000" s="958"/>
      <c r="E1000" s="277"/>
      <c r="F1000" s="329">
        <v>2.2999999999999998</v>
      </c>
      <c r="G1000" s="329">
        <v>0.6</v>
      </c>
      <c r="H1000" s="330">
        <v>1.7999999999999999E-2</v>
      </c>
      <c r="I1000" s="331">
        <v>5</v>
      </c>
      <c r="J1000" s="332">
        <f t="shared" ref="J1000" si="311">F1000*G1000*I1000</f>
        <v>6.8999999999999995</v>
      </c>
      <c r="K1000" s="121"/>
      <c r="L1000" s="122"/>
      <c r="M1000" s="123"/>
      <c r="N1000" s="124"/>
      <c r="O1000" s="967"/>
      <c r="P1000" s="968"/>
      <c r="AE1000" s="261"/>
    </row>
    <row r="1001" spans="1:31" s="959" customFormat="1" ht="19.5" customHeight="1">
      <c r="A1001" s="120"/>
      <c r="B1001" s="328"/>
      <c r="C1001" s="328"/>
      <c r="D1001" s="958"/>
      <c r="E1001" s="277"/>
      <c r="F1001" s="329">
        <v>2.4</v>
      </c>
      <c r="G1001" s="329">
        <v>0.6</v>
      </c>
      <c r="H1001" s="330">
        <v>1.7999999999999999E-2</v>
      </c>
      <c r="I1001" s="331">
        <v>5</v>
      </c>
      <c r="J1001" s="332">
        <f t="shared" ref="J1001" si="312">F1001*G1001*I1001</f>
        <v>7.1999999999999993</v>
      </c>
      <c r="K1001" s="121"/>
      <c r="L1001" s="122"/>
      <c r="M1001" s="123"/>
      <c r="N1001" s="124"/>
      <c r="O1001" s="967"/>
      <c r="P1001" s="968"/>
      <c r="AE1001" s="261"/>
    </row>
    <row r="1002" spans="1:31" s="656" customFormat="1" ht="19.5" customHeight="1">
      <c r="A1002" s="120"/>
      <c r="B1002" s="328"/>
      <c r="C1002" s="328"/>
      <c r="D1002" s="958"/>
      <c r="E1002" s="277"/>
      <c r="F1002" s="329">
        <v>2.5</v>
      </c>
      <c r="G1002" s="329">
        <v>0.6</v>
      </c>
      <c r="H1002" s="330">
        <v>1.7999999999999999E-2</v>
      </c>
      <c r="I1002" s="331">
        <v>3</v>
      </c>
      <c r="J1002" s="332">
        <f t="shared" si="309"/>
        <v>4.5</v>
      </c>
      <c r="K1002" s="121"/>
      <c r="L1002" s="122"/>
      <c r="M1002" s="123"/>
      <c r="N1002" s="124"/>
      <c r="O1002" s="967"/>
      <c r="P1002" s="968"/>
      <c r="AE1002" s="261"/>
    </row>
    <row r="1003" spans="1:31" s="656" customFormat="1" ht="19.5" customHeight="1" thickBot="1">
      <c r="A1003" s="120"/>
      <c r="B1003" s="328"/>
      <c r="C1003" s="328"/>
      <c r="D1003" s="958"/>
      <c r="E1003" s="277"/>
      <c r="F1003" s="329">
        <v>2.6</v>
      </c>
      <c r="G1003" s="329">
        <v>0.6</v>
      </c>
      <c r="H1003" s="330">
        <v>1.7999999999999999E-2</v>
      </c>
      <c r="I1003" s="331">
        <v>1</v>
      </c>
      <c r="J1003" s="332">
        <f t="shared" si="309"/>
        <v>1.56</v>
      </c>
      <c r="K1003" s="121"/>
      <c r="L1003" s="122"/>
      <c r="M1003" s="123"/>
      <c r="N1003" s="124"/>
      <c r="O1003" s="967"/>
      <c r="P1003" s="968"/>
      <c r="AE1003" s="261"/>
    </row>
    <row r="1004" spans="1:31" s="656" customFormat="1" ht="19.5" customHeight="1">
      <c r="A1004" s="113">
        <v>43915</v>
      </c>
      <c r="B1004" s="299" t="s">
        <v>31</v>
      </c>
      <c r="C1004" s="299" t="s">
        <v>66</v>
      </c>
      <c r="D1004" s="114" t="s">
        <v>4</v>
      </c>
      <c r="E1004" s="115" t="s">
        <v>728</v>
      </c>
      <c r="F1004" s="320">
        <v>1.7</v>
      </c>
      <c r="G1004" s="320">
        <v>0.6</v>
      </c>
      <c r="H1004" s="321">
        <v>1.7999999999999999E-2</v>
      </c>
      <c r="I1004" s="322">
        <v>10</v>
      </c>
      <c r="J1004" s="323">
        <f t="shared" si="309"/>
        <v>10.199999999999999</v>
      </c>
      <c r="K1004" s="116">
        <f>SUM(I1004:I1012)</f>
        <v>51</v>
      </c>
      <c r="L1004" s="117">
        <f>SUM(J1004:J1012)</f>
        <v>61.20000000000001</v>
      </c>
      <c r="M1004" s="118" t="s">
        <v>33</v>
      </c>
      <c r="N1004" s="119" t="s">
        <v>32</v>
      </c>
      <c r="O1004" s="967" t="s">
        <v>229</v>
      </c>
      <c r="P1004" s="968" t="s">
        <v>219</v>
      </c>
      <c r="AE1004" s="261"/>
    </row>
    <row r="1005" spans="1:31" s="959" customFormat="1" ht="19.5" customHeight="1">
      <c r="A1005" s="120"/>
      <c r="B1005" s="328"/>
      <c r="C1005" s="328"/>
      <c r="D1005" s="958"/>
      <c r="E1005" s="277"/>
      <c r="F1005" s="329">
        <v>1.8</v>
      </c>
      <c r="G1005" s="329">
        <v>0.6</v>
      </c>
      <c r="H1005" s="330">
        <v>1.7999999999999999E-2</v>
      </c>
      <c r="I1005" s="331">
        <v>1</v>
      </c>
      <c r="J1005" s="332">
        <f t="shared" ref="J1005:J1008" si="313">F1005*G1005*I1005</f>
        <v>1.08</v>
      </c>
      <c r="K1005" s="121"/>
      <c r="L1005" s="122"/>
      <c r="M1005" s="123"/>
      <c r="N1005" s="124"/>
      <c r="O1005" s="967"/>
      <c r="P1005" s="968"/>
      <c r="AE1005" s="261"/>
    </row>
    <row r="1006" spans="1:31" s="959" customFormat="1" ht="19.5" customHeight="1">
      <c r="A1006" s="120"/>
      <c r="B1006" s="328"/>
      <c r="C1006" s="328"/>
      <c r="D1006" s="958"/>
      <c r="E1006" s="277"/>
      <c r="F1006" s="329">
        <v>1.9</v>
      </c>
      <c r="G1006" s="329">
        <v>0.6</v>
      </c>
      <c r="H1006" s="330">
        <v>1.7999999999999999E-2</v>
      </c>
      <c r="I1006" s="331">
        <v>3</v>
      </c>
      <c r="J1006" s="332">
        <f t="shared" si="313"/>
        <v>3.42</v>
      </c>
      <c r="K1006" s="121"/>
      <c r="L1006" s="122"/>
      <c r="M1006" s="123"/>
      <c r="N1006" s="124"/>
      <c r="O1006" s="967"/>
      <c r="P1006" s="968"/>
      <c r="AE1006" s="261"/>
    </row>
    <row r="1007" spans="1:31" s="959" customFormat="1" ht="19.5" customHeight="1">
      <c r="A1007" s="120"/>
      <c r="B1007" s="328"/>
      <c r="C1007" s="328"/>
      <c r="D1007" s="958"/>
      <c r="E1007" s="277"/>
      <c r="F1007" s="329">
        <v>2</v>
      </c>
      <c r="G1007" s="329">
        <v>0.6</v>
      </c>
      <c r="H1007" s="330">
        <v>1.7999999999999999E-2</v>
      </c>
      <c r="I1007" s="331">
        <v>29</v>
      </c>
      <c r="J1007" s="332">
        <f t="shared" si="313"/>
        <v>34.799999999999997</v>
      </c>
      <c r="K1007" s="121"/>
      <c r="L1007" s="122"/>
      <c r="M1007" s="123"/>
      <c r="N1007" s="124"/>
      <c r="O1007" s="967"/>
      <c r="P1007" s="968"/>
      <c r="AE1007" s="261"/>
    </row>
    <row r="1008" spans="1:31" s="959" customFormat="1" ht="19.5" customHeight="1">
      <c r="A1008" s="120"/>
      <c r="B1008" s="328"/>
      <c r="C1008" s="328"/>
      <c r="D1008" s="958"/>
      <c r="E1008" s="277"/>
      <c r="F1008" s="329">
        <v>2.1</v>
      </c>
      <c r="G1008" s="329">
        <v>0.6</v>
      </c>
      <c r="H1008" s="330">
        <v>1.7999999999999999E-2</v>
      </c>
      <c r="I1008" s="331">
        <v>2</v>
      </c>
      <c r="J1008" s="332">
        <f t="shared" si="313"/>
        <v>2.52</v>
      </c>
      <c r="K1008" s="121"/>
      <c r="L1008" s="122"/>
      <c r="M1008" s="123"/>
      <c r="N1008" s="124"/>
      <c r="O1008" s="967"/>
      <c r="P1008" s="968"/>
      <c r="AE1008" s="261"/>
    </row>
    <row r="1009" spans="1:31" s="959" customFormat="1" ht="19.5" customHeight="1">
      <c r="A1009" s="120"/>
      <c r="B1009" s="328"/>
      <c r="C1009" s="328"/>
      <c r="D1009" s="958"/>
      <c r="E1009" s="277"/>
      <c r="F1009" s="329">
        <v>2.6</v>
      </c>
      <c r="G1009" s="329">
        <v>0.6</v>
      </c>
      <c r="H1009" s="330">
        <v>1.7999999999999999E-2</v>
      </c>
      <c r="I1009" s="331">
        <v>1</v>
      </c>
      <c r="J1009" s="332">
        <f t="shared" ref="J1009" si="314">F1009*G1009*I1009</f>
        <v>1.56</v>
      </c>
      <c r="K1009" s="121"/>
      <c r="L1009" s="122"/>
      <c r="M1009" s="123"/>
      <c r="N1009" s="124"/>
      <c r="O1009" s="967"/>
      <c r="P1009" s="968"/>
      <c r="AE1009" s="261"/>
    </row>
    <row r="1010" spans="1:31" s="959" customFormat="1" ht="19.5" customHeight="1">
      <c r="A1010" s="120"/>
      <c r="B1010" s="328"/>
      <c r="C1010" s="328"/>
      <c r="D1010" s="958"/>
      <c r="E1010" s="277"/>
      <c r="F1010" s="329">
        <v>2.7</v>
      </c>
      <c r="G1010" s="329">
        <v>0.6</v>
      </c>
      <c r="H1010" s="330">
        <v>1.7999999999999999E-2</v>
      </c>
      <c r="I1010" s="331">
        <v>2</v>
      </c>
      <c r="J1010" s="332">
        <f t="shared" ref="J1010:J1011" si="315">F1010*G1010*I1010</f>
        <v>3.24</v>
      </c>
      <c r="K1010" s="121"/>
      <c r="L1010" s="122"/>
      <c r="M1010" s="123"/>
      <c r="N1010" s="124"/>
      <c r="O1010" s="967"/>
      <c r="P1010" s="968"/>
      <c r="AE1010" s="261"/>
    </row>
    <row r="1011" spans="1:31" s="959" customFormat="1" ht="19.5" customHeight="1">
      <c r="A1011" s="120"/>
      <c r="B1011" s="328"/>
      <c r="C1011" s="328"/>
      <c r="D1011" s="958"/>
      <c r="E1011" s="277"/>
      <c r="F1011" s="329">
        <v>2.5</v>
      </c>
      <c r="G1011" s="329">
        <v>0.6</v>
      </c>
      <c r="H1011" s="330">
        <v>1.7999999999999999E-2</v>
      </c>
      <c r="I1011" s="331">
        <v>2</v>
      </c>
      <c r="J1011" s="332">
        <f t="shared" si="315"/>
        <v>3</v>
      </c>
      <c r="K1011" s="121"/>
      <c r="L1011" s="122"/>
      <c r="M1011" s="123"/>
      <c r="N1011" s="124"/>
      <c r="O1011" s="967"/>
      <c r="P1011" s="968"/>
      <c r="AE1011" s="261"/>
    </row>
    <row r="1012" spans="1:31" s="656" customFormat="1" ht="19.5" customHeight="1" thickBot="1">
      <c r="A1012" s="120"/>
      <c r="B1012" s="328"/>
      <c r="C1012" s="328"/>
      <c r="D1012" s="958"/>
      <c r="E1012" s="277"/>
      <c r="F1012" s="329">
        <v>2.2999999999999998</v>
      </c>
      <c r="G1012" s="329">
        <v>0.6</v>
      </c>
      <c r="H1012" s="330">
        <v>1.7999999999999999E-2</v>
      </c>
      <c r="I1012" s="331">
        <v>1</v>
      </c>
      <c r="J1012" s="332">
        <f t="shared" si="309"/>
        <v>1.38</v>
      </c>
      <c r="K1012" s="121"/>
      <c r="L1012" s="122"/>
      <c r="M1012" s="123"/>
      <c r="N1012" s="124"/>
      <c r="O1012" s="967"/>
      <c r="P1012" s="968"/>
      <c r="AE1012" s="261"/>
    </row>
    <row r="1013" spans="1:31" s="656" customFormat="1" ht="19.5" customHeight="1">
      <c r="A1013" s="113">
        <v>43915</v>
      </c>
      <c r="B1013" s="299" t="s">
        <v>31</v>
      </c>
      <c r="C1013" s="299" t="s">
        <v>66</v>
      </c>
      <c r="D1013" s="114" t="s">
        <v>3</v>
      </c>
      <c r="E1013" s="115" t="s">
        <v>729</v>
      </c>
      <c r="F1013" s="320">
        <v>0.9</v>
      </c>
      <c r="G1013" s="320">
        <v>0.6</v>
      </c>
      <c r="H1013" s="321">
        <v>1.7999999999999999E-2</v>
      </c>
      <c r="I1013" s="322">
        <v>24</v>
      </c>
      <c r="J1013" s="323">
        <f t="shared" si="309"/>
        <v>12.96</v>
      </c>
      <c r="K1013" s="116">
        <f>SUM(I1013:I1016)</f>
        <v>50</v>
      </c>
      <c r="L1013" s="117">
        <f>SUM(J1013:J1016)</f>
        <v>29.190000000000005</v>
      </c>
      <c r="M1013" s="118" t="s">
        <v>33</v>
      </c>
      <c r="N1013" s="119"/>
      <c r="O1013" s="967"/>
      <c r="P1013" s="968" t="s">
        <v>219</v>
      </c>
      <c r="AE1013" s="261"/>
    </row>
    <row r="1014" spans="1:31" s="959" customFormat="1" ht="19.5" customHeight="1">
      <c r="A1014" s="120"/>
      <c r="B1014" s="328"/>
      <c r="C1014" s="328"/>
      <c r="D1014" s="958"/>
      <c r="E1014" s="277"/>
      <c r="F1014" s="329">
        <v>0.9</v>
      </c>
      <c r="G1014" s="329">
        <v>0.55000000000000004</v>
      </c>
      <c r="H1014" s="330">
        <v>1.7999999999999999E-2</v>
      </c>
      <c r="I1014" s="331">
        <v>2</v>
      </c>
      <c r="J1014" s="332">
        <f t="shared" si="309"/>
        <v>0.9900000000000001</v>
      </c>
      <c r="K1014" s="121"/>
      <c r="L1014" s="122"/>
      <c r="M1014" s="123"/>
      <c r="N1014" s="124"/>
      <c r="O1014" s="967"/>
      <c r="P1014" s="968"/>
      <c r="AE1014" s="261"/>
    </row>
    <row r="1015" spans="1:31" s="959" customFormat="1" ht="19.5" customHeight="1">
      <c r="A1015" s="120"/>
      <c r="B1015" s="328"/>
      <c r="C1015" s="328"/>
      <c r="D1015" s="958"/>
      <c r="E1015" s="277"/>
      <c r="F1015" s="329">
        <v>1</v>
      </c>
      <c r="G1015" s="329">
        <v>0.6</v>
      </c>
      <c r="H1015" s="330">
        <v>1.7999999999999999E-2</v>
      </c>
      <c r="I1015" s="331">
        <v>10</v>
      </c>
      <c r="J1015" s="332">
        <f t="shared" ref="J1015" si="316">F1015*G1015*I1015</f>
        <v>6</v>
      </c>
      <c r="K1015" s="121"/>
      <c r="L1015" s="122"/>
      <c r="M1015" s="123"/>
      <c r="N1015" s="124"/>
      <c r="O1015" s="967"/>
      <c r="P1015" s="968"/>
      <c r="AE1015" s="261"/>
    </row>
    <row r="1016" spans="1:31" s="959" customFormat="1" ht="19.5" customHeight="1" thickBot="1">
      <c r="A1016" s="120"/>
      <c r="B1016" s="328"/>
      <c r="C1016" s="328"/>
      <c r="D1016" s="958"/>
      <c r="E1016" s="277"/>
      <c r="F1016" s="329">
        <v>1.1000000000000001</v>
      </c>
      <c r="G1016" s="329">
        <v>0.6</v>
      </c>
      <c r="H1016" s="330">
        <v>1.7999999999999999E-2</v>
      </c>
      <c r="I1016" s="331">
        <v>14</v>
      </c>
      <c r="J1016" s="332">
        <f t="shared" ref="J1016" si="317">F1016*G1016*I1016</f>
        <v>9.24</v>
      </c>
      <c r="K1016" s="121"/>
      <c r="L1016" s="122"/>
      <c r="M1016" s="123"/>
      <c r="N1016" s="124"/>
      <c r="O1016" s="967"/>
      <c r="P1016" s="968"/>
      <c r="AE1016" s="261"/>
    </row>
    <row r="1017" spans="1:31" s="656" customFormat="1" ht="19.5" customHeight="1">
      <c r="A1017" s="113">
        <v>43915</v>
      </c>
      <c r="B1017" s="299" t="s">
        <v>31</v>
      </c>
      <c r="C1017" s="299" t="s">
        <v>66</v>
      </c>
      <c r="D1017" s="114" t="s">
        <v>4</v>
      </c>
      <c r="E1017" s="115" t="s">
        <v>730</v>
      </c>
      <c r="F1017" s="320">
        <v>1.7</v>
      </c>
      <c r="G1017" s="320">
        <v>0.6</v>
      </c>
      <c r="H1017" s="321">
        <v>1.7999999999999999E-2</v>
      </c>
      <c r="I1017" s="322">
        <v>18</v>
      </c>
      <c r="J1017" s="323">
        <f t="shared" si="309"/>
        <v>18.36</v>
      </c>
      <c r="K1017" s="116">
        <f>SUM(I1017:I1023)</f>
        <v>60</v>
      </c>
      <c r="L1017" s="117">
        <f>SUM(J1017:J1023)</f>
        <v>67.86</v>
      </c>
      <c r="M1017" s="118" t="s">
        <v>33</v>
      </c>
      <c r="N1017" s="119" t="s">
        <v>32</v>
      </c>
      <c r="O1017" s="967" t="s">
        <v>229</v>
      </c>
      <c r="P1017" s="968" t="s">
        <v>219</v>
      </c>
      <c r="AE1017" s="261"/>
    </row>
    <row r="1018" spans="1:31" s="959" customFormat="1" ht="19.5" customHeight="1">
      <c r="A1018" s="120"/>
      <c r="B1018" s="328"/>
      <c r="C1018" s="328"/>
      <c r="D1018" s="958"/>
      <c r="E1018" s="277"/>
      <c r="F1018" s="329">
        <v>1.8</v>
      </c>
      <c r="G1018" s="329">
        <v>0.6</v>
      </c>
      <c r="H1018" s="330">
        <v>1.7999999999999999E-2</v>
      </c>
      <c r="I1018" s="331">
        <v>21</v>
      </c>
      <c r="J1018" s="332">
        <f t="shared" si="309"/>
        <v>22.68</v>
      </c>
      <c r="K1018" s="121"/>
      <c r="L1018" s="122"/>
      <c r="M1018" s="123"/>
      <c r="N1018" s="124"/>
      <c r="O1018" s="967"/>
      <c r="P1018" s="968"/>
      <c r="AE1018" s="261"/>
    </row>
    <row r="1019" spans="1:31" s="959" customFormat="1" ht="19.5" customHeight="1">
      <c r="A1019" s="120"/>
      <c r="B1019" s="328"/>
      <c r="C1019" s="328"/>
      <c r="D1019" s="958"/>
      <c r="E1019" s="277"/>
      <c r="F1019" s="329">
        <v>1.9</v>
      </c>
      <c r="G1019" s="329">
        <v>0.6</v>
      </c>
      <c r="H1019" s="330">
        <v>1.7999999999999999E-2</v>
      </c>
      <c r="I1019" s="331">
        <v>3</v>
      </c>
      <c r="J1019" s="332">
        <f t="shared" ref="J1019:J1020" si="318">F1019*G1019*I1019</f>
        <v>3.42</v>
      </c>
      <c r="K1019" s="121"/>
      <c r="L1019" s="122"/>
      <c r="M1019" s="123"/>
      <c r="N1019" s="124"/>
      <c r="O1019" s="967"/>
      <c r="P1019" s="968"/>
      <c r="AE1019" s="261"/>
    </row>
    <row r="1020" spans="1:31" s="959" customFormat="1" ht="19.5" customHeight="1">
      <c r="A1020" s="120"/>
      <c r="B1020" s="328"/>
      <c r="C1020" s="328"/>
      <c r="D1020" s="958"/>
      <c r="E1020" s="277"/>
      <c r="F1020" s="329">
        <v>2</v>
      </c>
      <c r="G1020" s="329">
        <v>0.6</v>
      </c>
      <c r="H1020" s="330">
        <v>1.7999999999999999E-2</v>
      </c>
      <c r="I1020" s="331">
        <v>3</v>
      </c>
      <c r="J1020" s="332">
        <f t="shared" si="318"/>
        <v>3.5999999999999996</v>
      </c>
      <c r="K1020" s="121"/>
      <c r="L1020" s="122"/>
      <c r="M1020" s="123"/>
      <c r="N1020" s="124"/>
      <c r="O1020" s="967"/>
      <c r="P1020" s="968"/>
      <c r="AE1020" s="261"/>
    </row>
    <row r="1021" spans="1:31" s="959" customFormat="1" ht="19.5" customHeight="1">
      <c r="A1021" s="120"/>
      <c r="B1021" s="328"/>
      <c r="C1021" s="328"/>
      <c r="D1021" s="958"/>
      <c r="E1021" s="277"/>
      <c r="F1021" s="329">
        <v>2.1</v>
      </c>
      <c r="G1021" s="329">
        <v>0.6</v>
      </c>
      <c r="H1021" s="330">
        <v>1.7999999999999999E-2</v>
      </c>
      <c r="I1021" s="331">
        <v>6</v>
      </c>
      <c r="J1021" s="332">
        <f t="shared" ref="J1021" si="319">F1021*G1021*I1021</f>
        <v>7.5600000000000005</v>
      </c>
      <c r="K1021" s="121"/>
      <c r="L1021" s="122"/>
      <c r="M1021" s="123"/>
      <c r="N1021" s="124"/>
      <c r="O1021" s="967"/>
      <c r="P1021" s="968"/>
      <c r="AE1021" s="261"/>
    </row>
    <row r="1022" spans="1:31" s="656" customFormat="1" ht="19.5" customHeight="1">
      <c r="A1022" s="120"/>
      <c r="B1022" s="328"/>
      <c r="C1022" s="328"/>
      <c r="D1022" s="958"/>
      <c r="E1022" s="277"/>
      <c r="F1022" s="329">
        <v>2.2000000000000002</v>
      </c>
      <c r="G1022" s="329">
        <v>0.6</v>
      </c>
      <c r="H1022" s="330">
        <v>1.7999999999999999E-2</v>
      </c>
      <c r="I1022" s="331">
        <v>3</v>
      </c>
      <c r="J1022" s="332">
        <f t="shared" si="309"/>
        <v>3.96</v>
      </c>
      <c r="K1022" s="121"/>
      <c r="L1022" s="122"/>
      <c r="M1022" s="123"/>
      <c r="N1022" s="124"/>
      <c r="O1022" s="967"/>
      <c r="P1022" s="968"/>
      <c r="AE1022" s="261"/>
    </row>
    <row r="1023" spans="1:31" s="656" customFormat="1" ht="19.5" customHeight="1" thickBot="1">
      <c r="A1023" s="120"/>
      <c r="B1023" s="328"/>
      <c r="C1023" s="328"/>
      <c r="D1023" s="958"/>
      <c r="E1023" s="277"/>
      <c r="F1023" s="329">
        <v>2.2999999999999998</v>
      </c>
      <c r="G1023" s="329">
        <v>0.6</v>
      </c>
      <c r="H1023" s="330">
        <v>1.7999999999999999E-2</v>
      </c>
      <c r="I1023" s="331">
        <v>6</v>
      </c>
      <c r="J1023" s="332">
        <f t="shared" si="309"/>
        <v>8.2799999999999994</v>
      </c>
      <c r="K1023" s="121"/>
      <c r="L1023" s="122"/>
      <c r="M1023" s="123"/>
      <c r="N1023" s="124"/>
      <c r="O1023" s="967"/>
      <c r="P1023" s="968"/>
      <c r="AE1023" s="261"/>
    </row>
    <row r="1024" spans="1:31" s="977" customFormat="1" ht="19.5" customHeight="1">
      <c r="A1024" s="113">
        <v>43915</v>
      </c>
      <c r="B1024" s="299" t="s">
        <v>31</v>
      </c>
      <c r="C1024" s="299" t="s">
        <v>66</v>
      </c>
      <c r="D1024" s="114" t="s">
        <v>4</v>
      </c>
      <c r="E1024" s="115" t="s">
        <v>732</v>
      </c>
      <c r="F1024" s="320">
        <v>0.9</v>
      </c>
      <c r="G1024" s="320">
        <v>0.6</v>
      </c>
      <c r="H1024" s="321">
        <v>1.7999999999999999E-2</v>
      </c>
      <c r="I1024" s="322">
        <v>5</v>
      </c>
      <c r="J1024" s="323">
        <f t="shared" ref="J1024:J1069" si="320">F1024*G1024*I1024</f>
        <v>2.7</v>
      </c>
      <c r="K1024" s="116">
        <f>SUM(I1024:I1029)</f>
        <v>50</v>
      </c>
      <c r="L1024" s="117">
        <f>SUM(J1024:J1029)</f>
        <v>32.64</v>
      </c>
      <c r="M1024" s="118" t="s">
        <v>33</v>
      </c>
      <c r="N1024" s="119"/>
      <c r="O1024" s="967"/>
      <c r="P1024" s="968" t="s">
        <v>219</v>
      </c>
      <c r="AE1024" s="261"/>
    </row>
    <row r="1025" spans="1:31" s="977" customFormat="1" ht="19.5" customHeight="1">
      <c r="A1025" s="120"/>
      <c r="B1025" s="328"/>
      <c r="C1025" s="328"/>
      <c r="D1025" s="976"/>
      <c r="E1025" s="277"/>
      <c r="F1025" s="329">
        <v>0.8</v>
      </c>
      <c r="G1025" s="329">
        <v>0.6</v>
      </c>
      <c r="H1025" s="330">
        <v>1.7999999999999999E-2</v>
      </c>
      <c r="I1025" s="331">
        <v>6</v>
      </c>
      <c r="J1025" s="332">
        <f t="shared" si="320"/>
        <v>2.88</v>
      </c>
      <c r="K1025" s="121"/>
      <c r="L1025" s="122"/>
      <c r="M1025" s="123"/>
      <c r="N1025" s="124"/>
      <c r="O1025" s="967"/>
      <c r="P1025" s="968"/>
      <c r="AE1025" s="261"/>
    </row>
    <row r="1026" spans="1:31" s="977" customFormat="1" ht="19.5" customHeight="1">
      <c r="A1026" s="120"/>
      <c r="B1026" s="328"/>
      <c r="C1026" s="328"/>
      <c r="D1026" s="976"/>
      <c r="E1026" s="277"/>
      <c r="F1026" s="329">
        <v>1</v>
      </c>
      <c r="G1026" s="329">
        <v>0.6</v>
      </c>
      <c r="H1026" s="330">
        <v>1.7999999999999999E-2</v>
      </c>
      <c r="I1026" s="331">
        <v>10</v>
      </c>
      <c r="J1026" s="332">
        <f t="shared" ref="J1026" si="321">F1026*G1026*I1026</f>
        <v>6</v>
      </c>
      <c r="K1026" s="121"/>
      <c r="L1026" s="122"/>
      <c r="M1026" s="123"/>
      <c r="N1026" s="124"/>
      <c r="O1026" s="967"/>
      <c r="P1026" s="968"/>
      <c r="AE1026" s="261"/>
    </row>
    <row r="1027" spans="1:31" s="977" customFormat="1" ht="19.5" customHeight="1">
      <c r="A1027" s="120"/>
      <c r="B1027" s="328"/>
      <c r="C1027" s="328"/>
      <c r="D1027" s="976"/>
      <c r="E1027" s="277"/>
      <c r="F1027" s="329">
        <v>1.1000000000000001</v>
      </c>
      <c r="G1027" s="329">
        <v>0.6</v>
      </c>
      <c r="H1027" s="330">
        <v>1.7999999999999999E-2</v>
      </c>
      <c r="I1027" s="331">
        <v>9</v>
      </c>
      <c r="J1027" s="332">
        <f t="shared" ref="J1027" si="322">F1027*G1027*I1027</f>
        <v>5.94</v>
      </c>
      <c r="K1027" s="121"/>
      <c r="L1027" s="122"/>
      <c r="M1027" s="123"/>
      <c r="N1027" s="124"/>
      <c r="O1027" s="967"/>
      <c r="P1027" s="968"/>
      <c r="AE1027" s="261"/>
    </row>
    <row r="1028" spans="1:31" s="977" customFormat="1" ht="19.5" customHeight="1">
      <c r="A1028" s="120"/>
      <c r="B1028" s="328"/>
      <c r="C1028" s="328"/>
      <c r="D1028" s="976"/>
      <c r="E1028" s="277"/>
      <c r="F1028" s="329">
        <v>1.2</v>
      </c>
      <c r="G1028" s="329">
        <v>0.6</v>
      </c>
      <c r="H1028" s="330">
        <v>1.7999999999999999E-2</v>
      </c>
      <c r="I1028" s="331">
        <v>8</v>
      </c>
      <c r="J1028" s="332">
        <f t="shared" si="320"/>
        <v>5.76</v>
      </c>
      <c r="K1028" s="121"/>
      <c r="L1028" s="122"/>
      <c r="M1028" s="123"/>
      <c r="N1028" s="124"/>
      <c r="O1028" s="967"/>
      <c r="P1028" s="968"/>
      <c r="AE1028" s="261"/>
    </row>
    <row r="1029" spans="1:31" s="977" customFormat="1" ht="19.5" customHeight="1" thickBot="1">
      <c r="A1029" s="120"/>
      <c r="B1029" s="328"/>
      <c r="C1029" s="328"/>
      <c r="D1029" s="976"/>
      <c r="E1029" s="277"/>
      <c r="F1029" s="329">
        <v>1.3</v>
      </c>
      <c r="G1029" s="329">
        <v>0.6</v>
      </c>
      <c r="H1029" s="330">
        <v>1.7999999999999999E-2</v>
      </c>
      <c r="I1029" s="331">
        <v>12</v>
      </c>
      <c r="J1029" s="332">
        <f t="shared" si="320"/>
        <v>9.36</v>
      </c>
      <c r="K1029" s="121"/>
      <c r="L1029" s="122"/>
      <c r="M1029" s="123"/>
      <c r="N1029" s="124"/>
      <c r="O1029" s="967"/>
      <c r="P1029" s="968"/>
      <c r="AE1029" s="261"/>
    </row>
    <row r="1030" spans="1:31" s="977" customFormat="1" ht="19.5" customHeight="1">
      <c r="A1030" s="113">
        <v>43915</v>
      </c>
      <c r="B1030" s="299" t="s">
        <v>31</v>
      </c>
      <c r="C1030" s="299" t="s">
        <v>66</v>
      </c>
      <c r="D1030" s="114" t="s">
        <v>4</v>
      </c>
      <c r="E1030" s="115" t="s">
        <v>733</v>
      </c>
      <c r="F1030" s="320">
        <v>1.3</v>
      </c>
      <c r="G1030" s="320">
        <v>0.6</v>
      </c>
      <c r="H1030" s="321">
        <v>1.7999999999999999E-2</v>
      </c>
      <c r="I1030" s="322">
        <v>21</v>
      </c>
      <c r="J1030" s="323">
        <f t="shared" si="320"/>
        <v>16.38</v>
      </c>
      <c r="K1030" s="116">
        <f>SUM(I1030:I1035)</f>
        <v>50</v>
      </c>
      <c r="L1030" s="117">
        <f>SUM(J1030:J1035)</f>
        <v>36.059999999999995</v>
      </c>
      <c r="M1030" s="118" t="s">
        <v>33</v>
      </c>
      <c r="N1030" s="119"/>
      <c r="O1030" s="967"/>
      <c r="P1030" s="968" t="s">
        <v>219</v>
      </c>
      <c r="AE1030" s="261"/>
    </row>
    <row r="1031" spans="1:31" s="977" customFormat="1" ht="19.5" customHeight="1">
      <c r="A1031" s="120"/>
      <c r="B1031" s="328"/>
      <c r="C1031" s="328"/>
      <c r="D1031" s="976"/>
      <c r="E1031" s="277"/>
      <c r="F1031" s="329">
        <v>1.2</v>
      </c>
      <c r="G1031" s="329">
        <v>0.6</v>
      </c>
      <c r="H1031" s="330">
        <v>1.7999999999999999E-2</v>
      </c>
      <c r="I1031" s="331">
        <v>19</v>
      </c>
      <c r="J1031" s="332">
        <f t="shared" si="320"/>
        <v>13.68</v>
      </c>
      <c r="K1031" s="121"/>
      <c r="L1031" s="122"/>
      <c r="M1031" s="123"/>
      <c r="N1031" s="124"/>
      <c r="O1031" s="967"/>
      <c r="P1031" s="968"/>
      <c r="AE1031" s="261"/>
    </row>
    <row r="1032" spans="1:31" s="977" customFormat="1" ht="19.5" customHeight="1">
      <c r="A1032" s="120"/>
      <c r="B1032" s="328"/>
      <c r="C1032" s="328"/>
      <c r="D1032" s="976"/>
      <c r="E1032" s="277"/>
      <c r="F1032" s="329">
        <v>1.1000000000000001</v>
      </c>
      <c r="G1032" s="329">
        <v>0.6</v>
      </c>
      <c r="H1032" s="330">
        <v>1.7999999999999999E-2</v>
      </c>
      <c r="I1032" s="331">
        <v>3</v>
      </c>
      <c r="J1032" s="332">
        <f t="shared" ref="J1032" si="323">F1032*G1032*I1032</f>
        <v>1.98</v>
      </c>
      <c r="K1032" s="121"/>
      <c r="L1032" s="122"/>
      <c r="M1032" s="123"/>
      <c r="N1032" s="124"/>
      <c r="O1032" s="967"/>
      <c r="P1032" s="968"/>
      <c r="AE1032" s="261"/>
    </row>
    <row r="1033" spans="1:31" s="977" customFormat="1" ht="19.5" customHeight="1">
      <c r="A1033" s="120"/>
      <c r="B1033" s="328"/>
      <c r="C1033" s="328"/>
      <c r="D1033" s="976"/>
      <c r="E1033" s="277"/>
      <c r="F1033" s="329">
        <v>1</v>
      </c>
      <c r="G1033" s="329">
        <v>0.6</v>
      </c>
      <c r="H1033" s="330">
        <v>1.7999999999999999E-2</v>
      </c>
      <c r="I1033" s="331">
        <v>5</v>
      </c>
      <c r="J1033" s="332">
        <f t="shared" ref="J1033" si="324">F1033*G1033*I1033</f>
        <v>3</v>
      </c>
      <c r="K1033" s="121"/>
      <c r="L1033" s="122"/>
      <c r="M1033" s="123"/>
      <c r="N1033" s="124"/>
      <c r="O1033" s="967"/>
      <c r="P1033" s="968"/>
      <c r="AE1033" s="261"/>
    </row>
    <row r="1034" spans="1:31" s="977" customFormat="1" ht="19.5" customHeight="1">
      <c r="A1034" s="120"/>
      <c r="B1034" s="328"/>
      <c r="C1034" s="328"/>
      <c r="D1034" s="976"/>
      <c r="E1034" s="277"/>
      <c r="F1034" s="329">
        <v>0.9</v>
      </c>
      <c r="G1034" s="329">
        <v>0.6</v>
      </c>
      <c r="H1034" s="330">
        <v>1.7999999999999999E-2</v>
      </c>
      <c r="I1034" s="331">
        <v>1</v>
      </c>
      <c r="J1034" s="332">
        <f t="shared" si="320"/>
        <v>0.54</v>
      </c>
      <c r="K1034" s="121"/>
      <c r="L1034" s="122"/>
      <c r="M1034" s="123"/>
      <c r="N1034" s="124"/>
      <c r="O1034" s="967"/>
      <c r="P1034" s="968"/>
      <c r="AE1034" s="261"/>
    </row>
    <row r="1035" spans="1:31" s="977" customFormat="1" ht="19.5" customHeight="1" thickBot="1">
      <c r="A1035" s="120"/>
      <c r="B1035" s="328"/>
      <c r="C1035" s="328"/>
      <c r="D1035" s="976"/>
      <c r="E1035" s="277"/>
      <c r="F1035" s="329">
        <v>0.8</v>
      </c>
      <c r="G1035" s="329">
        <v>0.6</v>
      </c>
      <c r="H1035" s="330">
        <v>1.7999999999999999E-2</v>
      </c>
      <c r="I1035" s="331">
        <v>1</v>
      </c>
      <c r="J1035" s="332">
        <f t="shared" si="320"/>
        <v>0.48</v>
      </c>
      <c r="K1035" s="121"/>
      <c r="L1035" s="122"/>
      <c r="M1035" s="123"/>
      <c r="N1035" s="124"/>
      <c r="O1035" s="967"/>
      <c r="P1035" s="968"/>
      <c r="AE1035" s="261"/>
    </row>
    <row r="1036" spans="1:31" s="977" customFormat="1" ht="19.5" customHeight="1">
      <c r="A1036" s="113">
        <v>43916</v>
      </c>
      <c r="B1036" s="299" t="s">
        <v>31</v>
      </c>
      <c r="C1036" s="299" t="s">
        <v>66</v>
      </c>
      <c r="D1036" s="114" t="s">
        <v>3</v>
      </c>
      <c r="E1036" s="115" t="s">
        <v>734</v>
      </c>
      <c r="F1036" s="320">
        <v>1.2</v>
      </c>
      <c r="G1036" s="320">
        <v>0.6</v>
      </c>
      <c r="H1036" s="321">
        <v>1.7999999999999999E-2</v>
      </c>
      <c r="I1036" s="322">
        <v>29</v>
      </c>
      <c r="J1036" s="323">
        <f t="shared" si="320"/>
        <v>20.88</v>
      </c>
      <c r="K1036" s="116">
        <f>SUM(I1036:I1038)</f>
        <v>60</v>
      </c>
      <c r="L1036" s="117">
        <f>SUM(J1036:J1038)</f>
        <v>44.94</v>
      </c>
      <c r="M1036" s="118" t="s">
        <v>33</v>
      </c>
      <c r="N1036" s="119"/>
      <c r="O1036" s="967"/>
      <c r="P1036" s="968" t="s">
        <v>219</v>
      </c>
      <c r="AE1036" s="261"/>
    </row>
    <row r="1037" spans="1:31" s="977" customFormat="1" ht="19.5" customHeight="1">
      <c r="A1037" s="120"/>
      <c r="B1037" s="328"/>
      <c r="C1037" s="328"/>
      <c r="D1037" s="976"/>
      <c r="E1037" s="277"/>
      <c r="F1037" s="329">
        <v>1.2</v>
      </c>
      <c r="G1037" s="329">
        <v>0.55000000000000004</v>
      </c>
      <c r="H1037" s="330">
        <v>1.7999999999999999E-2</v>
      </c>
      <c r="I1037" s="331">
        <v>1</v>
      </c>
      <c r="J1037" s="332">
        <f t="shared" si="320"/>
        <v>0.66</v>
      </c>
      <c r="K1037" s="121"/>
      <c r="L1037" s="122"/>
      <c r="M1037" s="123"/>
      <c r="N1037" s="124"/>
      <c r="O1037" s="967"/>
      <c r="P1037" s="968"/>
      <c r="AE1037" s="261"/>
    </row>
    <row r="1038" spans="1:31" s="977" customFormat="1" ht="19.5" customHeight="1" thickBot="1">
      <c r="A1038" s="120"/>
      <c r="B1038" s="328"/>
      <c r="C1038" s="328"/>
      <c r="D1038" s="976"/>
      <c r="E1038" s="277"/>
      <c r="F1038" s="329">
        <v>1.3</v>
      </c>
      <c r="G1038" s="329">
        <v>0.6</v>
      </c>
      <c r="H1038" s="330">
        <v>1.7999999999999999E-2</v>
      </c>
      <c r="I1038" s="331">
        <v>30</v>
      </c>
      <c r="J1038" s="332">
        <f t="shared" si="320"/>
        <v>23.400000000000002</v>
      </c>
      <c r="K1038" s="121"/>
      <c r="L1038" s="122"/>
      <c r="M1038" s="123"/>
      <c r="N1038" s="124"/>
      <c r="O1038" s="967"/>
      <c r="P1038" s="968"/>
      <c r="AE1038" s="261"/>
    </row>
    <row r="1039" spans="1:31" s="977" customFormat="1" ht="19.5" customHeight="1">
      <c r="A1039" s="113">
        <v>43916</v>
      </c>
      <c r="B1039" s="299" t="s">
        <v>31</v>
      </c>
      <c r="C1039" s="299" t="s">
        <v>66</v>
      </c>
      <c r="D1039" s="114" t="s">
        <v>4</v>
      </c>
      <c r="E1039" s="115" t="s">
        <v>739</v>
      </c>
      <c r="F1039" s="320">
        <v>1.7</v>
      </c>
      <c r="G1039" s="320">
        <v>0.6</v>
      </c>
      <c r="H1039" s="321">
        <v>1.7999999999999999E-2</v>
      </c>
      <c r="I1039" s="322">
        <v>7</v>
      </c>
      <c r="J1039" s="323">
        <f t="shared" si="320"/>
        <v>7.1400000000000006</v>
      </c>
      <c r="K1039" s="116">
        <f>SUM(I1039:I1048)</f>
        <v>52</v>
      </c>
      <c r="L1039" s="117">
        <f>SUM(J1039:J1048)</f>
        <v>70.680000000000007</v>
      </c>
      <c r="M1039" s="118" t="s">
        <v>33</v>
      </c>
      <c r="N1039" s="119" t="s">
        <v>32</v>
      </c>
      <c r="O1039" s="967" t="s">
        <v>229</v>
      </c>
      <c r="P1039" s="968" t="s">
        <v>219</v>
      </c>
      <c r="AE1039" s="261"/>
    </row>
    <row r="1040" spans="1:31" s="977" customFormat="1" ht="19.5" customHeight="1">
      <c r="A1040" s="120"/>
      <c r="B1040" s="328"/>
      <c r="C1040" s="328"/>
      <c r="D1040" s="976"/>
      <c r="E1040" s="277"/>
      <c r="F1040" s="329">
        <v>1.8</v>
      </c>
      <c r="G1040" s="329">
        <v>0.6</v>
      </c>
      <c r="H1040" s="330">
        <v>1.7999999999999999E-2</v>
      </c>
      <c r="I1040" s="331">
        <v>5</v>
      </c>
      <c r="J1040" s="332">
        <f t="shared" si="320"/>
        <v>5.4</v>
      </c>
      <c r="K1040" s="121"/>
      <c r="L1040" s="122"/>
      <c r="M1040" s="123"/>
      <c r="N1040" s="124"/>
      <c r="O1040" s="967"/>
      <c r="P1040" s="968"/>
      <c r="AE1040" s="261"/>
    </row>
    <row r="1041" spans="1:31" s="977" customFormat="1" ht="19.5" customHeight="1">
      <c r="A1041" s="120"/>
      <c r="B1041" s="328"/>
      <c r="C1041" s="328"/>
      <c r="D1041" s="976"/>
      <c r="E1041" s="277"/>
      <c r="F1041" s="329">
        <v>1.9</v>
      </c>
      <c r="G1041" s="329">
        <v>0.6</v>
      </c>
      <c r="H1041" s="330">
        <v>1.7999999999999999E-2</v>
      </c>
      <c r="I1041" s="331">
        <v>1</v>
      </c>
      <c r="J1041" s="332">
        <f t="shared" si="320"/>
        <v>1.1399999999999999</v>
      </c>
      <c r="K1041" s="121"/>
      <c r="L1041" s="122"/>
      <c r="M1041" s="123"/>
      <c r="N1041" s="124"/>
      <c r="O1041" s="967"/>
      <c r="P1041" s="968"/>
      <c r="AE1041" s="261"/>
    </row>
    <row r="1042" spans="1:31" s="977" customFormat="1" ht="19.5" customHeight="1">
      <c r="A1042" s="120"/>
      <c r="B1042" s="328"/>
      <c r="C1042" s="328"/>
      <c r="D1042" s="976"/>
      <c r="E1042" s="277"/>
      <c r="F1042" s="329">
        <v>2</v>
      </c>
      <c r="G1042" s="329">
        <v>0.6</v>
      </c>
      <c r="H1042" s="330">
        <v>1.7999999999999999E-2</v>
      </c>
      <c r="I1042" s="331">
        <v>4</v>
      </c>
      <c r="J1042" s="332">
        <f t="shared" si="320"/>
        <v>4.8</v>
      </c>
      <c r="K1042" s="121"/>
      <c r="L1042" s="122"/>
      <c r="M1042" s="123"/>
      <c r="N1042" s="124"/>
      <c r="O1042" s="967"/>
      <c r="P1042" s="968"/>
      <c r="AE1042" s="261"/>
    </row>
    <row r="1043" spans="1:31" s="977" customFormat="1" ht="19.5" customHeight="1">
      <c r="A1043" s="120"/>
      <c r="B1043" s="328"/>
      <c r="C1043" s="328"/>
      <c r="D1043" s="976"/>
      <c r="E1043" s="277"/>
      <c r="F1043" s="329">
        <v>2.2000000000000002</v>
      </c>
      <c r="G1043" s="329">
        <v>0.6</v>
      </c>
      <c r="H1043" s="330">
        <v>1.7999999999999999E-2</v>
      </c>
      <c r="I1043" s="331">
        <v>2</v>
      </c>
      <c r="J1043" s="332">
        <f t="shared" ref="J1043:J1046" si="325">F1043*G1043*I1043</f>
        <v>2.64</v>
      </c>
      <c r="K1043" s="121"/>
      <c r="L1043" s="122"/>
      <c r="M1043" s="123"/>
      <c r="N1043" s="124"/>
      <c r="O1043" s="967"/>
      <c r="P1043" s="968"/>
      <c r="AE1043" s="261"/>
    </row>
    <row r="1044" spans="1:31" s="977" customFormat="1" ht="19.5" customHeight="1">
      <c r="A1044" s="120"/>
      <c r="B1044" s="328"/>
      <c r="C1044" s="328"/>
      <c r="D1044" s="976"/>
      <c r="E1044" s="277"/>
      <c r="F1044" s="329">
        <v>2.2999999999999998</v>
      </c>
      <c r="G1044" s="329">
        <v>0.6</v>
      </c>
      <c r="H1044" s="330">
        <v>1.7999999999999999E-2</v>
      </c>
      <c r="I1044" s="331">
        <v>1</v>
      </c>
      <c r="J1044" s="332">
        <f t="shared" si="325"/>
        <v>1.38</v>
      </c>
      <c r="K1044" s="121"/>
      <c r="L1044" s="122"/>
      <c r="M1044" s="123"/>
      <c r="N1044" s="124"/>
      <c r="O1044" s="967"/>
      <c r="P1044" s="968"/>
      <c r="AE1044" s="261"/>
    </row>
    <row r="1045" spans="1:31" s="977" customFormat="1" ht="19.5" customHeight="1">
      <c r="A1045" s="120"/>
      <c r="B1045" s="328"/>
      <c r="C1045" s="328"/>
      <c r="D1045" s="976"/>
      <c r="E1045" s="277"/>
      <c r="F1045" s="329">
        <v>2.4</v>
      </c>
      <c r="G1045" s="329">
        <v>0.6</v>
      </c>
      <c r="H1045" s="330">
        <v>1.7999999999999999E-2</v>
      </c>
      <c r="I1045" s="331">
        <v>9</v>
      </c>
      <c r="J1045" s="332">
        <f t="shared" si="325"/>
        <v>12.959999999999999</v>
      </c>
      <c r="K1045" s="121"/>
      <c r="L1045" s="122"/>
      <c r="M1045" s="123"/>
      <c r="N1045" s="124"/>
      <c r="O1045" s="967"/>
      <c r="P1045" s="968"/>
      <c r="AE1045" s="261"/>
    </row>
    <row r="1046" spans="1:31" s="977" customFormat="1" ht="19.5" customHeight="1">
      <c r="A1046" s="120"/>
      <c r="B1046" s="328"/>
      <c r="C1046" s="328"/>
      <c r="D1046" s="976"/>
      <c r="E1046" s="277"/>
      <c r="F1046" s="329">
        <v>2.5</v>
      </c>
      <c r="G1046" s="329">
        <v>0.6</v>
      </c>
      <c r="H1046" s="330">
        <v>1.7999999999999999E-2</v>
      </c>
      <c r="I1046" s="331">
        <v>14</v>
      </c>
      <c r="J1046" s="332">
        <f t="shared" si="325"/>
        <v>21</v>
      </c>
      <c r="K1046" s="121"/>
      <c r="L1046" s="122"/>
      <c r="M1046" s="123"/>
      <c r="N1046" s="124"/>
      <c r="O1046" s="967"/>
      <c r="P1046" s="968"/>
      <c r="AE1046" s="261"/>
    </row>
    <row r="1047" spans="1:31" s="977" customFormat="1" ht="19.5" customHeight="1">
      <c r="A1047" s="120"/>
      <c r="B1047" s="328"/>
      <c r="C1047" s="328"/>
      <c r="D1047" s="976"/>
      <c r="E1047" s="277"/>
      <c r="F1047" s="329">
        <v>2.9</v>
      </c>
      <c r="G1047" s="329">
        <v>0.6</v>
      </c>
      <c r="H1047" s="330">
        <v>1.7999999999999999E-2</v>
      </c>
      <c r="I1047" s="331">
        <v>1</v>
      </c>
      <c r="J1047" s="332">
        <f t="shared" si="320"/>
        <v>1.74</v>
      </c>
      <c r="K1047" s="121"/>
      <c r="L1047" s="122"/>
      <c r="M1047" s="123"/>
      <c r="N1047" s="124"/>
      <c r="O1047" s="967"/>
      <c r="P1047" s="968"/>
      <c r="AE1047" s="261"/>
    </row>
    <row r="1048" spans="1:31" s="977" customFormat="1" ht="19.5" customHeight="1" thickBot="1">
      <c r="A1048" s="120"/>
      <c r="B1048" s="328"/>
      <c r="C1048" s="328"/>
      <c r="D1048" s="976"/>
      <c r="E1048" s="277"/>
      <c r="F1048" s="329">
        <v>2.6</v>
      </c>
      <c r="G1048" s="329">
        <v>0.6</v>
      </c>
      <c r="H1048" s="330">
        <v>1.7999999999999999E-2</v>
      </c>
      <c r="I1048" s="331">
        <v>8</v>
      </c>
      <c r="J1048" s="332">
        <f t="shared" ref="J1048" si="326">F1048*G1048*I1048</f>
        <v>12.48</v>
      </c>
      <c r="K1048" s="121"/>
      <c r="L1048" s="122"/>
      <c r="M1048" s="123"/>
      <c r="N1048" s="124"/>
      <c r="O1048" s="967"/>
      <c r="P1048" s="968"/>
      <c r="AE1048" s="261"/>
    </row>
    <row r="1049" spans="1:31" s="977" customFormat="1" ht="19.5" customHeight="1">
      <c r="A1049" s="113">
        <v>43916</v>
      </c>
      <c r="B1049" s="299" t="s">
        <v>31</v>
      </c>
      <c r="C1049" s="299" t="s">
        <v>66</v>
      </c>
      <c r="D1049" s="114" t="s">
        <v>4</v>
      </c>
      <c r="E1049" s="115" t="s">
        <v>737</v>
      </c>
      <c r="F1049" s="320">
        <v>1.3</v>
      </c>
      <c r="G1049" s="320">
        <v>0.6</v>
      </c>
      <c r="H1049" s="321">
        <v>1.7999999999999999E-2</v>
      </c>
      <c r="I1049" s="322">
        <v>28</v>
      </c>
      <c r="J1049" s="323">
        <f t="shared" si="320"/>
        <v>21.84</v>
      </c>
      <c r="K1049" s="116">
        <f>SUM(I1049:I1054)</f>
        <v>49</v>
      </c>
      <c r="L1049" s="117">
        <f>SUM(J1049:J1054)</f>
        <v>35.159999999999997</v>
      </c>
      <c r="M1049" s="118" t="s">
        <v>33</v>
      </c>
      <c r="N1049" s="119"/>
      <c r="O1049" s="981"/>
      <c r="P1049" s="968" t="s">
        <v>219</v>
      </c>
      <c r="AE1049" s="261"/>
    </row>
    <row r="1050" spans="1:31" s="977" customFormat="1" ht="19.5" customHeight="1">
      <c r="A1050" s="120"/>
      <c r="B1050" s="328"/>
      <c r="C1050" s="328"/>
      <c r="D1050" s="976"/>
      <c r="E1050" s="277"/>
      <c r="F1050" s="329">
        <v>1.2</v>
      </c>
      <c r="G1050" s="329">
        <v>0.6</v>
      </c>
      <c r="H1050" s="330">
        <v>1.7999999999999999E-2</v>
      </c>
      <c r="I1050" s="331">
        <v>7</v>
      </c>
      <c r="J1050" s="332">
        <f t="shared" si="320"/>
        <v>5.04</v>
      </c>
      <c r="K1050" s="121"/>
      <c r="L1050" s="122"/>
      <c r="M1050" s="123"/>
      <c r="N1050" s="124"/>
      <c r="O1050" s="967"/>
      <c r="P1050" s="968"/>
      <c r="AE1050" s="261"/>
    </row>
    <row r="1051" spans="1:31" s="977" customFormat="1" ht="19.5" customHeight="1">
      <c r="A1051" s="120"/>
      <c r="B1051" s="328"/>
      <c r="C1051" s="328"/>
      <c r="D1051" s="976"/>
      <c r="E1051" s="277"/>
      <c r="F1051" s="329">
        <v>1.1000000000000001</v>
      </c>
      <c r="G1051" s="329">
        <v>0.6</v>
      </c>
      <c r="H1051" s="330">
        <v>1.7999999999999999E-2</v>
      </c>
      <c r="I1051" s="331">
        <v>5</v>
      </c>
      <c r="J1051" s="332">
        <f t="shared" ref="J1051" si="327">F1051*G1051*I1051</f>
        <v>3.3000000000000003</v>
      </c>
      <c r="K1051" s="121"/>
      <c r="L1051" s="122"/>
      <c r="M1051" s="123"/>
      <c r="N1051" s="124"/>
      <c r="O1051" s="967"/>
      <c r="P1051" s="968"/>
      <c r="AE1051" s="261"/>
    </row>
    <row r="1052" spans="1:31" s="977" customFormat="1" ht="19.5" customHeight="1">
      <c r="A1052" s="120"/>
      <c r="B1052" s="328"/>
      <c r="C1052" s="328"/>
      <c r="D1052" s="976"/>
      <c r="E1052" s="277"/>
      <c r="F1052" s="329">
        <v>1</v>
      </c>
      <c r="G1052" s="329">
        <v>0.6</v>
      </c>
      <c r="H1052" s="330">
        <v>1.7999999999999999E-2</v>
      </c>
      <c r="I1052" s="331">
        <v>4</v>
      </c>
      <c r="J1052" s="332">
        <f t="shared" ref="J1052" si="328">F1052*G1052*I1052</f>
        <v>2.4</v>
      </c>
      <c r="K1052" s="121"/>
      <c r="L1052" s="122"/>
      <c r="M1052" s="123"/>
      <c r="N1052" s="124"/>
      <c r="O1052" s="967"/>
      <c r="P1052" s="968"/>
      <c r="AE1052" s="261"/>
    </row>
    <row r="1053" spans="1:31" s="977" customFormat="1" ht="19.5" customHeight="1">
      <c r="A1053" s="120"/>
      <c r="B1053" s="328"/>
      <c r="C1053" s="328"/>
      <c r="D1053" s="976"/>
      <c r="E1053" s="277"/>
      <c r="F1053" s="329">
        <v>0.9</v>
      </c>
      <c r="G1053" s="329">
        <v>0.6</v>
      </c>
      <c r="H1053" s="330">
        <v>1.7999999999999999E-2</v>
      </c>
      <c r="I1053" s="331">
        <v>3</v>
      </c>
      <c r="J1053" s="332">
        <f t="shared" si="320"/>
        <v>1.62</v>
      </c>
      <c r="K1053" s="121"/>
      <c r="L1053" s="122"/>
      <c r="M1053" s="123"/>
      <c r="N1053" s="124"/>
      <c r="O1053" s="967"/>
      <c r="P1053" s="968"/>
      <c r="AE1053" s="261"/>
    </row>
    <row r="1054" spans="1:31" s="977" customFormat="1" ht="19.5" customHeight="1" thickBot="1">
      <c r="A1054" s="120"/>
      <c r="B1054" s="328"/>
      <c r="C1054" s="328"/>
      <c r="D1054" s="976"/>
      <c r="E1054" s="277"/>
      <c r="F1054" s="329">
        <v>0.8</v>
      </c>
      <c r="G1054" s="329">
        <v>0.6</v>
      </c>
      <c r="H1054" s="330">
        <v>1.7999999999999999E-2</v>
      </c>
      <c r="I1054" s="331">
        <v>2</v>
      </c>
      <c r="J1054" s="332">
        <f t="shared" si="320"/>
        <v>0.96</v>
      </c>
      <c r="K1054" s="121"/>
      <c r="L1054" s="122"/>
      <c r="M1054" s="123"/>
      <c r="N1054" s="124"/>
      <c r="O1054" s="967"/>
      <c r="P1054" s="968"/>
      <c r="AE1054" s="261"/>
    </row>
    <row r="1055" spans="1:31" s="977" customFormat="1" ht="19.5" customHeight="1" thickBot="1">
      <c r="A1055" s="113">
        <v>43916</v>
      </c>
      <c r="B1055" s="299" t="s">
        <v>31</v>
      </c>
      <c r="C1055" s="299" t="s">
        <v>66</v>
      </c>
      <c r="D1055" s="114" t="s">
        <v>4</v>
      </c>
      <c r="E1055" s="115" t="s">
        <v>738</v>
      </c>
      <c r="F1055" s="320">
        <v>1.7</v>
      </c>
      <c r="G1055" s="320">
        <v>0.6</v>
      </c>
      <c r="H1055" s="321">
        <v>1.7999999999999999E-2</v>
      </c>
      <c r="I1055" s="322">
        <v>51</v>
      </c>
      <c r="J1055" s="323">
        <f t="shared" si="320"/>
        <v>52.02</v>
      </c>
      <c r="K1055" s="116">
        <f>SUM(I1055:I1055)</f>
        <v>51</v>
      </c>
      <c r="L1055" s="117">
        <f>SUM(J1055:J1055)</f>
        <v>52.02</v>
      </c>
      <c r="M1055" s="118" t="s">
        <v>33</v>
      </c>
      <c r="N1055" s="119" t="s">
        <v>32</v>
      </c>
      <c r="O1055" s="967" t="s">
        <v>229</v>
      </c>
      <c r="P1055" s="968" t="s">
        <v>219</v>
      </c>
      <c r="AE1055" s="261"/>
    </row>
    <row r="1056" spans="1:31" s="977" customFormat="1" ht="19.5" customHeight="1">
      <c r="A1056" s="113">
        <v>43917</v>
      </c>
      <c r="B1056" s="299" t="s">
        <v>31</v>
      </c>
      <c r="C1056" s="299" t="s">
        <v>66</v>
      </c>
      <c r="D1056" s="114" t="s">
        <v>4</v>
      </c>
      <c r="E1056" s="115" t="s">
        <v>747</v>
      </c>
      <c r="F1056" s="320">
        <v>2.7</v>
      </c>
      <c r="G1056" s="320">
        <v>0.6</v>
      </c>
      <c r="H1056" s="321">
        <v>1.7999999999999999E-2</v>
      </c>
      <c r="I1056" s="322">
        <v>20</v>
      </c>
      <c r="J1056" s="323">
        <f t="shared" si="320"/>
        <v>32.400000000000006</v>
      </c>
      <c r="K1056" s="116">
        <f>SUM(I1056:I1060)</f>
        <v>40</v>
      </c>
      <c r="L1056" s="117">
        <f>SUM(J1056:J1060)</f>
        <v>65.400000000000006</v>
      </c>
      <c r="M1056" s="118" t="s">
        <v>33</v>
      </c>
      <c r="N1056" s="119" t="s">
        <v>32</v>
      </c>
      <c r="O1056" s="967" t="s">
        <v>229</v>
      </c>
      <c r="P1056" s="968" t="s">
        <v>219</v>
      </c>
      <c r="AE1056" s="261"/>
    </row>
    <row r="1057" spans="1:31" s="984" customFormat="1" ht="19.5" customHeight="1">
      <c r="A1057" s="120"/>
      <c r="B1057" s="328"/>
      <c r="C1057" s="328"/>
      <c r="D1057" s="983"/>
      <c r="E1057" s="277"/>
      <c r="F1057" s="329">
        <v>2.8</v>
      </c>
      <c r="G1057" s="329">
        <v>0.6</v>
      </c>
      <c r="H1057" s="330">
        <v>1.7999999999999999E-2</v>
      </c>
      <c r="I1057" s="331">
        <v>15</v>
      </c>
      <c r="J1057" s="332">
        <f t="shared" si="320"/>
        <v>25.2</v>
      </c>
      <c r="K1057" s="121"/>
      <c r="L1057" s="122"/>
      <c r="M1057" s="123"/>
      <c r="N1057" s="124"/>
      <c r="O1057" s="967"/>
      <c r="P1057" s="968"/>
      <c r="AE1057" s="261"/>
    </row>
    <row r="1058" spans="1:31" s="984" customFormat="1" ht="19.5" customHeight="1">
      <c r="A1058" s="120"/>
      <c r="B1058" s="328"/>
      <c r="C1058" s="328"/>
      <c r="D1058" s="983"/>
      <c r="E1058" s="277"/>
      <c r="F1058" s="329">
        <v>2</v>
      </c>
      <c r="G1058" s="329">
        <v>0.6</v>
      </c>
      <c r="H1058" s="330">
        <v>1.7999999999999999E-2</v>
      </c>
      <c r="I1058" s="331">
        <v>1</v>
      </c>
      <c r="J1058" s="332">
        <f t="shared" ref="J1058" si="329">F1058*G1058*I1058</f>
        <v>1.2</v>
      </c>
      <c r="K1058" s="121"/>
      <c r="L1058" s="122"/>
      <c r="M1058" s="123"/>
      <c r="N1058" s="124"/>
      <c r="O1058" s="967"/>
      <c r="P1058" s="968"/>
      <c r="AE1058" s="261"/>
    </row>
    <row r="1059" spans="1:31" s="977" customFormat="1" ht="19.5" customHeight="1">
      <c r="A1059" s="120"/>
      <c r="B1059" s="328"/>
      <c r="C1059" s="328"/>
      <c r="D1059" s="976"/>
      <c r="E1059" s="277"/>
      <c r="F1059" s="329">
        <v>2.9</v>
      </c>
      <c r="G1059" s="329">
        <v>0.6</v>
      </c>
      <c r="H1059" s="330">
        <v>1.7999999999999999E-2</v>
      </c>
      <c r="I1059" s="331">
        <v>3</v>
      </c>
      <c r="J1059" s="332">
        <f t="shared" si="320"/>
        <v>5.22</v>
      </c>
      <c r="K1059" s="121"/>
      <c r="L1059" s="122"/>
      <c r="M1059" s="123"/>
      <c r="N1059" s="124"/>
      <c r="O1059" s="967"/>
      <c r="P1059" s="968"/>
      <c r="AE1059" s="261"/>
    </row>
    <row r="1060" spans="1:31" s="977" customFormat="1" ht="19.5" customHeight="1" thickBot="1">
      <c r="A1060" s="120"/>
      <c r="B1060" s="328"/>
      <c r="C1060" s="328"/>
      <c r="D1060" s="976"/>
      <c r="E1060" s="277"/>
      <c r="F1060" s="329">
        <v>2.2999999999999998</v>
      </c>
      <c r="G1060" s="329">
        <v>0.6</v>
      </c>
      <c r="H1060" s="330">
        <v>1.7999999999999999E-2</v>
      </c>
      <c r="I1060" s="331">
        <v>1</v>
      </c>
      <c r="J1060" s="332">
        <f t="shared" si="320"/>
        <v>1.38</v>
      </c>
      <c r="K1060" s="121"/>
      <c r="L1060" s="122"/>
      <c r="M1060" s="123"/>
      <c r="N1060" s="124"/>
      <c r="O1060" s="967"/>
      <c r="P1060" s="968"/>
      <c r="AE1060" s="261"/>
    </row>
    <row r="1061" spans="1:31" s="977" customFormat="1" ht="19.5" customHeight="1">
      <c r="A1061" s="113">
        <v>43917</v>
      </c>
      <c r="B1061" s="299" t="s">
        <v>31</v>
      </c>
      <c r="C1061" s="299" t="s">
        <v>66</v>
      </c>
      <c r="D1061" s="114" t="s">
        <v>4</v>
      </c>
      <c r="E1061" s="115" t="s">
        <v>748</v>
      </c>
      <c r="F1061" s="320">
        <v>1.2</v>
      </c>
      <c r="G1061" s="320">
        <v>0.6</v>
      </c>
      <c r="H1061" s="321">
        <v>1.7999999999999999E-2</v>
      </c>
      <c r="I1061" s="322">
        <v>25</v>
      </c>
      <c r="J1061" s="323">
        <f t="shared" ref="J1061:J1062" si="330">F1061*G1061*I1061</f>
        <v>18</v>
      </c>
      <c r="K1061" s="116">
        <f>SUM(I1061:I1063)</f>
        <v>50</v>
      </c>
      <c r="L1061" s="117">
        <f>SUM(J1061:J1063)</f>
        <v>37.26</v>
      </c>
      <c r="M1061" s="118" t="s">
        <v>33</v>
      </c>
      <c r="N1061" s="119"/>
      <c r="O1061" s="967"/>
      <c r="P1061" s="968" t="s">
        <v>219</v>
      </c>
      <c r="AE1061" s="261"/>
    </row>
    <row r="1062" spans="1:31" s="984" customFormat="1" ht="19.5" customHeight="1">
      <c r="A1062" s="120"/>
      <c r="B1062" s="328"/>
      <c r="C1062" s="328"/>
      <c r="D1062" s="983"/>
      <c r="E1062" s="277"/>
      <c r="F1062" s="329">
        <v>1.3</v>
      </c>
      <c r="G1062" s="329">
        <v>0.6</v>
      </c>
      <c r="H1062" s="330">
        <v>1.7999999999999999E-2</v>
      </c>
      <c r="I1062" s="331">
        <v>24</v>
      </c>
      <c r="J1062" s="332">
        <f t="shared" si="330"/>
        <v>18.72</v>
      </c>
      <c r="K1062" s="121"/>
      <c r="L1062" s="122"/>
      <c r="M1062" s="123"/>
      <c r="N1062" s="124"/>
      <c r="O1062" s="967"/>
      <c r="P1062" s="968"/>
      <c r="AE1062" s="261"/>
    </row>
    <row r="1063" spans="1:31" s="984" customFormat="1" ht="19.5" customHeight="1" thickBot="1">
      <c r="A1063" s="120"/>
      <c r="B1063" s="328"/>
      <c r="C1063" s="328"/>
      <c r="D1063" s="983"/>
      <c r="E1063" s="277"/>
      <c r="F1063" s="329">
        <v>0.9</v>
      </c>
      <c r="G1063" s="329">
        <v>0.6</v>
      </c>
      <c r="H1063" s="330">
        <v>1.7999999999999999E-2</v>
      </c>
      <c r="I1063" s="331">
        <v>1</v>
      </c>
      <c r="J1063" s="332">
        <f t="shared" ref="J1063" si="331">F1063*G1063*I1063</f>
        <v>0.54</v>
      </c>
      <c r="K1063" s="121"/>
      <c r="L1063" s="122"/>
      <c r="M1063" s="123"/>
      <c r="N1063" s="124"/>
      <c r="O1063" s="967"/>
      <c r="P1063" s="968"/>
      <c r="AE1063" s="261"/>
    </row>
    <row r="1064" spans="1:31" s="977" customFormat="1" ht="19.5" customHeight="1">
      <c r="A1064" s="113">
        <v>43917</v>
      </c>
      <c r="B1064" s="299" t="s">
        <v>31</v>
      </c>
      <c r="C1064" s="299" t="s">
        <v>66</v>
      </c>
      <c r="D1064" s="114" t="s">
        <v>4</v>
      </c>
      <c r="E1064" s="115" t="s">
        <v>749</v>
      </c>
      <c r="F1064" s="320">
        <v>1.2</v>
      </c>
      <c r="G1064" s="320">
        <v>0.6</v>
      </c>
      <c r="H1064" s="321">
        <v>1.7999999999999999E-2</v>
      </c>
      <c r="I1064" s="322">
        <v>22</v>
      </c>
      <c r="J1064" s="323">
        <f t="shared" si="320"/>
        <v>15.84</v>
      </c>
      <c r="K1064" s="116">
        <f>SUM(I1064:I1069)</f>
        <v>50</v>
      </c>
      <c r="L1064" s="117">
        <f>SUM(J1064:J1069)</f>
        <v>34.019999999999996</v>
      </c>
      <c r="M1064" s="118" t="s">
        <v>33</v>
      </c>
      <c r="N1064" s="119"/>
      <c r="O1064" s="967"/>
      <c r="P1064" s="968" t="s">
        <v>219</v>
      </c>
      <c r="AE1064" s="261"/>
    </row>
    <row r="1065" spans="1:31" s="984" customFormat="1" ht="19.5" customHeight="1">
      <c r="A1065" s="120"/>
      <c r="B1065" s="328"/>
      <c r="C1065" s="328"/>
      <c r="D1065" s="983"/>
      <c r="E1065" s="277"/>
      <c r="F1065" s="329">
        <v>1.1000000000000001</v>
      </c>
      <c r="G1065" s="329">
        <v>0.6</v>
      </c>
      <c r="H1065" s="330">
        <v>1.7999999999999999E-2</v>
      </c>
      <c r="I1065" s="331">
        <v>20</v>
      </c>
      <c r="J1065" s="332">
        <f t="shared" si="320"/>
        <v>13.200000000000001</v>
      </c>
      <c r="K1065" s="121"/>
      <c r="L1065" s="122"/>
      <c r="M1065" s="123"/>
      <c r="N1065" s="124"/>
      <c r="O1065" s="967"/>
      <c r="P1065" s="968"/>
      <c r="AE1065" s="261"/>
    </row>
    <row r="1066" spans="1:31" s="984" customFormat="1" ht="19.5" customHeight="1">
      <c r="A1066" s="120"/>
      <c r="B1066" s="328"/>
      <c r="C1066" s="328"/>
      <c r="D1066" s="983"/>
      <c r="E1066" s="277"/>
      <c r="F1066" s="329">
        <v>1.3</v>
      </c>
      <c r="G1066" s="329">
        <v>0.6</v>
      </c>
      <c r="H1066" s="330">
        <v>1.7999999999999999E-2</v>
      </c>
      <c r="I1066" s="331">
        <v>2</v>
      </c>
      <c r="J1066" s="332">
        <f t="shared" ref="J1066" si="332">F1066*G1066*I1066</f>
        <v>1.56</v>
      </c>
      <c r="K1066" s="121"/>
      <c r="L1066" s="122"/>
      <c r="M1066" s="123"/>
      <c r="N1066" s="124"/>
      <c r="O1066" s="967"/>
      <c r="P1066" s="968"/>
      <c r="AE1066" s="261"/>
    </row>
    <row r="1067" spans="1:31" s="984" customFormat="1" ht="19.5" customHeight="1">
      <c r="A1067" s="120"/>
      <c r="B1067" s="328"/>
      <c r="C1067" s="328"/>
      <c r="D1067" s="983"/>
      <c r="E1067" s="277"/>
      <c r="F1067" s="329">
        <v>1</v>
      </c>
      <c r="G1067" s="329">
        <v>0.6</v>
      </c>
      <c r="H1067" s="330">
        <v>1.7999999999999999E-2</v>
      </c>
      <c r="I1067" s="331">
        <v>4</v>
      </c>
      <c r="J1067" s="332">
        <f t="shared" ref="J1067" si="333">F1067*G1067*I1067</f>
        <v>2.4</v>
      </c>
      <c r="K1067" s="121"/>
      <c r="L1067" s="122"/>
      <c r="M1067" s="123"/>
      <c r="N1067" s="124"/>
      <c r="O1067" s="967"/>
      <c r="P1067" s="968"/>
      <c r="AE1067" s="261"/>
    </row>
    <row r="1068" spans="1:31" s="977" customFormat="1" ht="19.5" customHeight="1">
      <c r="A1068" s="120"/>
      <c r="B1068" s="328"/>
      <c r="C1068" s="328"/>
      <c r="D1068" s="976"/>
      <c r="E1068" s="277"/>
      <c r="F1068" s="329">
        <v>0.8</v>
      </c>
      <c r="G1068" s="329">
        <v>0.6</v>
      </c>
      <c r="H1068" s="330">
        <v>1.7999999999999999E-2</v>
      </c>
      <c r="I1068" s="331">
        <v>1</v>
      </c>
      <c r="J1068" s="332">
        <f t="shared" si="320"/>
        <v>0.48</v>
      </c>
      <c r="K1068" s="121"/>
      <c r="L1068" s="122"/>
      <c r="M1068" s="123"/>
      <c r="N1068" s="124"/>
      <c r="O1068" s="967"/>
      <c r="P1068" s="968"/>
      <c r="AE1068" s="261"/>
    </row>
    <row r="1069" spans="1:31" s="977" customFormat="1" ht="19.5" customHeight="1" thickBot="1">
      <c r="A1069" s="125"/>
      <c r="B1069" s="324"/>
      <c r="C1069" s="324"/>
      <c r="D1069" s="126"/>
      <c r="E1069" s="127"/>
      <c r="F1069" s="325">
        <v>0.9</v>
      </c>
      <c r="G1069" s="325">
        <v>0.6</v>
      </c>
      <c r="H1069" s="326">
        <v>1.7999999999999999E-2</v>
      </c>
      <c r="I1069" s="327">
        <v>1</v>
      </c>
      <c r="J1069" s="450">
        <f t="shared" si="320"/>
        <v>0.54</v>
      </c>
      <c r="K1069" s="128"/>
      <c r="L1069" s="129"/>
      <c r="M1069" s="130"/>
      <c r="N1069" s="131"/>
      <c r="O1069" s="981"/>
      <c r="P1069" s="982"/>
      <c r="AE1069" s="261"/>
    </row>
    <row r="1070" spans="1:31" s="977" customFormat="1" ht="19.5" customHeight="1">
      <c r="A1070" s="113">
        <v>43917</v>
      </c>
      <c r="B1070" s="299" t="s">
        <v>31</v>
      </c>
      <c r="C1070" s="299" t="s">
        <v>66</v>
      </c>
      <c r="D1070" s="114" t="s">
        <v>3</v>
      </c>
      <c r="E1070" s="115" t="s">
        <v>750</v>
      </c>
      <c r="F1070" s="320">
        <v>1.2</v>
      </c>
      <c r="G1070" s="320">
        <v>0.6</v>
      </c>
      <c r="H1070" s="321">
        <v>1.7999999999999999E-2</v>
      </c>
      <c r="I1070" s="322">
        <v>21</v>
      </c>
      <c r="J1070" s="323">
        <f t="shared" si="309"/>
        <v>15.12</v>
      </c>
      <c r="K1070" s="116">
        <f>SUM(I1070:I1073)</f>
        <v>50</v>
      </c>
      <c r="L1070" s="117">
        <f>SUM(J1070:J1073)</f>
        <v>37.01</v>
      </c>
      <c r="M1070" s="118" t="s">
        <v>33</v>
      </c>
      <c r="N1070" s="119"/>
      <c r="O1070" s="981"/>
      <c r="P1070" s="982" t="s">
        <v>219</v>
      </c>
      <c r="AE1070" s="261"/>
    </row>
    <row r="1071" spans="1:31" s="984" customFormat="1" ht="19.5" customHeight="1">
      <c r="A1071" s="120"/>
      <c r="B1071" s="328"/>
      <c r="C1071" s="328"/>
      <c r="D1071" s="983"/>
      <c r="E1071" s="277"/>
      <c r="F1071" s="329">
        <v>1.2</v>
      </c>
      <c r="G1071" s="329">
        <v>0.55000000000000004</v>
      </c>
      <c r="H1071" s="330">
        <v>1.7999999999999999E-2</v>
      </c>
      <c r="I1071" s="331">
        <v>5</v>
      </c>
      <c r="J1071" s="332">
        <f t="shared" ref="J1071" si="334">F1071*G1071*I1071</f>
        <v>3.3000000000000003</v>
      </c>
      <c r="K1071" s="121"/>
      <c r="L1071" s="122"/>
      <c r="M1071" s="123"/>
      <c r="N1071" s="124"/>
      <c r="O1071" s="967"/>
      <c r="P1071" s="968"/>
      <c r="AE1071" s="261"/>
    </row>
    <row r="1072" spans="1:31" s="977" customFormat="1" ht="19.5" customHeight="1">
      <c r="A1072" s="120"/>
      <c r="B1072" s="328"/>
      <c r="C1072" s="328"/>
      <c r="D1072" s="976"/>
      <c r="E1072" s="277"/>
      <c r="F1072" s="329">
        <v>1.3</v>
      </c>
      <c r="G1072" s="329">
        <v>0.6</v>
      </c>
      <c r="H1072" s="330">
        <v>1.7999999999999999E-2</v>
      </c>
      <c r="I1072" s="331">
        <v>22</v>
      </c>
      <c r="J1072" s="332">
        <f t="shared" si="309"/>
        <v>17.16</v>
      </c>
      <c r="K1072" s="121"/>
      <c r="L1072" s="122"/>
      <c r="M1072" s="123"/>
      <c r="N1072" s="124"/>
      <c r="O1072" s="967"/>
      <c r="P1072" s="968"/>
      <c r="AE1072" s="261"/>
    </row>
    <row r="1073" spans="1:31" s="977" customFormat="1" ht="19.5" customHeight="1" thickBot="1">
      <c r="A1073" s="120"/>
      <c r="B1073" s="328"/>
      <c r="C1073" s="328"/>
      <c r="D1073" s="976"/>
      <c r="E1073" s="277"/>
      <c r="F1073" s="329">
        <v>1.3</v>
      </c>
      <c r="G1073" s="329">
        <v>0.55000000000000004</v>
      </c>
      <c r="H1073" s="330">
        <v>1.7999999999999999E-2</v>
      </c>
      <c r="I1073" s="331">
        <v>2</v>
      </c>
      <c r="J1073" s="332">
        <f t="shared" si="309"/>
        <v>1.4300000000000002</v>
      </c>
      <c r="K1073" s="121"/>
      <c r="L1073" s="122"/>
      <c r="M1073" s="123"/>
      <c r="N1073" s="124"/>
      <c r="O1073" s="967"/>
      <c r="P1073" s="968"/>
      <c r="AE1073" s="261"/>
    </row>
    <row r="1074" spans="1:31" s="977" customFormat="1" ht="19.5" customHeight="1">
      <c r="A1074" s="113">
        <v>43917</v>
      </c>
      <c r="B1074" s="299" t="s">
        <v>31</v>
      </c>
      <c r="C1074" s="299" t="s">
        <v>66</v>
      </c>
      <c r="D1074" s="114" t="s">
        <v>3</v>
      </c>
      <c r="E1074" s="115" t="s">
        <v>751</v>
      </c>
      <c r="F1074" s="320">
        <v>1.4</v>
      </c>
      <c r="G1074" s="320">
        <v>0.6</v>
      </c>
      <c r="H1074" s="321">
        <v>1.7999999999999999E-2</v>
      </c>
      <c r="I1074" s="322">
        <v>22</v>
      </c>
      <c r="J1074" s="323">
        <f t="shared" si="309"/>
        <v>18.48</v>
      </c>
      <c r="K1074" s="116">
        <f>SUM(I1074:I1077)</f>
        <v>49</v>
      </c>
      <c r="L1074" s="117">
        <f>SUM(J1074:J1077)</f>
        <v>44.82</v>
      </c>
      <c r="M1074" s="118" t="s">
        <v>33</v>
      </c>
      <c r="N1074" s="119"/>
      <c r="O1074" s="967"/>
      <c r="P1074" s="968" t="s">
        <v>219</v>
      </c>
      <c r="AE1074" s="261"/>
    </row>
    <row r="1075" spans="1:31" s="986" customFormat="1" ht="19.5" customHeight="1">
      <c r="A1075" s="120"/>
      <c r="B1075" s="328"/>
      <c r="C1075" s="328"/>
      <c r="D1075" s="985"/>
      <c r="E1075" s="277"/>
      <c r="F1075" s="329">
        <v>1.5</v>
      </c>
      <c r="G1075" s="329">
        <v>0.6</v>
      </c>
      <c r="H1075" s="330">
        <v>1.7999999999999999E-2</v>
      </c>
      <c r="I1075" s="331">
        <v>8</v>
      </c>
      <c r="J1075" s="332">
        <f t="shared" ref="J1075" si="335">F1075*G1075*I1075</f>
        <v>7.1999999999999993</v>
      </c>
      <c r="K1075" s="121"/>
      <c r="L1075" s="122"/>
      <c r="M1075" s="123"/>
      <c r="N1075" s="124"/>
      <c r="O1075" s="967"/>
      <c r="P1075" s="968"/>
      <c r="AE1075" s="261"/>
    </row>
    <row r="1076" spans="1:31" s="977" customFormat="1" ht="19.5" customHeight="1">
      <c r="A1076" s="120"/>
      <c r="B1076" s="328"/>
      <c r="C1076" s="328"/>
      <c r="D1076" s="976"/>
      <c r="E1076" s="277"/>
      <c r="F1076" s="329">
        <v>1.6</v>
      </c>
      <c r="G1076" s="329">
        <v>0.6</v>
      </c>
      <c r="H1076" s="330">
        <v>1.7999999999999999E-2</v>
      </c>
      <c r="I1076" s="331">
        <v>4</v>
      </c>
      <c r="J1076" s="332">
        <f t="shared" si="309"/>
        <v>3.84</v>
      </c>
      <c r="K1076" s="121"/>
      <c r="L1076" s="122"/>
      <c r="M1076" s="123"/>
      <c r="N1076" s="124"/>
      <c r="O1076" s="967"/>
      <c r="P1076" s="968"/>
      <c r="AE1076" s="261"/>
    </row>
    <row r="1077" spans="1:31" s="977" customFormat="1" ht="19.5" customHeight="1" thickBot="1">
      <c r="A1077" s="120"/>
      <c r="B1077" s="328"/>
      <c r="C1077" s="328"/>
      <c r="D1077" s="976"/>
      <c r="E1077" s="277"/>
      <c r="F1077" s="329">
        <v>1.7</v>
      </c>
      <c r="G1077" s="329">
        <v>0.6</v>
      </c>
      <c r="H1077" s="330">
        <v>1.7999999999999999E-2</v>
      </c>
      <c r="I1077" s="331">
        <v>15</v>
      </c>
      <c r="J1077" s="332">
        <f t="shared" si="309"/>
        <v>15.3</v>
      </c>
      <c r="K1077" s="121"/>
      <c r="L1077" s="122"/>
      <c r="M1077" s="123"/>
      <c r="N1077" s="124"/>
      <c r="O1077" s="967"/>
      <c r="P1077" s="968"/>
      <c r="AE1077" s="261"/>
    </row>
    <row r="1078" spans="1:31" s="977" customFormat="1" ht="19.5" customHeight="1">
      <c r="A1078" s="113">
        <v>43917</v>
      </c>
      <c r="B1078" s="299" t="s">
        <v>31</v>
      </c>
      <c r="C1078" s="299" t="s">
        <v>66</v>
      </c>
      <c r="D1078" s="114" t="s">
        <v>4</v>
      </c>
      <c r="E1078" s="115" t="s">
        <v>752</v>
      </c>
      <c r="F1078" s="320">
        <v>1.3</v>
      </c>
      <c r="G1078" s="320">
        <v>0.6</v>
      </c>
      <c r="H1078" s="321">
        <v>1.7999999999999999E-2</v>
      </c>
      <c r="I1078" s="322">
        <v>15</v>
      </c>
      <c r="J1078" s="323">
        <f t="shared" si="309"/>
        <v>11.700000000000001</v>
      </c>
      <c r="K1078" s="116">
        <f>SUM(I1078:I1083)</f>
        <v>49</v>
      </c>
      <c r="L1078" s="117">
        <f>SUM(J1078:J1083)</f>
        <v>34.44</v>
      </c>
      <c r="M1078" s="118" t="s">
        <v>33</v>
      </c>
      <c r="N1078" s="119"/>
      <c r="O1078" s="967"/>
      <c r="P1078" s="968" t="s">
        <v>219</v>
      </c>
      <c r="AE1078" s="261"/>
    </row>
    <row r="1079" spans="1:31" s="986" customFormat="1" ht="19.5" customHeight="1">
      <c r="A1079" s="120"/>
      <c r="B1079" s="328"/>
      <c r="C1079" s="328"/>
      <c r="D1079" s="985"/>
      <c r="E1079" s="277"/>
      <c r="F1079" s="329">
        <v>1.2</v>
      </c>
      <c r="G1079" s="329">
        <v>0.6</v>
      </c>
      <c r="H1079" s="330">
        <v>1.7999999999999999E-2</v>
      </c>
      <c r="I1079" s="331">
        <v>17</v>
      </c>
      <c r="J1079" s="332">
        <f t="shared" si="309"/>
        <v>12.24</v>
      </c>
      <c r="K1079" s="121"/>
      <c r="L1079" s="122"/>
      <c r="M1079" s="123"/>
      <c r="N1079" s="124"/>
      <c r="O1079" s="967"/>
      <c r="P1079" s="968"/>
      <c r="AE1079" s="261"/>
    </row>
    <row r="1080" spans="1:31" s="986" customFormat="1" ht="19.5" customHeight="1">
      <c r="A1080" s="120"/>
      <c r="B1080" s="328"/>
      <c r="C1080" s="328"/>
      <c r="D1080" s="985"/>
      <c r="E1080" s="277"/>
      <c r="F1080" s="329">
        <v>1.1000000000000001</v>
      </c>
      <c r="G1080" s="329">
        <v>0.6</v>
      </c>
      <c r="H1080" s="330">
        <v>1.7999999999999999E-2</v>
      </c>
      <c r="I1080" s="331">
        <v>12</v>
      </c>
      <c r="J1080" s="332">
        <f t="shared" ref="J1080" si="336">F1080*G1080*I1080</f>
        <v>7.92</v>
      </c>
      <c r="K1080" s="121"/>
      <c r="L1080" s="122"/>
      <c r="M1080" s="123"/>
      <c r="N1080" s="124"/>
      <c r="O1080" s="967"/>
      <c r="P1080" s="968"/>
      <c r="AE1080" s="261"/>
    </row>
    <row r="1081" spans="1:31" s="986" customFormat="1" ht="19.5" customHeight="1">
      <c r="A1081" s="120"/>
      <c r="B1081" s="328"/>
      <c r="C1081" s="328"/>
      <c r="D1081" s="985"/>
      <c r="E1081" s="277"/>
      <c r="F1081" s="329">
        <v>1</v>
      </c>
      <c r="G1081" s="329">
        <v>0.6</v>
      </c>
      <c r="H1081" s="330">
        <v>1.7999999999999999E-2</v>
      </c>
      <c r="I1081" s="331">
        <v>1</v>
      </c>
      <c r="J1081" s="332">
        <f t="shared" ref="J1081" si="337">F1081*G1081*I1081</f>
        <v>0.6</v>
      </c>
      <c r="K1081" s="121"/>
      <c r="L1081" s="122"/>
      <c r="M1081" s="123"/>
      <c r="N1081" s="124"/>
      <c r="O1081" s="967"/>
      <c r="P1081" s="968"/>
      <c r="AE1081" s="261"/>
    </row>
    <row r="1082" spans="1:31" s="977" customFormat="1" ht="19.5" customHeight="1">
      <c r="A1082" s="120"/>
      <c r="B1082" s="328"/>
      <c r="C1082" s="328"/>
      <c r="D1082" s="976"/>
      <c r="E1082" s="277"/>
      <c r="F1082" s="329">
        <v>0.9</v>
      </c>
      <c r="G1082" s="329">
        <v>0.6</v>
      </c>
      <c r="H1082" s="330">
        <v>1.7999999999999999E-2</v>
      </c>
      <c r="I1082" s="331">
        <v>1</v>
      </c>
      <c r="J1082" s="332">
        <f t="shared" si="309"/>
        <v>0.54</v>
      </c>
      <c r="K1082" s="121"/>
      <c r="L1082" s="122"/>
      <c r="M1082" s="123"/>
      <c r="N1082" s="124"/>
      <c r="O1082" s="967"/>
      <c r="P1082" s="968"/>
      <c r="AE1082" s="261"/>
    </row>
    <row r="1083" spans="1:31" s="977" customFormat="1" ht="19.5" customHeight="1" thickBot="1">
      <c r="A1083" s="120"/>
      <c r="B1083" s="328"/>
      <c r="C1083" s="328"/>
      <c r="D1083" s="976"/>
      <c r="E1083" s="277"/>
      <c r="F1083" s="329">
        <v>0.8</v>
      </c>
      <c r="G1083" s="329">
        <v>0.6</v>
      </c>
      <c r="H1083" s="330">
        <v>1.7999999999999999E-2</v>
      </c>
      <c r="I1083" s="331">
        <v>3</v>
      </c>
      <c r="J1083" s="332">
        <f t="shared" si="309"/>
        <v>1.44</v>
      </c>
      <c r="K1083" s="121"/>
      <c r="L1083" s="122"/>
      <c r="M1083" s="123"/>
      <c r="N1083" s="124"/>
      <c r="O1083" s="967"/>
      <c r="P1083" s="968"/>
      <c r="AE1083" s="261"/>
    </row>
    <row r="1084" spans="1:31" s="977" customFormat="1" ht="19.5" customHeight="1">
      <c r="A1084" s="113">
        <v>43917</v>
      </c>
      <c r="B1084" s="299" t="s">
        <v>31</v>
      </c>
      <c r="C1084" s="299" t="s">
        <v>66</v>
      </c>
      <c r="D1084" s="114" t="s">
        <v>3</v>
      </c>
      <c r="E1084" s="115" t="s">
        <v>753</v>
      </c>
      <c r="F1084" s="320">
        <v>1.8</v>
      </c>
      <c r="G1084" s="320">
        <v>0.6</v>
      </c>
      <c r="H1084" s="321">
        <v>1.7999999999999999E-2</v>
      </c>
      <c r="I1084" s="322">
        <v>14</v>
      </c>
      <c r="J1084" s="323">
        <f t="shared" si="309"/>
        <v>15.120000000000001</v>
      </c>
      <c r="K1084" s="116">
        <f>SUM(I1084:I1086)</f>
        <v>50</v>
      </c>
      <c r="L1084" s="117">
        <f>SUM(J1084:J1086)</f>
        <v>57.06</v>
      </c>
      <c r="M1084" s="118" t="s">
        <v>33</v>
      </c>
      <c r="N1084" s="119"/>
      <c r="O1084" s="967"/>
      <c r="P1084" s="968" t="s">
        <v>219</v>
      </c>
      <c r="AE1084" s="261"/>
    </row>
    <row r="1085" spans="1:31" s="977" customFormat="1" ht="19.5" customHeight="1">
      <c r="A1085" s="120"/>
      <c r="B1085" s="328"/>
      <c r="C1085" s="328"/>
      <c r="D1085" s="976"/>
      <c r="E1085" s="277"/>
      <c r="F1085" s="329">
        <v>1.9</v>
      </c>
      <c r="G1085" s="329">
        <v>0.6</v>
      </c>
      <c r="H1085" s="330">
        <v>1.7999999999999999E-2</v>
      </c>
      <c r="I1085" s="331">
        <v>21</v>
      </c>
      <c r="J1085" s="332">
        <f t="shared" si="309"/>
        <v>23.939999999999998</v>
      </c>
      <c r="K1085" s="121"/>
      <c r="L1085" s="122"/>
      <c r="M1085" s="123"/>
      <c r="N1085" s="124"/>
      <c r="O1085" s="967"/>
      <c r="P1085" s="968"/>
      <c r="AE1085" s="261"/>
    </row>
    <row r="1086" spans="1:31" s="977" customFormat="1" ht="19.5" customHeight="1" thickBot="1">
      <c r="A1086" s="125"/>
      <c r="B1086" s="324"/>
      <c r="C1086" s="324"/>
      <c r="D1086" s="126"/>
      <c r="E1086" s="127"/>
      <c r="F1086" s="325">
        <v>2</v>
      </c>
      <c r="G1086" s="325">
        <v>0.6</v>
      </c>
      <c r="H1086" s="326">
        <v>1.7999999999999999E-2</v>
      </c>
      <c r="I1086" s="327">
        <v>15</v>
      </c>
      <c r="J1086" s="450">
        <f t="shared" si="309"/>
        <v>18</v>
      </c>
      <c r="K1086" s="128"/>
      <c r="L1086" s="129"/>
      <c r="M1086" s="130"/>
      <c r="N1086" s="131"/>
      <c r="O1086" s="981"/>
      <c r="P1086" s="982"/>
      <c r="AE1086" s="261"/>
    </row>
    <row r="1087" spans="1:31" s="656" customFormat="1" ht="19.5" customHeight="1">
      <c r="A1087" s="113">
        <v>43917</v>
      </c>
      <c r="B1087" s="299" t="s">
        <v>31</v>
      </c>
      <c r="C1087" s="299" t="s">
        <v>66</v>
      </c>
      <c r="D1087" s="114" t="s">
        <v>3</v>
      </c>
      <c r="E1087" s="115" t="s">
        <v>754</v>
      </c>
      <c r="F1087" s="320">
        <v>0.9</v>
      </c>
      <c r="G1087" s="320">
        <v>0.6</v>
      </c>
      <c r="H1087" s="321">
        <v>1.7999999999999999E-2</v>
      </c>
      <c r="I1087" s="322">
        <v>15</v>
      </c>
      <c r="J1087" s="323">
        <f t="shared" si="225"/>
        <v>8.1000000000000014</v>
      </c>
      <c r="K1087" s="116">
        <f>SUM(I1087:I1091)</f>
        <v>50</v>
      </c>
      <c r="L1087" s="117">
        <f>SUM(J1087:J1091)</f>
        <v>29.540000000000006</v>
      </c>
      <c r="M1087" s="118" t="s">
        <v>33</v>
      </c>
      <c r="N1087" s="119"/>
      <c r="O1087" s="981"/>
      <c r="P1087" s="982" t="s">
        <v>219</v>
      </c>
      <c r="AE1087" s="261"/>
    </row>
    <row r="1088" spans="1:31" s="989" customFormat="1" ht="19.5" customHeight="1">
      <c r="A1088" s="120"/>
      <c r="B1088" s="328"/>
      <c r="C1088" s="328"/>
      <c r="D1088" s="988"/>
      <c r="E1088" s="277"/>
      <c r="F1088" s="329">
        <v>0.9</v>
      </c>
      <c r="G1088" s="329">
        <v>0.55000000000000004</v>
      </c>
      <c r="H1088" s="330">
        <v>1.7999999999999999E-2</v>
      </c>
      <c r="I1088" s="331">
        <v>4</v>
      </c>
      <c r="J1088" s="332">
        <f t="shared" si="225"/>
        <v>1.9800000000000002</v>
      </c>
      <c r="K1088" s="121"/>
      <c r="L1088" s="122"/>
      <c r="M1088" s="123"/>
      <c r="N1088" s="124"/>
      <c r="O1088" s="967"/>
      <c r="P1088" s="968"/>
      <c r="AE1088" s="261"/>
    </row>
    <row r="1089" spans="1:31" s="989" customFormat="1" ht="19.5" customHeight="1">
      <c r="A1089" s="120"/>
      <c r="B1089" s="328"/>
      <c r="C1089" s="328"/>
      <c r="D1089" s="988"/>
      <c r="E1089" s="277"/>
      <c r="F1089" s="329">
        <v>1</v>
      </c>
      <c r="G1089" s="329">
        <v>0.6</v>
      </c>
      <c r="H1089" s="330">
        <v>1.7999999999999999E-2</v>
      </c>
      <c r="I1089" s="331">
        <v>13</v>
      </c>
      <c r="J1089" s="332">
        <f t="shared" ref="J1089" si="338">F1089*G1089*I1089</f>
        <v>7.8</v>
      </c>
      <c r="K1089" s="121"/>
      <c r="L1089" s="122"/>
      <c r="M1089" s="123"/>
      <c r="N1089" s="124"/>
      <c r="O1089" s="967"/>
      <c r="P1089" s="968"/>
      <c r="AE1089" s="261"/>
    </row>
    <row r="1090" spans="1:31" s="656" customFormat="1" ht="19.5" customHeight="1">
      <c r="A1090" s="120"/>
      <c r="B1090" s="328"/>
      <c r="C1090" s="328"/>
      <c r="D1090" s="958"/>
      <c r="E1090" s="277"/>
      <c r="F1090" s="329">
        <v>1</v>
      </c>
      <c r="G1090" s="329">
        <v>0.55000000000000004</v>
      </c>
      <c r="H1090" s="330">
        <v>1.7999999999999999E-2</v>
      </c>
      <c r="I1090" s="331">
        <v>2</v>
      </c>
      <c r="J1090" s="332">
        <f t="shared" si="225"/>
        <v>1.1000000000000001</v>
      </c>
      <c r="K1090" s="121"/>
      <c r="L1090" s="122"/>
      <c r="M1090" s="123"/>
      <c r="N1090" s="124"/>
      <c r="O1090" s="967"/>
      <c r="P1090" s="968"/>
      <c r="AE1090" s="261"/>
    </row>
    <row r="1091" spans="1:31" s="656" customFormat="1" ht="19.5" customHeight="1" thickBot="1">
      <c r="A1091" s="120"/>
      <c r="B1091" s="328"/>
      <c r="C1091" s="328"/>
      <c r="D1091" s="958"/>
      <c r="E1091" s="277"/>
      <c r="F1091" s="329">
        <v>1.1000000000000001</v>
      </c>
      <c r="G1091" s="329">
        <v>0.6</v>
      </c>
      <c r="H1091" s="330">
        <v>1.7999999999999999E-2</v>
      </c>
      <c r="I1091" s="331">
        <v>16</v>
      </c>
      <c r="J1091" s="332">
        <f t="shared" si="225"/>
        <v>10.56</v>
      </c>
      <c r="K1091" s="121"/>
      <c r="L1091" s="122"/>
      <c r="M1091" s="123"/>
      <c r="N1091" s="124"/>
      <c r="O1091" s="967"/>
      <c r="P1091" s="968"/>
      <c r="AE1091" s="261"/>
    </row>
    <row r="1092" spans="1:31" s="656" customFormat="1" ht="19.5" customHeight="1">
      <c r="A1092" s="113">
        <v>43917</v>
      </c>
      <c r="B1092" s="299" t="s">
        <v>31</v>
      </c>
      <c r="C1092" s="299" t="s">
        <v>66</v>
      </c>
      <c r="D1092" s="114" t="s">
        <v>4</v>
      </c>
      <c r="E1092" s="115" t="s">
        <v>755</v>
      </c>
      <c r="F1092" s="320">
        <v>1.4</v>
      </c>
      <c r="G1092" s="320">
        <v>0.6</v>
      </c>
      <c r="H1092" s="321">
        <v>1.7999999999999999E-2</v>
      </c>
      <c r="I1092" s="322">
        <v>17</v>
      </c>
      <c r="J1092" s="323">
        <f t="shared" ref="J1092:J1212" si="339">F1092*G1092*I1092</f>
        <v>14.28</v>
      </c>
      <c r="K1092" s="116">
        <f>SUM(I1092:I1094)</f>
        <v>49</v>
      </c>
      <c r="L1092" s="117">
        <f>SUM(J1092:J1094)</f>
        <v>44.04</v>
      </c>
      <c r="M1092" s="118" t="s">
        <v>33</v>
      </c>
      <c r="N1092" s="119"/>
      <c r="O1092" s="967"/>
      <c r="P1092" s="968" t="s">
        <v>219</v>
      </c>
      <c r="AE1092" s="261"/>
    </row>
    <row r="1093" spans="1:31" s="656" customFormat="1" ht="19.5" customHeight="1">
      <c r="A1093" s="120"/>
      <c r="B1093" s="328"/>
      <c r="C1093" s="328"/>
      <c r="D1093" s="958"/>
      <c r="E1093" s="277"/>
      <c r="F1093" s="329">
        <v>1.5</v>
      </c>
      <c r="G1093" s="329">
        <v>0.6</v>
      </c>
      <c r="H1093" s="330">
        <v>1.7999999999999999E-2</v>
      </c>
      <c r="I1093" s="331">
        <v>16</v>
      </c>
      <c r="J1093" s="332">
        <f t="shared" si="339"/>
        <v>14.399999999999999</v>
      </c>
      <c r="K1093" s="121"/>
      <c r="L1093" s="122"/>
      <c r="M1093" s="123"/>
      <c r="N1093" s="124"/>
      <c r="O1093" s="967"/>
      <c r="P1093" s="968"/>
      <c r="AE1093" s="261"/>
    </row>
    <row r="1094" spans="1:31" s="656" customFormat="1" ht="19.5" customHeight="1" thickBot="1">
      <c r="A1094" s="120"/>
      <c r="B1094" s="328"/>
      <c r="C1094" s="328"/>
      <c r="D1094" s="958"/>
      <c r="E1094" s="277"/>
      <c r="F1094" s="329">
        <v>1.6</v>
      </c>
      <c r="G1094" s="329">
        <v>0.6</v>
      </c>
      <c r="H1094" s="330">
        <v>1.7999999999999999E-2</v>
      </c>
      <c r="I1094" s="331">
        <v>16</v>
      </c>
      <c r="J1094" s="332">
        <f t="shared" si="339"/>
        <v>15.36</v>
      </c>
      <c r="K1094" s="121"/>
      <c r="L1094" s="122"/>
      <c r="M1094" s="123"/>
      <c r="N1094" s="124"/>
      <c r="O1094" s="967"/>
      <c r="P1094" s="968"/>
      <c r="AE1094" s="261"/>
    </row>
    <row r="1095" spans="1:31" s="989" customFormat="1" ht="19.5" customHeight="1">
      <c r="A1095" s="113">
        <v>43917</v>
      </c>
      <c r="B1095" s="299" t="s">
        <v>31</v>
      </c>
      <c r="C1095" s="299" t="s">
        <v>66</v>
      </c>
      <c r="D1095" s="114" t="s">
        <v>3</v>
      </c>
      <c r="E1095" s="115" t="s">
        <v>756</v>
      </c>
      <c r="F1095" s="320">
        <v>1.2</v>
      </c>
      <c r="G1095" s="320">
        <v>0.6</v>
      </c>
      <c r="H1095" s="321">
        <v>1.7999999999999999E-2</v>
      </c>
      <c r="I1095" s="322">
        <v>24</v>
      </c>
      <c r="J1095" s="323">
        <f t="shared" ref="J1095:J1174" si="340">F1095*G1095*I1095</f>
        <v>17.28</v>
      </c>
      <c r="K1095" s="116">
        <f>SUM(I1095:I1097)</f>
        <v>49</v>
      </c>
      <c r="L1095" s="117">
        <f>SUM(J1095:J1097)</f>
        <v>36.585000000000001</v>
      </c>
      <c r="M1095" s="118" t="s">
        <v>33</v>
      </c>
      <c r="N1095" s="119"/>
      <c r="O1095" s="967"/>
      <c r="P1095" s="968" t="s">
        <v>219</v>
      </c>
      <c r="AE1095" s="261"/>
    </row>
    <row r="1096" spans="1:31" s="989" customFormat="1" ht="19.5" customHeight="1">
      <c r="A1096" s="120"/>
      <c r="B1096" s="328"/>
      <c r="C1096" s="328"/>
      <c r="D1096" s="988"/>
      <c r="E1096" s="277"/>
      <c r="F1096" s="329">
        <v>1.3</v>
      </c>
      <c r="G1096" s="329">
        <v>0.6</v>
      </c>
      <c r="H1096" s="330">
        <v>1.7999999999999999E-2</v>
      </c>
      <c r="I1096" s="331">
        <v>22</v>
      </c>
      <c r="J1096" s="332">
        <f t="shared" si="340"/>
        <v>17.16</v>
      </c>
      <c r="K1096" s="121"/>
      <c r="L1096" s="122"/>
      <c r="M1096" s="123"/>
      <c r="N1096" s="124"/>
      <c r="O1096" s="967"/>
      <c r="P1096" s="968"/>
      <c r="AE1096" s="261"/>
    </row>
    <row r="1097" spans="1:31" s="989" customFormat="1" ht="19.5" customHeight="1" thickBot="1">
      <c r="A1097" s="120"/>
      <c r="B1097" s="328"/>
      <c r="C1097" s="328"/>
      <c r="D1097" s="988"/>
      <c r="E1097" s="277"/>
      <c r="F1097" s="329">
        <v>1.3</v>
      </c>
      <c r="G1097" s="329">
        <v>0.55000000000000004</v>
      </c>
      <c r="H1097" s="330">
        <v>1.7999999999999999E-2</v>
      </c>
      <c r="I1097" s="331">
        <v>3</v>
      </c>
      <c r="J1097" s="332">
        <f t="shared" si="340"/>
        <v>2.1450000000000005</v>
      </c>
      <c r="K1097" s="121"/>
      <c r="L1097" s="122"/>
      <c r="M1097" s="123"/>
      <c r="N1097" s="124"/>
      <c r="O1097" s="967"/>
      <c r="P1097" s="968"/>
      <c r="AE1097" s="261"/>
    </row>
    <row r="1098" spans="1:31" s="989" customFormat="1" ht="19.5" customHeight="1" thickBot="1">
      <c r="A1098" s="113">
        <v>43918</v>
      </c>
      <c r="B1098" s="299" t="s">
        <v>31</v>
      </c>
      <c r="C1098" s="299" t="s">
        <v>66</v>
      </c>
      <c r="D1098" s="114" t="s">
        <v>4</v>
      </c>
      <c r="E1098" s="115" t="s">
        <v>757</v>
      </c>
      <c r="F1098" s="320">
        <v>1.7</v>
      </c>
      <c r="G1098" s="320">
        <v>0.6</v>
      </c>
      <c r="H1098" s="321">
        <v>1.7999999999999999E-2</v>
      </c>
      <c r="I1098" s="322">
        <v>8</v>
      </c>
      <c r="J1098" s="323">
        <f t="shared" si="340"/>
        <v>8.16</v>
      </c>
      <c r="K1098" s="116">
        <f>SUM(I1098:I1098)</f>
        <v>8</v>
      </c>
      <c r="L1098" s="117">
        <f>SUM(J1098:J1098)</f>
        <v>8.16</v>
      </c>
      <c r="M1098" s="118" t="s">
        <v>33</v>
      </c>
      <c r="N1098" s="119" t="s">
        <v>32</v>
      </c>
      <c r="O1098" s="967" t="s">
        <v>229</v>
      </c>
      <c r="P1098" s="968" t="s">
        <v>219</v>
      </c>
      <c r="AE1098" s="261"/>
    </row>
    <row r="1099" spans="1:31" s="989" customFormat="1" ht="19.5" customHeight="1">
      <c r="A1099" s="113">
        <v>43918</v>
      </c>
      <c r="B1099" s="299" t="s">
        <v>31</v>
      </c>
      <c r="C1099" s="299" t="s">
        <v>66</v>
      </c>
      <c r="D1099" s="114" t="s">
        <v>3</v>
      </c>
      <c r="E1099" s="115" t="s">
        <v>758</v>
      </c>
      <c r="F1099" s="320">
        <v>1.5</v>
      </c>
      <c r="G1099" s="320">
        <v>1</v>
      </c>
      <c r="H1099" s="321">
        <v>1.7999999999999999E-2</v>
      </c>
      <c r="I1099" s="322">
        <v>5</v>
      </c>
      <c r="J1099" s="323">
        <f t="shared" si="340"/>
        <v>7.5</v>
      </c>
      <c r="K1099" s="116">
        <f>SUM(I1099:I1110)</f>
        <v>48</v>
      </c>
      <c r="L1099" s="117">
        <f>SUM(J1099:J1110)</f>
        <v>66.185000000000002</v>
      </c>
      <c r="M1099" s="118" t="s">
        <v>33</v>
      </c>
      <c r="N1099" s="119"/>
      <c r="O1099" s="967"/>
      <c r="P1099" s="968" t="s">
        <v>219</v>
      </c>
      <c r="AE1099" s="261"/>
    </row>
    <row r="1100" spans="1:31" s="992" customFormat="1" ht="19.5" customHeight="1">
      <c r="A1100" s="120"/>
      <c r="B1100" s="328"/>
      <c r="C1100" s="328"/>
      <c r="D1100" s="991"/>
      <c r="E1100" s="277"/>
      <c r="F1100" s="329">
        <v>1.4</v>
      </c>
      <c r="G1100" s="329">
        <v>1</v>
      </c>
      <c r="H1100" s="330">
        <v>1.7999999999999999E-2</v>
      </c>
      <c r="I1100" s="331">
        <v>3</v>
      </c>
      <c r="J1100" s="332">
        <f t="shared" ref="J1100:J1103" si="341">F1100*G1100*I1100</f>
        <v>4.1999999999999993</v>
      </c>
      <c r="K1100" s="121"/>
      <c r="L1100" s="122"/>
      <c r="M1100" s="123"/>
      <c r="N1100" s="124"/>
      <c r="O1100" s="967"/>
      <c r="P1100" s="968"/>
      <c r="AE1100" s="261"/>
    </row>
    <row r="1101" spans="1:31" s="992" customFormat="1" ht="19.5" customHeight="1">
      <c r="A1101" s="120"/>
      <c r="B1101" s="328"/>
      <c r="C1101" s="328"/>
      <c r="D1101" s="991"/>
      <c r="E1101" s="277"/>
      <c r="F1101" s="329">
        <v>1.5</v>
      </c>
      <c r="G1101" s="329">
        <v>0.95</v>
      </c>
      <c r="H1101" s="330">
        <v>1.7999999999999999E-2</v>
      </c>
      <c r="I1101" s="331">
        <v>2</v>
      </c>
      <c r="J1101" s="332">
        <f t="shared" si="341"/>
        <v>2.8499999999999996</v>
      </c>
      <c r="K1101" s="121"/>
      <c r="L1101" s="122"/>
      <c r="M1101" s="123"/>
      <c r="N1101" s="124"/>
      <c r="O1101" s="967"/>
      <c r="P1101" s="968"/>
      <c r="AE1101" s="261"/>
    </row>
    <row r="1102" spans="1:31" s="992" customFormat="1" ht="19.5" customHeight="1">
      <c r="A1102" s="120"/>
      <c r="B1102" s="328"/>
      <c r="C1102" s="328"/>
      <c r="D1102" s="991"/>
      <c r="E1102" s="277"/>
      <c r="F1102" s="329">
        <v>1.7</v>
      </c>
      <c r="G1102" s="329">
        <v>1</v>
      </c>
      <c r="H1102" s="330">
        <v>1.7999999999999999E-2</v>
      </c>
      <c r="I1102" s="331">
        <v>6</v>
      </c>
      <c r="J1102" s="332">
        <f t="shared" si="341"/>
        <v>10.199999999999999</v>
      </c>
      <c r="K1102" s="121"/>
      <c r="L1102" s="122"/>
      <c r="M1102" s="123"/>
      <c r="N1102" s="124"/>
      <c r="O1102" s="967"/>
      <c r="P1102" s="968"/>
      <c r="AE1102" s="261"/>
    </row>
    <row r="1103" spans="1:31" s="992" customFormat="1" ht="19.5" customHeight="1">
      <c r="A1103" s="120"/>
      <c r="B1103" s="328"/>
      <c r="C1103" s="328"/>
      <c r="D1103" s="991"/>
      <c r="E1103" s="277"/>
      <c r="F1103" s="329">
        <v>1.7</v>
      </c>
      <c r="G1103" s="329">
        <v>0.95</v>
      </c>
      <c r="H1103" s="330">
        <v>1.7999999999999999E-2</v>
      </c>
      <c r="I1103" s="331">
        <v>1</v>
      </c>
      <c r="J1103" s="332">
        <f t="shared" si="341"/>
        <v>1.615</v>
      </c>
      <c r="K1103" s="121"/>
      <c r="L1103" s="122"/>
      <c r="M1103" s="123"/>
      <c r="N1103" s="124"/>
      <c r="O1103" s="967"/>
      <c r="P1103" s="968"/>
      <c r="AE1103" s="261"/>
    </row>
    <row r="1104" spans="1:31" s="992" customFormat="1" ht="19.5" customHeight="1">
      <c r="A1104" s="120"/>
      <c r="B1104" s="328"/>
      <c r="C1104" s="328"/>
      <c r="D1104" s="991"/>
      <c r="E1104" s="277"/>
      <c r="F1104" s="329">
        <v>1.6</v>
      </c>
      <c r="G1104" s="329">
        <v>1</v>
      </c>
      <c r="H1104" s="330">
        <v>1.7999999999999999E-2</v>
      </c>
      <c r="I1104" s="331">
        <v>11</v>
      </c>
      <c r="J1104" s="332">
        <f t="shared" si="340"/>
        <v>17.600000000000001</v>
      </c>
      <c r="K1104" s="121"/>
      <c r="L1104" s="122"/>
      <c r="M1104" s="123"/>
      <c r="N1104" s="124"/>
      <c r="O1104" s="967"/>
      <c r="P1104" s="968"/>
      <c r="AE1104" s="261"/>
    </row>
    <row r="1105" spans="1:31" s="992" customFormat="1" ht="19.5" customHeight="1">
      <c r="A1105" s="120"/>
      <c r="B1105" s="328"/>
      <c r="C1105" s="328"/>
      <c r="D1105" s="991"/>
      <c r="E1105" s="277"/>
      <c r="F1105" s="329">
        <v>0.9</v>
      </c>
      <c r="G1105" s="329">
        <v>1</v>
      </c>
      <c r="H1105" s="330">
        <v>1.7999999999999999E-2</v>
      </c>
      <c r="I1105" s="331">
        <v>2</v>
      </c>
      <c r="J1105" s="332">
        <f t="shared" ref="J1105:J1106" si="342">F1105*G1105*I1105</f>
        <v>1.8</v>
      </c>
      <c r="K1105" s="121"/>
      <c r="L1105" s="122"/>
      <c r="M1105" s="123"/>
      <c r="N1105" s="124"/>
      <c r="O1105" s="967"/>
      <c r="P1105" s="968"/>
      <c r="AE1105" s="261"/>
    </row>
    <row r="1106" spans="1:31" s="992" customFormat="1" ht="19.5" customHeight="1">
      <c r="A1106" s="120"/>
      <c r="B1106" s="328"/>
      <c r="C1106" s="328"/>
      <c r="D1106" s="991"/>
      <c r="E1106" s="277"/>
      <c r="F1106" s="329">
        <v>1.2</v>
      </c>
      <c r="G1106" s="329">
        <v>0.9</v>
      </c>
      <c r="H1106" s="330">
        <v>1.7999999999999999E-2</v>
      </c>
      <c r="I1106" s="331">
        <v>1</v>
      </c>
      <c r="J1106" s="332">
        <f t="shared" si="342"/>
        <v>1.08</v>
      </c>
      <c r="K1106" s="121"/>
      <c r="L1106" s="122"/>
      <c r="M1106" s="123"/>
      <c r="N1106" s="124"/>
      <c r="O1106" s="967"/>
      <c r="P1106" s="968"/>
      <c r="AE1106" s="261"/>
    </row>
    <row r="1107" spans="1:31" s="992" customFormat="1" ht="19.5" customHeight="1">
      <c r="A1107" s="120"/>
      <c r="B1107" s="328"/>
      <c r="C1107" s="328"/>
      <c r="D1107" s="991"/>
      <c r="E1107" s="277"/>
      <c r="F1107" s="329">
        <v>1</v>
      </c>
      <c r="G1107" s="329">
        <v>1</v>
      </c>
      <c r="H1107" s="330">
        <v>1.7999999999999999E-2</v>
      </c>
      <c r="I1107" s="331">
        <v>7</v>
      </c>
      <c r="J1107" s="332">
        <f t="shared" ref="J1107:J1109" si="343">F1107*G1107*I1107</f>
        <v>7</v>
      </c>
      <c r="K1107" s="121"/>
      <c r="L1107" s="122"/>
      <c r="M1107" s="123"/>
      <c r="N1107" s="124"/>
      <c r="O1107" s="967"/>
      <c r="P1107" s="968"/>
      <c r="AE1107" s="261"/>
    </row>
    <row r="1108" spans="1:31" s="992" customFormat="1" ht="19.5" customHeight="1">
      <c r="A1108" s="120"/>
      <c r="B1108" s="328"/>
      <c r="C1108" s="328"/>
      <c r="D1108" s="991"/>
      <c r="E1108" s="277"/>
      <c r="F1108" s="329">
        <v>1.3</v>
      </c>
      <c r="G1108" s="329">
        <v>1</v>
      </c>
      <c r="H1108" s="330">
        <v>1.7999999999999999E-2</v>
      </c>
      <c r="I1108" s="331">
        <v>4</v>
      </c>
      <c r="J1108" s="332">
        <f t="shared" si="343"/>
        <v>5.2</v>
      </c>
      <c r="K1108" s="121"/>
      <c r="L1108" s="122"/>
      <c r="M1108" s="123"/>
      <c r="N1108" s="124"/>
      <c r="O1108" s="967"/>
      <c r="P1108" s="968"/>
      <c r="AE1108" s="261"/>
    </row>
    <row r="1109" spans="1:31" s="992" customFormat="1" ht="19.5" customHeight="1">
      <c r="A1109" s="120"/>
      <c r="B1109" s="328"/>
      <c r="C1109" s="328"/>
      <c r="D1109" s="991"/>
      <c r="E1109" s="277"/>
      <c r="F1109" s="329">
        <v>1.2</v>
      </c>
      <c r="G1109" s="329">
        <v>1</v>
      </c>
      <c r="H1109" s="330">
        <v>1.7999999999999999E-2</v>
      </c>
      <c r="I1109" s="331">
        <v>5</v>
      </c>
      <c r="J1109" s="332">
        <f t="shared" si="343"/>
        <v>6</v>
      </c>
      <c r="K1109" s="121"/>
      <c r="L1109" s="122"/>
      <c r="M1109" s="123"/>
      <c r="N1109" s="124"/>
      <c r="O1109" s="967"/>
      <c r="P1109" s="968"/>
      <c r="AE1109" s="261"/>
    </row>
    <row r="1110" spans="1:31" s="989" customFormat="1" ht="19.5" customHeight="1" thickBot="1">
      <c r="A1110" s="120"/>
      <c r="B1110" s="328"/>
      <c r="C1110" s="328"/>
      <c r="D1110" s="988"/>
      <c r="E1110" s="277"/>
      <c r="F1110" s="329">
        <v>1.2</v>
      </c>
      <c r="G1110" s="329">
        <v>0.95</v>
      </c>
      <c r="H1110" s="330">
        <v>1.7999999999999999E-2</v>
      </c>
      <c r="I1110" s="331">
        <v>1</v>
      </c>
      <c r="J1110" s="332">
        <f t="shared" si="340"/>
        <v>1.1399999999999999</v>
      </c>
      <c r="K1110" s="121"/>
      <c r="L1110" s="122"/>
      <c r="M1110" s="123"/>
      <c r="N1110" s="124"/>
      <c r="O1110" s="967"/>
      <c r="P1110" s="968"/>
      <c r="AE1110" s="261"/>
    </row>
    <row r="1111" spans="1:31" s="989" customFormat="1" ht="19.5" customHeight="1">
      <c r="A1111" s="113">
        <v>43918</v>
      </c>
      <c r="B1111" s="299" t="s">
        <v>31</v>
      </c>
      <c r="C1111" s="299" t="s">
        <v>66</v>
      </c>
      <c r="D1111" s="114" t="s">
        <v>3</v>
      </c>
      <c r="E1111" s="115" t="s">
        <v>759</v>
      </c>
      <c r="F1111" s="320">
        <v>1.2</v>
      </c>
      <c r="G1111" s="320">
        <v>0.6</v>
      </c>
      <c r="H1111" s="321">
        <v>1.7999999999999999E-2</v>
      </c>
      <c r="I1111" s="322">
        <v>5</v>
      </c>
      <c r="J1111" s="323">
        <f t="shared" si="340"/>
        <v>3.5999999999999996</v>
      </c>
      <c r="K1111" s="116">
        <f>SUM(I1111:I1117)</f>
        <v>40</v>
      </c>
      <c r="L1111" s="117">
        <f>SUM(J1111:J1117)</f>
        <v>30.779999999999998</v>
      </c>
      <c r="M1111" s="118" t="s">
        <v>33</v>
      </c>
      <c r="N1111" s="119"/>
      <c r="O1111" s="967"/>
      <c r="P1111" s="968" t="s">
        <v>219</v>
      </c>
      <c r="AE1111" s="261"/>
    </row>
    <row r="1112" spans="1:31" s="992" customFormat="1" ht="19.5" customHeight="1">
      <c r="A1112" s="120"/>
      <c r="B1112" s="328"/>
      <c r="C1112" s="328"/>
      <c r="D1112" s="991"/>
      <c r="E1112" s="277"/>
      <c r="F1112" s="329">
        <v>1.3</v>
      </c>
      <c r="G1112" s="329">
        <v>0.6</v>
      </c>
      <c r="H1112" s="330">
        <v>1.7999999999999999E-2</v>
      </c>
      <c r="I1112" s="331">
        <v>1</v>
      </c>
      <c r="J1112" s="332">
        <f t="shared" ref="J1112:J1113" si="344">F1112*G1112*I1112</f>
        <v>0.78</v>
      </c>
      <c r="K1112" s="121"/>
      <c r="L1112" s="122"/>
      <c r="M1112" s="123"/>
      <c r="N1112" s="124"/>
      <c r="O1112" s="967"/>
      <c r="P1112" s="968"/>
      <c r="AE1112" s="261"/>
    </row>
    <row r="1113" spans="1:31" s="992" customFormat="1" ht="19.5" customHeight="1">
      <c r="A1113" s="120"/>
      <c r="B1113" s="328"/>
      <c r="C1113" s="328"/>
      <c r="D1113" s="991"/>
      <c r="E1113" s="277"/>
      <c r="F1113" s="329">
        <v>1.4</v>
      </c>
      <c r="G1113" s="329">
        <v>0.6</v>
      </c>
      <c r="H1113" s="330">
        <v>1.7999999999999999E-2</v>
      </c>
      <c r="I1113" s="331">
        <v>11</v>
      </c>
      <c r="J1113" s="332">
        <f t="shared" si="344"/>
        <v>9.24</v>
      </c>
      <c r="K1113" s="121"/>
      <c r="L1113" s="122"/>
      <c r="M1113" s="123"/>
      <c r="N1113" s="124"/>
      <c r="O1113" s="967"/>
      <c r="P1113" s="968"/>
      <c r="AE1113" s="261"/>
    </row>
    <row r="1114" spans="1:31" s="992" customFormat="1" ht="19.5" customHeight="1">
      <c r="A1114" s="120"/>
      <c r="B1114" s="328"/>
      <c r="C1114" s="328"/>
      <c r="D1114" s="991"/>
      <c r="E1114" s="277"/>
      <c r="F1114" s="329">
        <v>0.9</v>
      </c>
      <c r="G1114" s="329">
        <v>0.6</v>
      </c>
      <c r="H1114" s="330">
        <v>1.7999999999999999E-2</v>
      </c>
      <c r="I1114" s="331">
        <v>5</v>
      </c>
      <c r="J1114" s="332">
        <f t="shared" si="340"/>
        <v>2.7</v>
      </c>
      <c r="K1114" s="121"/>
      <c r="L1114" s="122"/>
      <c r="M1114" s="123"/>
      <c r="N1114" s="124"/>
      <c r="O1114" s="967"/>
      <c r="P1114" s="968"/>
      <c r="AE1114" s="261"/>
    </row>
    <row r="1115" spans="1:31" s="992" customFormat="1" ht="19.5" customHeight="1">
      <c r="A1115" s="120"/>
      <c r="B1115" s="328"/>
      <c r="C1115" s="328"/>
      <c r="D1115" s="991"/>
      <c r="E1115" s="277"/>
      <c r="F1115" s="329">
        <v>1</v>
      </c>
      <c r="G1115" s="329">
        <v>0.6</v>
      </c>
      <c r="H1115" s="330">
        <v>1.7999999999999999E-2</v>
      </c>
      <c r="I1115" s="331">
        <v>5</v>
      </c>
      <c r="J1115" s="332">
        <f t="shared" ref="J1115" si="345">F1115*G1115*I1115</f>
        <v>3</v>
      </c>
      <c r="K1115" s="121"/>
      <c r="L1115" s="122"/>
      <c r="M1115" s="123"/>
      <c r="N1115" s="124"/>
      <c r="O1115" s="967"/>
      <c r="P1115" s="968"/>
      <c r="AE1115" s="261"/>
    </row>
    <row r="1116" spans="1:31" s="992" customFormat="1" ht="19.5" customHeight="1">
      <c r="A1116" s="120"/>
      <c r="B1116" s="328"/>
      <c r="C1116" s="328"/>
      <c r="D1116" s="991"/>
      <c r="E1116" s="277"/>
      <c r="F1116" s="329">
        <v>1.5</v>
      </c>
      <c r="G1116" s="329">
        <v>0.6</v>
      </c>
      <c r="H1116" s="330">
        <v>1.7999999999999999E-2</v>
      </c>
      <c r="I1116" s="331">
        <v>12</v>
      </c>
      <c r="J1116" s="332">
        <f t="shared" ref="J1116" si="346">F1116*G1116*I1116</f>
        <v>10.799999999999999</v>
      </c>
      <c r="K1116" s="121"/>
      <c r="L1116" s="122"/>
      <c r="M1116" s="123"/>
      <c r="N1116" s="124"/>
      <c r="O1116" s="967"/>
      <c r="P1116" s="968"/>
      <c r="AE1116" s="261"/>
    </row>
    <row r="1117" spans="1:31" s="989" customFormat="1" ht="19.5" customHeight="1" thickBot="1">
      <c r="A1117" s="120"/>
      <c r="B1117" s="328"/>
      <c r="C1117" s="328"/>
      <c r="D1117" s="988"/>
      <c r="E1117" s="277"/>
      <c r="F1117" s="329">
        <v>1.1000000000000001</v>
      </c>
      <c r="G1117" s="329">
        <v>0.6</v>
      </c>
      <c r="H1117" s="330">
        <v>1.7999999999999999E-2</v>
      </c>
      <c r="I1117" s="331">
        <v>1</v>
      </c>
      <c r="J1117" s="332">
        <f t="shared" si="340"/>
        <v>0.66</v>
      </c>
      <c r="K1117" s="121"/>
      <c r="L1117" s="122"/>
      <c r="M1117" s="123"/>
      <c r="N1117" s="124"/>
      <c r="O1117" s="967"/>
      <c r="P1117" s="968"/>
      <c r="AE1117" s="261"/>
    </row>
    <row r="1118" spans="1:31" s="992" customFormat="1" ht="19.5" customHeight="1">
      <c r="A1118" s="113">
        <v>43918</v>
      </c>
      <c r="B1118" s="299" t="s">
        <v>31</v>
      </c>
      <c r="C1118" s="299" t="s">
        <v>66</v>
      </c>
      <c r="D1118" s="114" t="s">
        <v>3</v>
      </c>
      <c r="E1118" s="115" t="s">
        <v>760</v>
      </c>
      <c r="F1118" s="320">
        <v>1.4</v>
      </c>
      <c r="G1118" s="320">
        <v>1</v>
      </c>
      <c r="H1118" s="321">
        <v>1.7999999999999999E-2</v>
      </c>
      <c r="I1118" s="322">
        <v>7</v>
      </c>
      <c r="J1118" s="323">
        <f t="shared" ref="J1118:J1153" si="347">F1118*G1118*I1118</f>
        <v>9.7999999999999989</v>
      </c>
      <c r="K1118" s="116">
        <f>SUM(I1118:I1128)</f>
        <v>44</v>
      </c>
      <c r="L1118" s="117">
        <f>SUM(J1118:J1128)</f>
        <v>84.594999999999999</v>
      </c>
      <c r="M1118" s="118" t="s">
        <v>33</v>
      </c>
      <c r="N1118" s="119"/>
      <c r="O1118" s="967"/>
      <c r="P1118" s="968" t="s">
        <v>219</v>
      </c>
      <c r="AE1118" s="261"/>
    </row>
    <row r="1119" spans="1:31" s="992" customFormat="1" ht="19.5" customHeight="1">
      <c r="A1119" s="120"/>
      <c r="B1119" s="328"/>
      <c r="C1119" s="328"/>
      <c r="D1119" s="991"/>
      <c r="E1119" s="277"/>
      <c r="F1119" s="329">
        <v>1.3</v>
      </c>
      <c r="G1119" s="329">
        <v>1</v>
      </c>
      <c r="H1119" s="330">
        <v>1.7999999999999999E-2</v>
      </c>
      <c r="I1119" s="331">
        <v>7</v>
      </c>
      <c r="J1119" s="332">
        <f t="shared" si="347"/>
        <v>9.1</v>
      </c>
      <c r="K1119" s="121"/>
      <c r="L1119" s="122"/>
      <c r="M1119" s="123"/>
      <c r="N1119" s="124"/>
      <c r="O1119" s="967"/>
      <c r="P1119" s="968"/>
      <c r="AE1119" s="261"/>
    </row>
    <row r="1120" spans="1:31" s="992" customFormat="1" ht="19.5" customHeight="1">
      <c r="A1120" s="120"/>
      <c r="B1120" s="328"/>
      <c r="C1120" s="328"/>
      <c r="D1120" s="991"/>
      <c r="E1120" s="277"/>
      <c r="F1120" s="329">
        <v>1.5</v>
      </c>
      <c r="G1120" s="329">
        <v>1</v>
      </c>
      <c r="H1120" s="330">
        <v>1.7999999999999999E-2</v>
      </c>
      <c r="I1120" s="331">
        <v>1</v>
      </c>
      <c r="J1120" s="332">
        <f t="shared" si="347"/>
        <v>1.5</v>
      </c>
      <c r="K1120" s="121"/>
      <c r="L1120" s="122"/>
      <c r="M1120" s="123"/>
      <c r="N1120" s="124"/>
      <c r="O1120" s="967"/>
      <c r="P1120" s="968"/>
      <c r="AE1120" s="261"/>
    </row>
    <row r="1121" spans="1:31" s="992" customFormat="1" ht="19.5" customHeight="1">
      <c r="A1121" s="120"/>
      <c r="B1121" s="328"/>
      <c r="C1121" s="328"/>
      <c r="D1121" s="991"/>
      <c r="E1121" s="277"/>
      <c r="F1121" s="329">
        <v>1.1000000000000001</v>
      </c>
      <c r="G1121" s="329">
        <v>1</v>
      </c>
      <c r="H1121" s="330">
        <v>1.7999999999999999E-2</v>
      </c>
      <c r="I1121" s="331">
        <v>4</v>
      </c>
      <c r="J1121" s="332">
        <f t="shared" si="347"/>
        <v>4.4000000000000004</v>
      </c>
      <c r="K1121" s="121"/>
      <c r="L1121" s="122"/>
      <c r="M1121" s="123"/>
      <c r="N1121" s="124"/>
      <c r="O1121" s="967"/>
      <c r="P1121" s="968"/>
      <c r="AE1121" s="261"/>
    </row>
    <row r="1122" spans="1:31" s="992" customFormat="1" ht="19.5" customHeight="1">
      <c r="A1122" s="120"/>
      <c r="B1122" s="328"/>
      <c r="C1122" s="328"/>
      <c r="D1122" s="991"/>
      <c r="E1122" s="277"/>
      <c r="F1122" s="329">
        <v>1.2</v>
      </c>
      <c r="G1122" s="329">
        <v>1</v>
      </c>
      <c r="H1122" s="330">
        <v>1.7999999999999999E-2</v>
      </c>
      <c r="I1122" s="331">
        <v>2</v>
      </c>
      <c r="J1122" s="332">
        <f t="shared" si="347"/>
        <v>2.4</v>
      </c>
      <c r="K1122" s="121"/>
      <c r="L1122" s="122"/>
      <c r="M1122" s="123"/>
      <c r="N1122" s="124"/>
      <c r="O1122" s="967"/>
      <c r="P1122" s="968"/>
      <c r="AE1122" s="261"/>
    </row>
    <row r="1123" spans="1:31" s="992" customFormat="1" ht="19.5" customHeight="1">
      <c r="A1123" s="120"/>
      <c r="B1123" s="328"/>
      <c r="C1123" s="328"/>
      <c r="D1123" s="991"/>
      <c r="E1123" s="277"/>
      <c r="F1123" s="329">
        <v>2.5</v>
      </c>
      <c r="G1123" s="329">
        <v>1</v>
      </c>
      <c r="H1123" s="330">
        <v>1.7999999999999999E-2</v>
      </c>
      <c r="I1123" s="331">
        <v>10</v>
      </c>
      <c r="J1123" s="332">
        <f t="shared" ref="J1123" si="348">F1123*G1123*I1123</f>
        <v>25</v>
      </c>
      <c r="K1123" s="121"/>
      <c r="L1123" s="122"/>
      <c r="M1123" s="123"/>
      <c r="N1123" s="124"/>
      <c r="O1123" s="967"/>
      <c r="P1123" s="968"/>
      <c r="AE1123" s="261"/>
    </row>
    <row r="1124" spans="1:31" s="992" customFormat="1" ht="19.5" customHeight="1">
      <c r="A1124" s="120"/>
      <c r="B1124" s="328"/>
      <c r="C1124" s="328"/>
      <c r="D1124" s="991"/>
      <c r="E1124" s="277"/>
      <c r="F1124" s="329">
        <v>2.4</v>
      </c>
      <c r="G1124" s="329">
        <v>0.95</v>
      </c>
      <c r="H1124" s="330">
        <v>1.7999999999999999E-2</v>
      </c>
      <c r="I1124" s="331">
        <v>1</v>
      </c>
      <c r="J1124" s="332">
        <f t="shared" ref="J1124:J1127" si="349">F1124*G1124*I1124</f>
        <v>2.2799999999999998</v>
      </c>
      <c r="K1124" s="121"/>
      <c r="L1124" s="122"/>
      <c r="M1124" s="123"/>
      <c r="N1124" s="124"/>
      <c r="O1124" s="967"/>
      <c r="P1124" s="968"/>
      <c r="AE1124" s="261"/>
    </row>
    <row r="1125" spans="1:31" s="992" customFormat="1" ht="19.5" customHeight="1">
      <c r="A1125" s="120"/>
      <c r="B1125" s="328"/>
      <c r="C1125" s="328"/>
      <c r="D1125" s="991"/>
      <c r="E1125" s="277"/>
      <c r="F1125" s="329">
        <v>2.5</v>
      </c>
      <c r="G1125" s="329">
        <v>0.95</v>
      </c>
      <c r="H1125" s="330">
        <v>1.7999999999999999E-2</v>
      </c>
      <c r="I1125" s="331">
        <v>1</v>
      </c>
      <c r="J1125" s="332">
        <f t="shared" si="349"/>
        <v>2.375</v>
      </c>
      <c r="K1125" s="121"/>
      <c r="L1125" s="122"/>
      <c r="M1125" s="123"/>
      <c r="N1125" s="124"/>
      <c r="O1125" s="967"/>
      <c r="P1125" s="968"/>
      <c r="AE1125" s="261"/>
    </row>
    <row r="1126" spans="1:31" s="992" customFormat="1" ht="19.5" customHeight="1">
      <c r="A1126" s="120"/>
      <c r="B1126" s="328"/>
      <c r="C1126" s="328"/>
      <c r="D1126" s="991"/>
      <c r="E1126" s="277"/>
      <c r="F1126" s="329">
        <v>2.4</v>
      </c>
      <c r="G1126" s="329">
        <v>1</v>
      </c>
      <c r="H1126" s="330">
        <v>1.7999999999999999E-2</v>
      </c>
      <c r="I1126" s="331">
        <v>3</v>
      </c>
      <c r="J1126" s="332">
        <f t="shared" si="349"/>
        <v>7.1999999999999993</v>
      </c>
      <c r="K1126" s="121"/>
      <c r="L1126" s="122"/>
      <c r="M1126" s="123"/>
      <c r="N1126" s="124"/>
      <c r="O1126" s="967"/>
      <c r="P1126" s="968"/>
      <c r="AE1126" s="261"/>
    </row>
    <row r="1127" spans="1:31" s="992" customFormat="1" ht="19.5" customHeight="1">
      <c r="A1127" s="120"/>
      <c r="B1127" s="328"/>
      <c r="C1127" s="328"/>
      <c r="D1127" s="991"/>
      <c r="E1127" s="277"/>
      <c r="F1127" s="329">
        <v>2.6</v>
      </c>
      <c r="G1127" s="329">
        <v>0.95</v>
      </c>
      <c r="H1127" s="330">
        <v>1.7999999999999999E-2</v>
      </c>
      <c r="I1127" s="331">
        <v>2</v>
      </c>
      <c r="J1127" s="332">
        <f t="shared" si="349"/>
        <v>4.9399999999999995</v>
      </c>
      <c r="K1127" s="121"/>
      <c r="L1127" s="122"/>
      <c r="M1127" s="123"/>
      <c r="N1127" s="124"/>
      <c r="O1127" s="967"/>
      <c r="P1127" s="968"/>
      <c r="AE1127" s="261"/>
    </row>
    <row r="1128" spans="1:31" s="992" customFormat="1" ht="19.5" customHeight="1" thickBot="1">
      <c r="A1128" s="120"/>
      <c r="B1128" s="328"/>
      <c r="C1128" s="328"/>
      <c r="D1128" s="991"/>
      <c r="E1128" s="277"/>
      <c r="F1128" s="329">
        <v>2.6</v>
      </c>
      <c r="G1128" s="329">
        <v>1</v>
      </c>
      <c r="H1128" s="330">
        <v>1.7999999999999999E-2</v>
      </c>
      <c r="I1128" s="331">
        <v>6</v>
      </c>
      <c r="J1128" s="332">
        <f t="shared" si="347"/>
        <v>15.600000000000001</v>
      </c>
      <c r="K1128" s="121"/>
      <c r="L1128" s="122"/>
      <c r="M1128" s="123"/>
      <c r="N1128" s="124"/>
      <c r="O1128" s="967"/>
      <c r="P1128" s="968"/>
      <c r="AE1128" s="261"/>
    </row>
    <row r="1129" spans="1:31" s="992" customFormat="1" ht="19.5" customHeight="1">
      <c r="A1129" s="113">
        <v>43919</v>
      </c>
      <c r="B1129" s="299" t="s">
        <v>31</v>
      </c>
      <c r="C1129" s="299" t="s">
        <v>66</v>
      </c>
      <c r="D1129" s="114" t="s">
        <v>3</v>
      </c>
      <c r="E1129" s="115" t="s">
        <v>761</v>
      </c>
      <c r="F1129" s="320">
        <v>1.2</v>
      </c>
      <c r="G1129" s="320">
        <v>0.6</v>
      </c>
      <c r="H1129" s="321">
        <v>1.7999999999999999E-2</v>
      </c>
      <c r="I1129" s="322">
        <v>43</v>
      </c>
      <c r="J1129" s="323">
        <f t="shared" si="347"/>
        <v>30.959999999999997</v>
      </c>
      <c r="K1129" s="116">
        <f>SUM(I1129:I1131)</f>
        <v>49</v>
      </c>
      <c r="L1129" s="117">
        <f>SUM(J1129:J1131)</f>
        <v>35.519999999999996</v>
      </c>
      <c r="M1129" s="118" t="s">
        <v>33</v>
      </c>
      <c r="N1129" s="119"/>
      <c r="O1129" s="967"/>
      <c r="P1129" s="968" t="s">
        <v>219</v>
      </c>
      <c r="AE1129" s="261"/>
    </row>
    <row r="1130" spans="1:31" s="992" customFormat="1" ht="19.5" customHeight="1">
      <c r="A1130" s="120"/>
      <c r="B1130" s="328"/>
      <c r="C1130" s="328"/>
      <c r="D1130" s="991"/>
      <c r="E1130" s="277"/>
      <c r="F1130" s="329">
        <v>1.3</v>
      </c>
      <c r="G1130" s="329">
        <v>0.6</v>
      </c>
      <c r="H1130" s="330">
        <v>1.7999999999999999E-2</v>
      </c>
      <c r="I1130" s="331">
        <v>5</v>
      </c>
      <c r="J1130" s="332">
        <f t="shared" si="347"/>
        <v>3.9000000000000004</v>
      </c>
      <c r="K1130" s="121"/>
      <c r="L1130" s="122"/>
      <c r="M1130" s="123"/>
      <c r="N1130" s="124"/>
      <c r="O1130" s="967"/>
      <c r="P1130" s="968"/>
      <c r="AE1130" s="261"/>
    </row>
    <row r="1131" spans="1:31" s="992" customFormat="1" ht="19.5" customHeight="1" thickBot="1">
      <c r="A1131" s="125"/>
      <c r="B1131" s="324"/>
      <c r="C1131" s="324"/>
      <c r="D1131" s="126"/>
      <c r="E1131" s="127"/>
      <c r="F1131" s="325">
        <v>1.2</v>
      </c>
      <c r="G1131" s="325">
        <v>0.55000000000000004</v>
      </c>
      <c r="H1131" s="326">
        <v>1.7999999999999999E-2</v>
      </c>
      <c r="I1131" s="327">
        <v>1</v>
      </c>
      <c r="J1131" s="450">
        <f t="shared" si="347"/>
        <v>0.66</v>
      </c>
      <c r="K1131" s="128"/>
      <c r="L1131" s="129"/>
      <c r="M1131" s="130"/>
      <c r="N1131" s="131"/>
      <c r="O1131" s="981"/>
      <c r="P1131" s="982"/>
      <c r="AE1131" s="261"/>
    </row>
    <row r="1132" spans="1:31" s="992" customFormat="1" ht="19.5" customHeight="1">
      <c r="A1132" s="113">
        <v>43919</v>
      </c>
      <c r="B1132" s="299" t="s">
        <v>31</v>
      </c>
      <c r="C1132" s="299" t="s">
        <v>66</v>
      </c>
      <c r="D1132" s="114" t="s">
        <v>4</v>
      </c>
      <c r="E1132" s="115" t="s">
        <v>762</v>
      </c>
      <c r="F1132" s="320">
        <v>1.3</v>
      </c>
      <c r="G1132" s="320">
        <v>0.6</v>
      </c>
      <c r="H1132" s="321">
        <v>1.7999999999999999E-2</v>
      </c>
      <c r="I1132" s="322">
        <v>40</v>
      </c>
      <c r="J1132" s="323">
        <f t="shared" si="347"/>
        <v>31.200000000000003</v>
      </c>
      <c r="K1132" s="116">
        <f>SUM(I1132:I1135)</f>
        <v>49</v>
      </c>
      <c r="L1132" s="117">
        <f>SUM(J1132:J1135)</f>
        <v>37.320000000000007</v>
      </c>
      <c r="M1132" s="118" t="s">
        <v>33</v>
      </c>
      <c r="N1132" s="119"/>
      <c r="O1132" s="981"/>
      <c r="P1132" s="968" t="s">
        <v>219</v>
      </c>
      <c r="AE1132" s="261"/>
    </row>
    <row r="1133" spans="1:31" s="1010" customFormat="1" ht="19.5" customHeight="1">
      <c r="A1133" s="120"/>
      <c r="B1133" s="328"/>
      <c r="C1133" s="328"/>
      <c r="D1133" s="1009"/>
      <c r="E1133" s="277"/>
      <c r="F1133" s="329">
        <v>1.2</v>
      </c>
      <c r="G1133" s="329">
        <v>0.6</v>
      </c>
      <c r="H1133" s="330">
        <v>1.7999999999999999E-2</v>
      </c>
      <c r="I1133" s="331">
        <v>5</v>
      </c>
      <c r="J1133" s="332">
        <f t="shared" ref="J1133" si="350">F1133*G1133*I1133</f>
        <v>3.5999999999999996</v>
      </c>
      <c r="K1133" s="121"/>
      <c r="L1133" s="122"/>
      <c r="M1133" s="123"/>
      <c r="N1133" s="124"/>
      <c r="O1133" s="967"/>
      <c r="P1133" s="968"/>
      <c r="AE1133" s="261"/>
    </row>
    <row r="1134" spans="1:31" s="992" customFormat="1" ht="19.5" customHeight="1">
      <c r="A1134" s="120"/>
      <c r="B1134" s="328"/>
      <c r="C1134" s="328"/>
      <c r="D1134" s="991"/>
      <c r="E1134" s="277"/>
      <c r="F1134" s="329">
        <v>1.1000000000000001</v>
      </c>
      <c r="G1134" s="329">
        <v>0.6</v>
      </c>
      <c r="H1134" s="330">
        <v>1.7999999999999999E-2</v>
      </c>
      <c r="I1134" s="331">
        <v>2</v>
      </c>
      <c r="J1134" s="332">
        <f t="shared" si="347"/>
        <v>1.32</v>
      </c>
      <c r="K1134" s="121"/>
      <c r="L1134" s="122"/>
      <c r="M1134" s="123"/>
      <c r="N1134" s="124"/>
      <c r="O1134" s="967"/>
      <c r="P1134" s="968"/>
      <c r="AE1134" s="261"/>
    </row>
    <row r="1135" spans="1:31" s="992" customFormat="1" ht="19.5" customHeight="1" thickBot="1">
      <c r="A1135" s="120"/>
      <c r="B1135" s="328"/>
      <c r="C1135" s="328"/>
      <c r="D1135" s="991"/>
      <c r="E1135" s="277"/>
      <c r="F1135" s="329">
        <v>1</v>
      </c>
      <c r="G1135" s="329">
        <v>0.6</v>
      </c>
      <c r="H1135" s="330">
        <v>1.7999999999999999E-2</v>
      </c>
      <c r="I1135" s="331">
        <v>2</v>
      </c>
      <c r="J1135" s="332">
        <f t="shared" si="347"/>
        <v>1.2</v>
      </c>
      <c r="K1135" s="121"/>
      <c r="L1135" s="122"/>
      <c r="M1135" s="123"/>
      <c r="N1135" s="124"/>
      <c r="O1135" s="967"/>
      <c r="P1135" s="968"/>
      <c r="AE1135" s="261"/>
    </row>
    <row r="1136" spans="1:31" s="992" customFormat="1" ht="19.5" customHeight="1">
      <c r="A1136" s="113">
        <v>43919</v>
      </c>
      <c r="B1136" s="299" t="s">
        <v>31</v>
      </c>
      <c r="C1136" s="299" t="s">
        <v>66</v>
      </c>
      <c r="D1136" s="114" t="s">
        <v>3</v>
      </c>
      <c r="E1136" s="115" t="s">
        <v>763</v>
      </c>
      <c r="F1136" s="320">
        <v>1.2</v>
      </c>
      <c r="G1136" s="320">
        <v>0.6</v>
      </c>
      <c r="H1136" s="321">
        <v>1.7999999999999999E-2</v>
      </c>
      <c r="I1136" s="322">
        <v>25</v>
      </c>
      <c r="J1136" s="323">
        <f t="shared" si="347"/>
        <v>18</v>
      </c>
      <c r="K1136" s="116">
        <f>SUM(I1136:I1137)</f>
        <v>48</v>
      </c>
      <c r="L1136" s="117">
        <f>SUM(J1136:J1137)</f>
        <v>35.94</v>
      </c>
      <c r="M1136" s="118" t="s">
        <v>33</v>
      </c>
      <c r="N1136" s="119"/>
      <c r="O1136" s="967"/>
      <c r="P1136" s="968" t="s">
        <v>219</v>
      </c>
      <c r="AE1136" s="261"/>
    </row>
    <row r="1137" spans="1:31" s="992" customFormat="1" ht="19.5" customHeight="1" thickBot="1">
      <c r="A1137" s="120"/>
      <c r="B1137" s="328"/>
      <c r="C1137" s="328"/>
      <c r="D1137" s="991"/>
      <c r="E1137" s="277"/>
      <c r="F1137" s="329">
        <v>1.3</v>
      </c>
      <c r="G1137" s="329">
        <v>0.6</v>
      </c>
      <c r="H1137" s="330">
        <v>1.7999999999999999E-2</v>
      </c>
      <c r="I1137" s="331">
        <v>23</v>
      </c>
      <c r="J1137" s="332">
        <f t="shared" si="347"/>
        <v>17.940000000000001</v>
      </c>
      <c r="K1137" s="121"/>
      <c r="L1137" s="122"/>
      <c r="M1137" s="123"/>
      <c r="N1137" s="124"/>
      <c r="O1137" s="967"/>
      <c r="P1137" s="968"/>
      <c r="AE1137" s="261"/>
    </row>
    <row r="1138" spans="1:31" s="992" customFormat="1" ht="19.5" customHeight="1">
      <c r="A1138" s="113">
        <v>43919</v>
      </c>
      <c r="B1138" s="299" t="s">
        <v>31</v>
      </c>
      <c r="C1138" s="299" t="s">
        <v>66</v>
      </c>
      <c r="D1138" s="114" t="s">
        <v>3</v>
      </c>
      <c r="E1138" s="115" t="s">
        <v>764</v>
      </c>
      <c r="F1138" s="320">
        <v>1.1000000000000001</v>
      </c>
      <c r="G1138" s="320">
        <v>0.6</v>
      </c>
      <c r="H1138" s="321">
        <v>1.7999999999999999E-2</v>
      </c>
      <c r="I1138" s="322">
        <v>32</v>
      </c>
      <c r="J1138" s="323">
        <f t="shared" si="347"/>
        <v>21.12</v>
      </c>
      <c r="K1138" s="116">
        <f>SUM(I1138:I1142)</f>
        <v>49</v>
      </c>
      <c r="L1138" s="117">
        <f>SUM(J1138:J1142)</f>
        <v>30.975000000000001</v>
      </c>
      <c r="M1138" s="118" t="s">
        <v>33</v>
      </c>
      <c r="N1138" s="119"/>
      <c r="O1138" s="981"/>
      <c r="P1138" s="968" t="s">
        <v>219</v>
      </c>
      <c r="AE1138" s="261"/>
    </row>
    <row r="1139" spans="1:31" s="1010" customFormat="1" ht="19.5" customHeight="1">
      <c r="A1139" s="120"/>
      <c r="B1139" s="328"/>
      <c r="C1139" s="328"/>
      <c r="D1139" s="1009"/>
      <c r="E1139" s="277"/>
      <c r="F1139" s="329">
        <v>1.1000000000000001</v>
      </c>
      <c r="G1139" s="329">
        <v>0.6</v>
      </c>
      <c r="H1139" s="330">
        <v>1.7999999999999999E-2</v>
      </c>
      <c r="I1139" s="331">
        <v>1</v>
      </c>
      <c r="J1139" s="332">
        <f t="shared" ref="J1139" si="351">F1139*G1139*I1139</f>
        <v>0.66</v>
      </c>
      <c r="K1139" s="121"/>
      <c r="L1139" s="122"/>
      <c r="M1139" s="123"/>
      <c r="N1139" s="124"/>
      <c r="O1139" s="967"/>
      <c r="P1139" s="968"/>
      <c r="AE1139" s="261"/>
    </row>
    <row r="1140" spans="1:31" s="992" customFormat="1" ht="19.5" customHeight="1">
      <c r="A1140" s="120"/>
      <c r="B1140" s="328"/>
      <c r="C1140" s="328"/>
      <c r="D1140" s="991"/>
      <c r="E1140" s="277"/>
      <c r="F1140" s="329">
        <v>1</v>
      </c>
      <c r="G1140" s="329">
        <v>0.6</v>
      </c>
      <c r="H1140" s="330">
        <v>1.7999999999999999E-2</v>
      </c>
      <c r="I1140" s="331">
        <v>10</v>
      </c>
      <c r="J1140" s="332">
        <f t="shared" si="347"/>
        <v>6</v>
      </c>
      <c r="K1140" s="121"/>
      <c r="L1140" s="122"/>
      <c r="M1140" s="123"/>
      <c r="N1140" s="124"/>
      <c r="O1140" s="967"/>
      <c r="P1140" s="968"/>
      <c r="AE1140" s="261"/>
    </row>
    <row r="1141" spans="1:31" s="1010" customFormat="1" ht="19.5" customHeight="1">
      <c r="A1141" s="120"/>
      <c r="B1141" s="328"/>
      <c r="C1141" s="328"/>
      <c r="D1141" s="1009"/>
      <c r="E1141" s="277"/>
      <c r="F1141" s="329">
        <v>0.9</v>
      </c>
      <c r="G1141" s="329">
        <v>0.6</v>
      </c>
      <c r="H1141" s="330">
        <v>1.7999999999999999E-2</v>
      </c>
      <c r="I1141" s="331">
        <v>5</v>
      </c>
      <c r="J1141" s="332">
        <f t="shared" ref="J1141" si="352">F1141*G1141*I1141</f>
        <v>2.7</v>
      </c>
      <c r="K1141" s="121"/>
      <c r="L1141" s="122"/>
      <c r="M1141" s="123"/>
      <c r="N1141" s="124"/>
      <c r="O1141" s="967"/>
      <c r="P1141" s="968"/>
      <c r="AE1141" s="261"/>
    </row>
    <row r="1142" spans="1:31" s="992" customFormat="1" ht="19.5" customHeight="1" thickBot="1">
      <c r="A1142" s="120"/>
      <c r="B1142" s="328"/>
      <c r="C1142" s="328"/>
      <c r="D1142" s="991"/>
      <c r="E1142" s="277"/>
      <c r="F1142" s="329">
        <v>0.9</v>
      </c>
      <c r="G1142" s="329">
        <v>0.55000000000000004</v>
      </c>
      <c r="H1142" s="330">
        <v>1.7999999999999999E-2</v>
      </c>
      <c r="I1142" s="331">
        <v>1</v>
      </c>
      <c r="J1142" s="332">
        <f t="shared" si="347"/>
        <v>0.49500000000000005</v>
      </c>
      <c r="K1142" s="121"/>
      <c r="L1142" s="122"/>
      <c r="M1142" s="123"/>
      <c r="N1142" s="124"/>
      <c r="O1142" s="967"/>
      <c r="P1142" s="968"/>
      <c r="AE1142" s="261"/>
    </row>
    <row r="1143" spans="1:31" s="992" customFormat="1" ht="19.5" customHeight="1">
      <c r="A1143" s="113">
        <v>43919</v>
      </c>
      <c r="B1143" s="299" t="s">
        <v>31</v>
      </c>
      <c r="C1143" s="299" t="s">
        <v>66</v>
      </c>
      <c r="D1143" s="114" t="s">
        <v>4</v>
      </c>
      <c r="E1143" s="115" t="s">
        <v>765</v>
      </c>
      <c r="F1143" s="320">
        <v>1.3</v>
      </c>
      <c r="G1143" s="320">
        <v>0.6</v>
      </c>
      <c r="H1143" s="321">
        <v>1.7999999999999999E-2</v>
      </c>
      <c r="I1143" s="322">
        <v>15</v>
      </c>
      <c r="J1143" s="323">
        <f t="shared" si="347"/>
        <v>11.700000000000001</v>
      </c>
      <c r="K1143" s="116">
        <f>SUM(I1143:I1148)</f>
        <v>50</v>
      </c>
      <c r="L1143" s="117">
        <f>SUM(J1143:J1148)</f>
        <v>35.339999999999996</v>
      </c>
      <c r="M1143" s="118" t="s">
        <v>33</v>
      </c>
      <c r="N1143" s="119"/>
      <c r="O1143" s="967"/>
      <c r="P1143" s="968" t="s">
        <v>219</v>
      </c>
      <c r="AE1143" s="261"/>
    </row>
    <row r="1144" spans="1:31" s="1010" customFormat="1" ht="19.5" customHeight="1">
      <c r="A1144" s="120"/>
      <c r="B1144" s="328"/>
      <c r="C1144" s="328"/>
      <c r="D1144" s="1009"/>
      <c r="E1144" s="277"/>
      <c r="F1144" s="329">
        <v>1.2</v>
      </c>
      <c r="G1144" s="329">
        <v>0.6</v>
      </c>
      <c r="H1144" s="330">
        <v>1.7999999999999999E-2</v>
      </c>
      <c r="I1144" s="331">
        <v>18</v>
      </c>
      <c r="J1144" s="332">
        <f t="shared" si="347"/>
        <v>12.959999999999999</v>
      </c>
      <c r="K1144" s="121"/>
      <c r="L1144" s="122"/>
      <c r="M1144" s="123"/>
      <c r="N1144" s="124"/>
      <c r="O1144" s="967"/>
      <c r="P1144" s="968"/>
      <c r="AE1144" s="261"/>
    </row>
    <row r="1145" spans="1:31" s="1010" customFormat="1" ht="19.5" customHeight="1">
      <c r="A1145" s="120"/>
      <c r="B1145" s="328"/>
      <c r="C1145" s="328"/>
      <c r="D1145" s="1009"/>
      <c r="E1145" s="277"/>
      <c r="F1145" s="329">
        <v>1.1000000000000001</v>
      </c>
      <c r="G1145" s="329">
        <v>0.6</v>
      </c>
      <c r="H1145" s="330">
        <v>1.7999999999999999E-2</v>
      </c>
      <c r="I1145" s="331">
        <v>12</v>
      </c>
      <c r="J1145" s="332">
        <f t="shared" ref="J1145" si="353">F1145*G1145*I1145</f>
        <v>7.92</v>
      </c>
      <c r="K1145" s="121"/>
      <c r="L1145" s="122"/>
      <c r="M1145" s="123"/>
      <c r="N1145" s="124"/>
      <c r="O1145" s="967"/>
      <c r="P1145" s="968"/>
      <c r="AE1145" s="261"/>
    </row>
    <row r="1146" spans="1:31" s="1010" customFormat="1" ht="19.5" customHeight="1">
      <c r="A1146" s="120"/>
      <c r="B1146" s="328"/>
      <c r="C1146" s="328"/>
      <c r="D1146" s="1009"/>
      <c r="E1146" s="277"/>
      <c r="F1146" s="329">
        <v>1</v>
      </c>
      <c r="G1146" s="329">
        <v>0.6</v>
      </c>
      <c r="H1146" s="330">
        <v>1.7999999999999999E-2</v>
      </c>
      <c r="I1146" s="331">
        <v>2</v>
      </c>
      <c r="J1146" s="332">
        <f t="shared" ref="J1146" si="354">F1146*G1146*I1146</f>
        <v>1.2</v>
      </c>
      <c r="K1146" s="121"/>
      <c r="L1146" s="122"/>
      <c r="M1146" s="123"/>
      <c r="N1146" s="124"/>
      <c r="O1146" s="967"/>
      <c r="P1146" s="968"/>
      <c r="AE1146" s="261"/>
    </row>
    <row r="1147" spans="1:31" s="992" customFormat="1" ht="19.5" customHeight="1">
      <c r="A1147" s="120"/>
      <c r="B1147" s="328"/>
      <c r="C1147" s="328"/>
      <c r="D1147" s="991"/>
      <c r="E1147" s="277"/>
      <c r="F1147" s="329">
        <v>0.9</v>
      </c>
      <c r="G1147" s="329">
        <v>0.6</v>
      </c>
      <c r="H1147" s="330">
        <v>1.7999999999999999E-2</v>
      </c>
      <c r="I1147" s="331">
        <v>2</v>
      </c>
      <c r="J1147" s="332">
        <f t="shared" si="347"/>
        <v>1.08</v>
      </c>
      <c r="K1147" s="121"/>
      <c r="L1147" s="122"/>
      <c r="M1147" s="123"/>
      <c r="N1147" s="124"/>
      <c r="O1147" s="967"/>
      <c r="P1147" s="968"/>
      <c r="AE1147" s="261"/>
    </row>
    <row r="1148" spans="1:31" s="992" customFormat="1" ht="19.5" customHeight="1" thickBot="1">
      <c r="A1148" s="125"/>
      <c r="B1148" s="324"/>
      <c r="C1148" s="324"/>
      <c r="D1148" s="126"/>
      <c r="E1148" s="127"/>
      <c r="F1148" s="325">
        <v>0.8</v>
      </c>
      <c r="G1148" s="325">
        <v>0.6</v>
      </c>
      <c r="H1148" s="326">
        <v>1.7999999999999999E-2</v>
      </c>
      <c r="I1148" s="327">
        <v>1</v>
      </c>
      <c r="J1148" s="450">
        <f t="shared" si="347"/>
        <v>0.48</v>
      </c>
      <c r="K1148" s="128"/>
      <c r="L1148" s="129"/>
      <c r="M1148" s="130"/>
      <c r="N1148" s="131"/>
      <c r="O1148" s="981"/>
      <c r="P1148" s="982"/>
      <c r="AE1148" s="261"/>
    </row>
    <row r="1149" spans="1:31" s="992" customFormat="1" ht="19.5" customHeight="1">
      <c r="A1149" s="113">
        <v>43920</v>
      </c>
      <c r="B1149" s="299" t="s">
        <v>31</v>
      </c>
      <c r="C1149" s="299" t="s">
        <v>66</v>
      </c>
      <c r="D1149" s="114" t="s">
        <v>4</v>
      </c>
      <c r="E1149" s="115" t="s">
        <v>766</v>
      </c>
      <c r="F1149" s="320">
        <v>1.7</v>
      </c>
      <c r="G1149" s="320">
        <v>0.6</v>
      </c>
      <c r="H1149" s="321">
        <v>1.7999999999999999E-2</v>
      </c>
      <c r="I1149" s="322">
        <v>10</v>
      </c>
      <c r="J1149" s="323">
        <f t="shared" si="347"/>
        <v>10.199999999999999</v>
      </c>
      <c r="K1149" s="116">
        <f>SUM(I1149:I1153)</f>
        <v>48</v>
      </c>
      <c r="L1149" s="117">
        <f>SUM(J1149:J1153)</f>
        <v>63.56</v>
      </c>
      <c r="M1149" s="118" t="s">
        <v>33</v>
      </c>
      <c r="N1149" s="119" t="s">
        <v>32</v>
      </c>
      <c r="O1149" s="981" t="s">
        <v>229</v>
      </c>
      <c r="P1149" s="968" t="s">
        <v>219</v>
      </c>
      <c r="AE1149" s="261"/>
    </row>
    <row r="1150" spans="1:31" s="1013" customFormat="1" ht="19.5" customHeight="1">
      <c r="A1150" s="120"/>
      <c r="B1150" s="328"/>
      <c r="C1150" s="328"/>
      <c r="D1150" s="1012"/>
      <c r="E1150" s="277"/>
      <c r="F1150" s="329">
        <v>2.2000000000000002</v>
      </c>
      <c r="G1150" s="329">
        <v>0.6</v>
      </c>
      <c r="H1150" s="330">
        <v>1.7999999999999999E-2</v>
      </c>
      <c r="I1150" s="331">
        <v>1</v>
      </c>
      <c r="J1150" s="332">
        <f t="shared" ref="J1150:J1151" si="355">F1150*G1150*I1150</f>
        <v>1.32</v>
      </c>
      <c r="K1150" s="121"/>
      <c r="L1150" s="122"/>
      <c r="M1150" s="123"/>
      <c r="N1150" s="124"/>
      <c r="O1150" s="967"/>
      <c r="P1150" s="968"/>
      <c r="AE1150" s="261"/>
    </row>
    <row r="1151" spans="1:31" s="1013" customFormat="1" ht="19.5" customHeight="1">
      <c r="A1151" s="120"/>
      <c r="B1151" s="328"/>
      <c r="C1151" s="328"/>
      <c r="D1151" s="1012"/>
      <c r="E1151" s="277"/>
      <c r="F1151" s="329">
        <v>2.2999999999999998</v>
      </c>
      <c r="G1151" s="329">
        <v>0.6</v>
      </c>
      <c r="H1151" s="330">
        <v>1.7999999999999999E-2</v>
      </c>
      <c r="I1151" s="331">
        <v>9</v>
      </c>
      <c r="J1151" s="332">
        <f t="shared" si="355"/>
        <v>12.419999999999998</v>
      </c>
      <c r="K1151" s="121"/>
      <c r="L1151" s="122"/>
      <c r="M1151" s="123"/>
      <c r="N1151" s="124"/>
      <c r="O1151" s="967"/>
      <c r="P1151" s="968"/>
      <c r="AE1151" s="261"/>
    </row>
    <row r="1152" spans="1:31" s="992" customFormat="1" ht="19.5" customHeight="1">
      <c r="A1152" s="120"/>
      <c r="B1152" s="328"/>
      <c r="C1152" s="328"/>
      <c r="D1152" s="991"/>
      <c r="E1152" s="277"/>
      <c r="F1152" s="329">
        <v>2.2999999999999998</v>
      </c>
      <c r="G1152" s="329">
        <v>0.55000000000000004</v>
      </c>
      <c r="H1152" s="330">
        <v>1.7999999999999999E-2</v>
      </c>
      <c r="I1152" s="331">
        <v>4</v>
      </c>
      <c r="J1152" s="332">
        <f t="shared" si="347"/>
        <v>5.0599999999999996</v>
      </c>
      <c r="K1152" s="121"/>
      <c r="L1152" s="122"/>
      <c r="M1152" s="123"/>
      <c r="N1152" s="124"/>
      <c r="O1152" s="967"/>
      <c r="P1152" s="968"/>
      <c r="AE1152" s="261"/>
    </row>
    <row r="1153" spans="1:31" s="992" customFormat="1" ht="19.5" customHeight="1" thickBot="1">
      <c r="A1153" s="120"/>
      <c r="B1153" s="328"/>
      <c r="C1153" s="328"/>
      <c r="D1153" s="991"/>
      <c r="E1153" s="277"/>
      <c r="F1153" s="329">
        <v>2.4</v>
      </c>
      <c r="G1153" s="329">
        <v>0.6</v>
      </c>
      <c r="H1153" s="330">
        <v>1.7999999999999999E-2</v>
      </c>
      <c r="I1153" s="331">
        <v>24</v>
      </c>
      <c r="J1153" s="332">
        <f t="shared" si="347"/>
        <v>34.56</v>
      </c>
      <c r="K1153" s="121"/>
      <c r="L1153" s="122"/>
      <c r="M1153" s="123"/>
      <c r="N1153" s="124"/>
      <c r="O1153" s="967"/>
      <c r="P1153" s="968"/>
      <c r="AE1153" s="261"/>
    </row>
    <row r="1154" spans="1:31" s="992" customFormat="1" ht="19.5" customHeight="1">
      <c r="A1154" s="113">
        <v>43920</v>
      </c>
      <c r="B1154" s="299" t="s">
        <v>31</v>
      </c>
      <c r="C1154" s="299" t="s">
        <v>66</v>
      </c>
      <c r="D1154" s="114" t="s">
        <v>4</v>
      </c>
      <c r="E1154" s="115" t="s">
        <v>768</v>
      </c>
      <c r="F1154" s="320">
        <v>0.8</v>
      </c>
      <c r="G1154" s="320">
        <v>0.6</v>
      </c>
      <c r="H1154" s="321">
        <v>1.7999999999999999E-2</v>
      </c>
      <c r="I1154" s="322">
        <v>3</v>
      </c>
      <c r="J1154" s="323">
        <f t="shared" si="340"/>
        <v>1.44</v>
      </c>
      <c r="K1154" s="116">
        <f>SUM(I1154:I1159)</f>
        <v>48</v>
      </c>
      <c r="L1154" s="117">
        <f>SUM(J1154:J1159)</f>
        <v>30.96</v>
      </c>
      <c r="M1154" s="118" t="s">
        <v>33</v>
      </c>
      <c r="N1154" s="119"/>
      <c r="O1154" s="967"/>
      <c r="P1154" s="968" t="s">
        <v>219</v>
      </c>
      <c r="AE1154" s="261"/>
    </row>
    <row r="1155" spans="1:31" s="1027" customFormat="1" ht="19.5" customHeight="1">
      <c r="A1155" s="120"/>
      <c r="B1155" s="328"/>
      <c r="C1155" s="328"/>
      <c r="D1155" s="1026"/>
      <c r="E1155" s="277"/>
      <c r="F1155" s="329">
        <v>0.9</v>
      </c>
      <c r="G1155" s="329">
        <v>0.6</v>
      </c>
      <c r="H1155" s="330">
        <v>1.7999999999999999E-2</v>
      </c>
      <c r="I1155" s="331">
        <v>2</v>
      </c>
      <c r="J1155" s="332">
        <f t="shared" si="340"/>
        <v>1.08</v>
      </c>
      <c r="K1155" s="121"/>
      <c r="L1155" s="122"/>
      <c r="M1155" s="123"/>
      <c r="N1155" s="124"/>
      <c r="O1155" s="967"/>
      <c r="P1155" s="968"/>
      <c r="AE1155" s="261"/>
    </row>
    <row r="1156" spans="1:31" s="1027" customFormat="1" ht="19.5" customHeight="1">
      <c r="A1156" s="120"/>
      <c r="B1156" s="328"/>
      <c r="C1156" s="328"/>
      <c r="D1156" s="1026"/>
      <c r="E1156" s="277"/>
      <c r="F1156" s="329">
        <v>1</v>
      </c>
      <c r="G1156" s="329">
        <v>0.6</v>
      </c>
      <c r="H1156" s="330">
        <v>1.7999999999999999E-2</v>
      </c>
      <c r="I1156" s="331">
        <v>5</v>
      </c>
      <c r="J1156" s="332">
        <f t="shared" ref="J1156" si="356">F1156*G1156*I1156</f>
        <v>3</v>
      </c>
      <c r="K1156" s="121"/>
      <c r="L1156" s="122"/>
      <c r="M1156" s="123"/>
      <c r="N1156" s="124"/>
      <c r="O1156" s="967"/>
      <c r="P1156" s="968"/>
      <c r="AE1156" s="261"/>
    </row>
    <row r="1157" spans="1:31" s="1027" customFormat="1" ht="19.5" customHeight="1">
      <c r="A1157" s="120"/>
      <c r="B1157" s="328"/>
      <c r="C1157" s="328"/>
      <c r="D1157" s="1026"/>
      <c r="E1157" s="277"/>
      <c r="F1157" s="329">
        <v>1.1000000000000001</v>
      </c>
      <c r="G1157" s="329">
        <v>0.6</v>
      </c>
      <c r="H1157" s="330">
        <v>1.7999999999999999E-2</v>
      </c>
      <c r="I1157" s="331">
        <v>33</v>
      </c>
      <c r="J1157" s="332">
        <f t="shared" ref="J1157" si="357">F1157*G1157*I1157</f>
        <v>21.78</v>
      </c>
      <c r="K1157" s="121"/>
      <c r="L1157" s="122"/>
      <c r="M1157" s="123"/>
      <c r="N1157" s="124"/>
      <c r="O1157" s="967"/>
      <c r="P1157" s="968"/>
      <c r="AE1157" s="261"/>
    </row>
    <row r="1158" spans="1:31" s="992" customFormat="1" ht="19.5" customHeight="1">
      <c r="A1158" s="120"/>
      <c r="B1158" s="328"/>
      <c r="C1158" s="328"/>
      <c r="D1158" s="991"/>
      <c r="E1158" s="277"/>
      <c r="F1158" s="329">
        <v>1.2</v>
      </c>
      <c r="G1158" s="329">
        <v>0.6</v>
      </c>
      <c r="H1158" s="330">
        <v>1.7999999999999999E-2</v>
      </c>
      <c r="I1158" s="331">
        <v>4</v>
      </c>
      <c r="J1158" s="332">
        <f t="shared" si="340"/>
        <v>2.88</v>
      </c>
      <c r="K1158" s="121"/>
      <c r="L1158" s="122"/>
      <c r="M1158" s="123"/>
      <c r="N1158" s="124"/>
      <c r="O1158" s="967"/>
      <c r="P1158" s="968"/>
      <c r="AE1158" s="261"/>
    </row>
    <row r="1159" spans="1:31" s="992" customFormat="1" ht="19.5" customHeight="1" thickBot="1">
      <c r="A1159" s="120"/>
      <c r="B1159" s="328"/>
      <c r="C1159" s="328"/>
      <c r="D1159" s="991"/>
      <c r="E1159" s="277"/>
      <c r="F1159" s="329">
        <v>1.3</v>
      </c>
      <c r="G1159" s="329">
        <v>0.6</v>
      </c>
      <c r="H1159" s="330">
        <v>1.7999999999999999E-2</v>
      </c>
      <c r="I1159" s="331">
        <v>1</v>
      </c>
      <c r="J1159" s="332">
        <f t="shared" si="340"/>
        <v>0.78</v>
      </c>
      <c r="K1159" s="121"/>
      <c r="L1159" s="122"/>
      <c r="M1159" s="123"/>
      <c r="N1159" s="124"/>
      <c r="O1159" s="967"/>
      <c r="P1159" s="968"/>
      <c r="AE1159" s="261"/>
    </row>
    <row r="1160" spans="1:31" s="992" customFormat="1" ht="19.5" customHeight="1">
      <c r="A1160" s="113">
        <v>43920</v>
      </c>
      <c r="B1160" s="299" t="s">
        <v>31</v>
      </c>
      <c r="C1160" s="299" t="s">
        <v>66</v>
      </c>
      <c r="D1160" s="114" t="s">
        <v>3</v>
      </c>
      <c r="E1160" s="115" t="s">
        <v>769</v>
      </c>
      <c r="F1160" s="320">
        <v>0.9</v>
      </c>
      <c r="G1160" s="320">
        <v>0.6</v>
      </c>
      <c r="H1160" s="321">
        <v>1.7999999999999999E-2</v>
      </c>
      <c r="I1160" s="322">
        <v>11</v>
      </c>
      <c r="J1160" s="323">
        <f t="shared" si="340"/>
        <v>5.94</v>
      </c>
      <c r="K1160" s="116">
        <f>SUM(I1160:I1164)</f>
        <v>50</v>
      </c>
      <c r="L1160" s="117">
        <f>SUM(J1160:J1164)</f>
        <v>30.265000000000004</v>
      </c>
      <c r="M1160" s="118" t="s">
        <v>33</v>
      </c>
      <c r="N1160" s="119"/>
      <c r="O1160" s="967"/>
      <c r="P1160" s="968" t="s">
        <v>219</v>
      </c>
      <c r="AE1160" s="261"/>
    </row>
    <row r="1161" spans="1:31" s="1027" customFormat="1" ht="19.5" customHeight="1">
      <c r="A1161" s="120"/>
      <c r="B1161" s="328"/>
      <c r="C1161" s="328"/>
      <c r="D1161" s="1026"/>
      <c r="E1161" s="277"/>
      <c r="F1161" s="329">
        <v>1</v>
      </c>
      <c r="G1161" s="329">
        <v>0.6</v>
      </c>
      <c r="H1161" s="330">
        <v>1.7999999999999999E-2</v>
      </c>
      <c r="I1161" s="331">
        <v>19</v>
      </c>
      <c r="J1161" s="332">
        <f t="shared" si="340"/>
        <v>11.4</v>
      </c>
      <c r="K1161" s="121"/>
      <c r="L1161" s="122"/>
      <c r="M1161" s="123"/>
      <c r="N1161" s="124"/>
      <c r="O1161" s="967"/>
      <c r="P1161" s="968"/>
      <c r="AE1161" s="261"/>
    </row>
    <row r="1162" spans="1:31" s="1027" customFormat="1" ht="19.5" customHeight="1">
      <c r="A1162" s="120"/>
      <c r="B1162" s="328"/>
      <c r="C1162" s="328"/>
      <c r="D1162" s="1026"/>
      <c r="E1162" s="277"/>
      <c r="F1162" s="329">
        <v>1</v>
      </c>
      <c r="G1162" s="329">
        <v>0.55000000000000004</v>
      </c>
      <c r="H1162" s="330">
        <v>1.7999999999999999E-2</v>
      </c>
      <c r="I1162" s="331">
        <v>1</v>
      </c>
      <c r="J1162" s="332">
        <f t="shared" ref="J1162" si="358">F1162*G1162*I1162</f>
        <v>0.55000000000000004</v>
      </c>
      <c r="K1162" s="121"/>
      <c r="L1162" s="122"/>
      <c r="M1162" s="123"/>
      <c r="N1162" s="124"/>
      <c r="O1162" s="967"/>
      <c r="P1162" s="968"/>
      <c r="AE1162" s="261"/>
    </row>
    <row r="1163" spans="1:31" s="992" customFormat="1" ht="19.5" customHeight="1">
      <c r="A1163" s="120"/>
      <c r="B1163" s="328"/>
      <c r="C1163" s="328"/>
      <c r="D1163" s="991"/>
      <c r="E1163" s="277"/>
      <c r="F1163" s="329">
        <v>1.1000000000000001</v>
      </c>
      <c r="G1163" s="329">
        <v>0.6</v>
      </c>
      <c r="H1163" s="330">
        <v>1.7999999999999999E-2</v>
      </c>
      <c r="I1163" s="331">
        <v>16</v>
      </c>
      <c r="J1163" s="332">
        <f t="shared" si="340"/>
        <v>10.56</v>
      </c>
      <c r="K1163" s="121"/>
      <c r="L1163" s="122"/>
      <c r="M1163" s="123"/>
      <c r="N1163" s="124"/>
      <c r="O1163" s="967"/>
      <c r="P1163" s="968"/>
      <c r="AE1163" s="261"/>
    </row>
    <row r="1164" spans="1:31" s="992" customFormat="1" ht="19.5" customHeight="1" thickBot="1">
      <c r="A1164" s="125"/>
      <c r="B1164" s="324"/>
      <c r="C1164" s="324"/>
      <c r="D1164" s="126"/>
      <c r="E1164" s="127"/>
      <c r="F1164" s="325">
        <v>1.1000000000000001</v>
      </c>
      <c r="G1164" s="325">
        <v>0.55000000000000004</v>
      </c>
      <c r="H1164" s="326">
        <v>1.7999999999999999E-2</v>
      </c>
      <c r="I1164" s="327">
        <v>3</v>
      </c>
      <c r="J1164" s="450">
        <f t="shared" si="340"/>
        <v>1.8150000000000004</v>
      </c>
      <c r="K1164" s="128"/>
      <c r="L1164" s="129"/>
      <c r="M1164" s="130"/>
      <c r="N1164" s="131"/>
      <c r="O1164" s="981"/>
      <c r="P1164" s="982"/>
      <c r="AE1164" s="261"/>
    </row>
    <row r="1165" spans="1:31" s="992" customFormat="1" ht="19.5" customHeight="1">
      <c r="A1165" s="113">
        <v>43920</v>
      </c>
      <c r="B1165" s="299" t="s">
        <v>31</v>
      </c>
      <c r="C1165" s="299" t="s">
        <v>66</v>
      </c>
      <c r="D1165" s="114" t="s">
        <v>3</v>
      </c>
      <c r="E1165" s="115" t="s">
        <v>770</v>
      </c>
      <c r="F1165" s="320">
        <v>1.2</v>
      </c>
      <c r="G1165" s="320">
        <v>0.6</v>
      </c>
      <c r="H1165" s="321">
        <v>1.7999999999999999E-2</v>
      </c>
      <c r="I1165" s="322">
        <v>35</v>
      </c>
      <c r="J1165" s="323">
        <f t="shared" si="340"/>
        <v>25.2</v>
      </c>
      <c r="K1165" s="116">
        <f>SUM(I1165:I1168)</f>
        <v>50</v>
      </c>
      <c r="L1165" s="117">
        <f>SUM(J1165:J1168)</f>
        <v>36.410000000000004</v>
      </c>
      <c r="M1165" s="118" t="s">
        <v>33</v>
      </c>
      <c r="N1165" s="119"/>
      <c r="O1165" s="981"/>
      <c r="P1165" s="968" t="s">
        <v>219</v>
      </c>
      <c r="AE1165" s="261"/>
    </row>
    <row r="1166" spans="1:31" s="1027" customFormat="1" ht="19.5" customHeight="1">
      <c r="A1166" s="120"/>
      <c r="B1166" s="328"/>
      <c r="C1166" s="328"/>
      <c r="D1166" s="1026"/>
      <c r="E1166" s="277"/>
      <c r="F1166" s="329">
        <v>1.2</v>
      </c>
      <c r="G1166" s="329">
        <v>0.55000000000000004</v>
      </c>
      <c r="H1166" s="330">
        <v>1.7999999999999999E-2</v>
      </c>
      <c r="I1166" s="331">
        <v>3</v>
      </c>
      <c r="J1166" s="332">
        <f t="shared" ref="J1166" si="359">F1166*G1166*I1166</f>
        <v>1.98</v>
      </c>
      <c r="K1166" s="121"/>
      <c r="L1166" s="122"/>
      <c r="M1166" s="123"/>
      <c r="N1166" s="124"/>
      <c r="O1166" s="967"/>
      <c r="P1166" s="968"/>
      <c r="AE1166" s="261"/>
    </row>
    <row r="1167" spans="1:31" s="992" customFormat="1" ht="19.5" customHeight="1">
      <c r="A1167" s="120"/>
      <c r="B1167" s="328"/>
      <c r="C1167" s="328"/>
      <c r="D1167" s="991"/>
      <c r="E1167" s="277"/>
      <c r="F1167" s="329">
        <v>1.3</v>
      </c>
      <c r="G1167" s="329">
        <v>0.6</v>
      </c>
      <c r="H1167" s="330">
        <v>1.7999999999999999E-2</v>
      </c>
      <c r="I1167" s="331">
        <v>10</v>
      </c>
      <c r="J1167" s="332">
        <f t="shared" si="340"/>
        <v>7.8000000000000007</v>
      </c>
      <c r="K1167" s="121"/>
      <c r="L1167" s="122"/>
      <c r="M1167" s="123"/>
      <c r="N1167" s="124"/>
      <c r="O1167" s="967"/>
      <c r="P1167" s="968"/>
      <c r="AE1167" s="261"/>
    </row>
    <row r="1168" spans="1:31" s="992" customFormat="1" ht="19.5" customHeight="1" thickBot="1">
      <c r="A1168" s="120"/>
      <c r="B1168" s="328"/>
      <c r="C1168" s="328"/>
      <c r="D1168" s="991"/>
      <c r="E1168" s="277"/>
      <c r="F1168" s="329">
        <v>1.3</v>
      </c>
      <c r="G1168" s="329">
        <v>0.55000000000000004</v>
      </c>
      <c r="H1168" s="330">
        <v>1.7999999999999999E-2</v>
      </c>
      <c r="I1168" s="331">
        <v>2</v>
      </c>
      <c r="J1168" s="332">
        <f t="shared" si="340"/>
        <v>1.4300000000000002</v>
      </c>
      <c r="K1168" s="121"/>
      <c r="L1168" s="122"/>
      <c r="M1168" s="123"/>
      <c r="N1168" s="124"/>
      <c r="O1168" s="967"/>
      <c r="P1168" s="968"/>
      <c r="AE1168" s="261"/>
    </row>
    <row r="1169" spans="1:31" s="992" customFormat="1" ht="19.5" customHeight="1">
      <c r="A1169" s="113">
        <v>43920</v>
      </c>
      <c r="B1169" s="299" t="s">
        <v>31</v>
      </c>
      <c r="C1169" s="299" t="s">
        <v>66</v>
      </c>
      <c r="D1169" s="114" t="s">
        <v>4</v>
      </c>
      <c r="E1169" s="115" t="s">
        <v>771</v>
      </c>
      <c r="F1169" s="320">
        <v>0.9</v>
      </c>
      <c r="G1169" s="320">
        <v>0.6</v>
      </c>
      <c r="H1169" s="321">
        <v>1.7999999999999999E-2</v>
      </c>
      <c r="I1169" s="322">
        <v>10</v>
      </c>
      <c r="J1169" s="323">
        <f t="shared" si="340"/>
        <v>5.4</v>
      </c>
      <c r="K1169" s="116">
        <f>SUM(I1169:I1174)</f>
        <v>49</v>
      </c>
      <c r="L1169" s="117">
        <f>SUM(J1169:J1174)</f>
        <v>31.800000000000004</v>
      </c>
      <c r="M1169" s="118" t="s">
        <v>33</v>
      </c>
      <c r="N1169" s="119"/>
      <c r="O1169" s="967"/>
      <c r="P1169" s="968" t="s">
        <v>219</v>
      </c>
      <c r="AE1169" s="261"/>
    </row>
    <row r="1170" spans="1:31" s="1027" customFormat="1" ht="19.5" customHeight="1">
      <c r="A1170" s="120"/>
      <c r="B1170" s="328"/>
      <c r="C1170" s="328"/>
      <c r="D1170" s="1026"/>
      <c r="E1170" s="277"/>
      <c r="F1170" s="329">
        <v>1</v>
      </c>
      <c r="G1170" s="329">
        <v>0.6</v>
      </c>
      <c r="H1170" s="330">
        <v>1.7999999999999999E-2</v>
      </c>
      <c r="I1170" s="331">
        <v>4</v>
      </c>
      <c r="J1170" s="332">
        <f t="shared" si="340"/>
        <v>2.4</v>
      </c>
      <c r="K1170" s="121"/>
      <c r="L1170" s="122"/>
      <c r="M1170" s="123"/>
      <c r="N1170" s="124"/>
      <c r="O1170" s="967"/>
      <c r="P1170" s="968"/>
      <c r="AE1170" s="261"/>
    </row>
    <row r="1171" spans="1:31" s="1027" customFormat="1" ht="19.5" customHeight="1">
      <c r="A1171" s="120"/>
      <c r="B1171" s="328"/>
      <c r="C1171" s="328"/>
      <c r="D1171" s="1026"/>
      <c r="E1171" s="277"/>
      <c r="F1171" s="329">
        <v>1.1000000000000001</v>
      </c>
      <c r="G1171" s="329">
        <v>0.6</v>
      </c>
      <c r="H1171" s="330">
        <v>1.7999999999999999E-2</v>
      </c>
      <c r="I1171" s="331">
        <v>17</v>
      </c>
      <c r="J1171" s="332">
        <f t="shared" ref="J1171" si="360">F1171*G1171*I1171</f>
        <v>11.22</v>
      </c>
      <c r="K1171" s="121"/>
      <c r="L1171" s="122"/>
      <c r="M1171" s="123"/>
      <c r="N1171" s="124"/>
      <c r="O1171" s="967"/>
      <c r="P1171" s="968"/>
      <c r="AE1171" s="261"/>
    </row>
    <row r="1172" spans="1:31" s="1027" customFormat="1" ht="19.5" customHeight="1">
      <c r="A1172" s="120"/>
      <c r="B1172" s="328"/>
      <c r="C1172" s="328"/>
      <c r="D1172" s="1026"/>
      <c r="E1172" s="277"/>
      <c r="F1172" s="329">
        <v>1.2</v>
      </c>
      <c r="G1172" s="329">
        <v>0.6</v>
      </c>
      <c r="H1172" s="330">
        <v>1.7999999999999999E-2</v>
      </c>
      <c r="I1172" s="331">
        <v>11</v>
      </c>
      <c r="J1172" s="332">
        <f t="shared" ref="J1172" si="361">F1172*G1172*I1172</f>
        <v>7.92</v>
      </c>
      <c r="K1172" s="121"/>
      <c r="L1172" s="122"/>
      <c r="M1172" s="123"/>
      <c r="N1172" s="124"/>
      <c r="O1172" s="967"/>
      <c r="P1172" s="968"/>
      <c r="AE1172" s="261"/>
    </row>
    <row r="1173" spans="1:31" s="992" customFormat="1" ht="19.5" customHeight="1">
      <c r="A1173" s="120"/>
      <c r="B1173" s="328"/>
      <c r="C1173" s="328"/>
      <c r="D1173" s="991"/>
      <c r="E1173" s="277"/>
      <c r="F1173" s="329">
        <v>1.3</v>
      </c>
      <c r="G1173" s="329">
        <v>0.6</v>
      </c>
      <c r="H1173" s="330">
        <v>1.7999999999999999E-2</v>
      </c>
      <c r="I1173" s="331">
        <v>5</v>
      </c>
      <c r="J1173" s="332">
        <f t="shared" si="340"/>
        <v>3.9000000000000004</v>
      </c>
      <c r="K1173" s="121"/>
      <c r="L1173" s="122"/>
      <c r="M1173" s="123"/>
      <c r="N1173" s="124"/>
      <c r="O1173" s="967"/>
      <c r="P1173" s="968"/>
      <c r="AE1173" s="261"/>
    </row>
    <row r="1174" spans="1:31" s="992" customFormat="1" ht="19.5" customHeight="1" thickBot="1">
      <c r="A1174" s="125"/>
      <c r="B1174" s="324"/>
      <c r="C1174" s="324"/>
      <c r="D1174" s="126"/>
      <c r="E1174" s="127"/>
      <c r="F1174" s="325">
        <v>0.8</v>
      </c>
      <c r="G1174" s="325">
        <v>0.6</v>
      </c>
      <c r="H1174" s="326">
        <v>1.7999999999999999E-2</v>
      </c>
      <c r="I1174" s="327">
        <v>2</v>
      </c>
      <c r="J1174" s="450">
        <f t="shared" si="340"/>
        <v>0.96</v>
      </c>
      <c r="K1174" s="128"/>
      <c r="L1174" s="129"/>
      <c r="M1174" s="130"/>
      <c r="N1174" s="131"/>
      <c r="O1174" s="981"/>
      <c r="P1174" s="982"/>
      <c r="AE1174" s="261"/>
    </row>
    <row r="1175" spans="1:31" s="989" customFormat="1" ht="19.5" customHeight="1">
      <c r="A1175" s="113">
        <v>43920</v>
      </c>
      <c r="B1175" s="299" t="s">
        <v>31</v>
      </c>
      <c r="C1175" s="299" t="s">
        <v>66</v>
      </c>
      <c r="D1175" s="114" t="s">
        <v>3</v>
      </c>
      <c r="E1175" s="115" t="s">
        <v>772</v>
      </c>
      <c r="F1175" s="320">
        <v>1.4</v>
      </c>
      <c r="G1175" s="320">
        <v>0.6</v>
      </c>
      <c r="H1175" s="321">
        <v>1.7999999999999999E-2</v>
      </c>
      <c r="I1175" s="322">
        <v>22</v>
      </c>
      <c r="J1175" s="323">
        <f t="shared" si="339"/>
        <v>18.48</v>
      </c>
      <c r="K1175" s="116">
        <f>SUM(I1175:I1180)</f>
        <v>49</v>
      </c>
      <c r="L1175" s="117">
        <f>SUM(J1175:J1180)</f>
        <v>43.705000000000005</v>
      </c>
      <c r="M1175" s="118" t="s">
        <v>33</v>
      </c>
      <c r="N1175" s="119"/>
      <c r="O1175" s="981"/>
      <c r="P1175" s="982" t="s">
        <v>219</v>
      </c>
      <c r="AE1175" s="261"/>
    </row>
    <row r="1176" spans="1:31" s="1027" customFormat="1" ht="19.5" customHeight="1">
      <c r="A1176" s="120"/>
      <c r="B1176" s="328"/>
      <c r="C1176" s="328"/>
      <c r="D1176" s="1026"/>
      <c r="E1176" s="277"/>
      <c r="F1176" s="329">
        <v>1.5</v>
      </c>
      <c r="G1176" s="329">
        <v>0.6</v>
      </c>
      <c r="H1176" s="330">
        <v>1.7999999999999999E-2</v>
      </c>
      <c r="I1176" s="331">
        <v>13</v>
      </c>
      <c r="J1176" s="332">
        <f t="shared" si="339"/>
        <v>11.7</v>
      </c>
      <c r="K1176" s="121"/>
      <c r="L1176" s="122"/>
      <c r="M1176" s="123"/>
      <c r="N1176" s="124"/>
      <c r="O1176" s="967"/>
      <c r="P1176" s="968"/>
      <c r="AE1176" s="261"/>
    </row>
    <row r="1177" spans="1:31" s="1027" customFormat="1" ht="19.5" customHeight="1">
      <c r="A1177" s="120"/>
      <c r="B1177" s="328"/>
      <c r="C1177" s="328"/>
      <c r="D1177" s="1026"/>
      <c r="E1177" s="277"/>
      <c r="F1177" s="329">
        <v>1.6</v>
      </c>
      <c r="G1177" s="329">
        <v>0.6</v>
      </c>
      <c r="H1177" s="330">
        <v>1.7999999999999999E-2</v>
      </c>
      <c r="I1177" s="331">
        <v>7</v>
      </c>
      <c r="J1177" s="332">
        <f t="shared" ref="J1177" si="362">F1177*G1177*I1177</f>
        <v>6.72</v>
      </c>
      <c r="K1177" s="121"/>
      <c r="L1177" s="122"/>
      <c r="M1177" s="123"/>
      <c r="N1177" s="124"/>
      <c r="O1177" s="967"/>
      <c r="P1177" s="968"/>
      <c r="AE1177" s="261"/>
    </row>
    <row r="1178" spans="1:31" s="1027" customFormat="1" ht="19.5" customHeight="1">
      <c r="A1178" s="120"/>
      <c r="B1178" s="328"/>
      <c r="C1178" s="328"/>
      <c r="D1178" s="1026"/>
      <c r="E1178" s="277"/>
      <c r="F1178" s="329">
        <v>1.7</v>
      </c>
      <c r="G1178" s="329">
        <v>0.6</v>
      </c>
      <c r="H1178" s="330">
        <v>1.7999999999999999E-2</v>
      </c>
      <c r="I1178" s="331">
        <v>5</v>
      </c>
      <c r="J1178" s="332">
        <f t="shared" ref="J1178" si="363">F1178*G1178*I1178</f>
        <v>5.0999999999999996</v>
      </c>
      <c r="K1178" s="121"/>
      <c r="L1178" s="122"/>
      <c r="M1178" s="123"/>
      <c r="N1178" s="124"/>
      <c r="O1178" s="967"/>
      <c r="P1178" s="968"/>
      <c r="AE1178" s="261"/>
    </row>
    <row r="1179" spans="1:31" s="989" customFormat="1" ht="19.5" customHeight="1">
      <c r="A1179" s="120"/>
      <c r="B1179" s="328"/>
      <c r="C1179" s="328"/>
      <c r="D1179" s="988"/>
      <c r="E1179" s="277"/>
      <c r="F1179" s="329">
        <v>1.7</v>
      </c>
      <c r="G1179" s="329">
        <v>0.55000000000000004</v>
      </c>
      <c r="H1179" s="330">
        <v>1.7999999999999999E-2</v>
      </c>
      <c r="I1179" s="331">
        <v>1</v>
      </c>
      <c r="J1179" s="332">
        <f t="shared" si="339"/>
        <v>0.93500000000000005</v>
      </c>
      <c r="K1179" s="121"/>
      <c r="L1179" s="122"/>
      <c r="M1179" s="123"/>
      <c r="N1179" s="124"/>
      <c r="O1179" s="967"/>
      <c r="P1179" s="968"/>
      <c r="AE1179" s="261"/>
    </row>
    <row r="1180" spans="1:31" s="989" customFormat="1" ht="19.5" customHeight="1" thickBot="1">
      <c r="A1180" s="120"/>
      <c r="B1180" s="328"/>
      <c r="C1180" s="328"/>
      <c r="D1180" s="988"/>
      <c r="E1180" s="277"/>
      <c r="F1180" s="329">
        <v>1.4</v>
      </c>
      <c r="G1180" s="329">
        <v>0.55000000000000004</v>
      </c>
      <c r="H1180" s="330">
        <v>1.7999999999999999E-2</v>
      </c>
      <c r="I1180" s="331">
        <v>1</v>
      </c>
      <c r="J1180" s="332">
        <f t="shared" si="339"/>
        <v>0.77</v>
      </c>
      <c r="K1180" s="121"/>
      <c r="L1180" s="122"/>
      <c r="M1180" s="123"/>
      <c r="N1180" s="124"/>
      <c r="O1180" s="967"/>
      <c r="P1180" s="968"/>
      <c r="AE1180" s="261"/>
    </row>
    <row r="1181" spans="1:31" s="1027" customFormat="1" ht="19.5" customHeight="1">
      <c r="A1181" s="113">
        <v>43920</v>
      </c>
      <c r="B1181" s="299" t="s">
        <v>31</v>
      </c>
      <c r="C1181" s="299" t="s">
        <v>66</v>
      </c>
      <c r="D1181" s="114" t="s">
        <v>4</v>
      </c>
      <c r="E1181" s="115" t="s">
        <v>773</v>
      </c>
      <c r="F1181" s="320">
        <v>2.1</v>
      </c>
      <c r="G1181" s="320">
        <v>0.6</v>
      </c>
      <c r="H1181" s="321">
        <v>1.7999999999999999E-2</v>
      </c>
      <c r="I1181" s="322">
        <v>9</v>
      </c>
      <c r="J1181" s="323">
        <f t="shared" si="339"/>
        <v>11.34</v>
      </c>
      <c r="K1181" s="116">
        <f>SUM(I1181:I1187)</f>
        <v>27</v>
      </c>
      <c r="L1181" s="117">
        <f>SUM(J1181:J1187)</f>
        <v>37.26</v>
      </c>
      <c r="M1181" s="118" t="s">
        <v>33</v>
      </c>
      <c r="N1181" s="119" t="s">
        <v>32</v>
      </c>
      <c r="O1181" s="967" t="s">
        <v>229</v>
      </c>
      <c r="P1181" s="968" t="s">
        <v>219</v>
      </c>
      <c r="AE1181" s="261"/>
    </row>
    <row r="1182" spans="1:31" s="1027" customFormat="1" ht="19.5" customHeight="1">
      <c r="A1182" s="120"/>
      <c r="B1182" s="328"/>
      <c r="C1182" s="328"/>
      <c r="D1182" s="1026"/>
      <c r="E1182" s="277"/>
      <c r="F1182" s="329">
        <v>2.6</v>
      </c>
      <c r="G1182" s="329">
        <v>0.6</v>
      </c>
      <c r="H1182" s="330">
        <v>1.7999999999999999E-2</v>
      </c>
      <c r="I1182" s="331">
        <v>8</v>
      </c>
      <c r="J1182" s="332">
        <f t="shared" si="339"/>
        <v>12.48</v>
      </c>
      <c r="K1182" s="121"/>
      <c r="L1182" s="122"/>
      <c r="M1182" s="123"/>
      <c r="N1182" s="124"/>
      <c r="O1182" s="967"/>
      <c r="P1182" s="968"/>
      <c r="AE1182" s="261"/>
    </row>
    <row r="1183" spans="1:31" s="1027" customFormat="1" ht="19.5" customHeight="1">
      <c r="A1183" s="120"/>
      <c r="B1183" s="328"/>
      <c r="C1183" s="328"/>
      <c r="D1183" s="1026"/>
      <c r="E1183" s="277"/>
      <c r="F1183" s="329">
        <v>2.5</v>
      </c>
      <c r="G1183" s="329">
        <v>0.6</v>
      </c>
      <c r="H1183" s="330">
        <v>1.7999999999999999E-2</v>
      </c>
      <c r="I1183" s="331">
        <v>3</v>
      </c>
      <c r="J1183" s="332">
        <f t="shared" ref="J1183:J1184" si="364">F1183*G1183*I1183</f>
        <v>4.5</v>
      </c>
      <c r="K1183" s="121"/>
      <c r="L1183" s="122"/>
      <c r="M1183" s="123"/>
      <c r="N1183" s="124"/>
      <c r="O1183" s="967"/>
      <c r="P1183" s="968"/>
      <c r="AE1183" s="261"/>
    </row>
    <row r="1184" spans="1:31" s="1027" customFormat="1" ht="19.5" customHeight="1">
      <c r="A1184" s="120"/>
      <c r="B1184" s="328"/>
      <c r="C1184" s="328"/>
      <c r="D1184" s="1026"/>
      <c r="E1184" s="277"/>
      <c r="F1184" s="329">
        <v>2.7</v>
      </c>
      <c r="G1184" s="329">
        <v>0.6</v>
      </c>
      <c r="H1184" s="330">
        <v>1.7999999999999999E-2</v>
      </c>
      <c r="I1184" s="331">
        <v>1</v>
      </c>
      <c r="J1184" s="332">
        <f t="shared" si="364"/>
        <v>1.62</v>
      </c>
      <c r="K1184" s="121"/>
      <c r="L1184" s="122"/>
      <c r="M1184" s="123"/>
      <c r="N1184" s="124"/>
      <c r="O1184" s="967"/>
      <c r="P1184" s="968"/>
      <c r="AE1184" s="261"/>
    </row>
    <row r="1185" spans="1:31" s="1027" customFormat="1" ht="19.5" customHeight="1">
      <c r="A1185" s="120"/>
      <c r="B1185" s="328"/>
      <c r="C1185" s="328"/>
      <c r="D1185" s="1026"/>
      <c r="E1185" s="277"/>
      <c r="F1185" s="329">
        <v>2.4</v>
      </c>
      <c r="G1185" s="329">
        <v>0.6</v>
      </c>
      <c r="H1185" s="330">
        <v>1.7999999999999999E-2</v>
      </c>
      <c r="I1185" s="331">
        <v>1</v>
      </c>
      <c r="J1185" s="332">
        <f t="shared" ref="J1185" si="365">F1185*G1185*I1185</f>
        <v>1.44</v>
      </c>
      <c r="K1185" s="121"/>
      <c r="L1185" s="122"/>
      <c r="M1185" s="123"/>
      <c r="N1185" s="124"/>
      <c r="O1185" s="967"/>
      <c r="P1185" s="968"/>
      <c r="AE1185" s="261"/>
    </row>
    <row r="1186" spans="1:31" s="1027" customFormat="1" ht="19.5" customHeight="1">
      <c r="A1186" s="120"/>
      <c r="B1186" s="328"/>
      <c r="C1186" s="328"/>
      <c r="D1186" s="1026"/>
      <c r="E1186" s="277"/>
      <c r="F1186" s="329">
        <v>2</v>
      </c>
      <c r="G1186" s="329">
        <v>0.6</v>
      </c>
      <c r="H1186" s="330">
        <v>1.7999999999999999E-2</v>
      </c>
      <c r="I1186" s="331">
        <v>4</v>
      </c>
      <c r="J1186" s="332">
        <f t="shared" si="339"/>
        <v>4.8</v>
      </c>
      <c r="K1186" s="121"/>
      <c r="L1186" s="122"/>
      <c r="M1186" s="123"/>
      <c r="N1186" s="124"/>
      <c r="O1186" s="967"/>
      <c r="P1186" s="968"/>
      <c r="AE1186" s="261"/>
    </row>
    <row r="1187" spans="1:31" s="1027" customFormat="1" ht="19.5" customHeight="1" thickBot="1">
      <c r="A1187" s="125"/>
      <c r="B1187" s="324"/>
      <c r="C1187" s="324"/>
      <c r="D1187" s="126"/>
      <c r="E1187" s="127"/>
      <c r="F1187" s="325">
        <v>1.8</v>
      </c>
      <c r="G1187" s="325">
        <v>0.6</v>
      </c>
      <c r="H1187" s="326">
        <v>1.7999999999999999E-2</v>
      </c>
      <c r="I1187" s="327">
        <v>1</v>
      </c>
      <c r="J1187" s="450">
        <f t="shared" si="339"/>
        <v>1.08</v>
      </c>
      <c r="K1187" s="128"/>
      <c r="L1187" s="129"/>
      <c r="M1187" s="130"/>
      <c r="N1187" s="131"/>
      <c r="O1187" s="981"/>
      <c r="P1187" s="982"/>
      <c r="AE1187" s="261"/>
    </row>
    <row r="1188" spans="1:31" s="1027" customFormat="1" ht="19.5" customHeight="1">
      <c r="A1188" s="113">
        <v>43920</v>
      </c>
      <c r="B1188" s="299" t="s">
        <v>31</v>
      </c>
      <c r="C1188" s="299" t="s">
        <v>66</v>
      </c>
      <c r="D1188" s="114" t="s">
        <v>3</v>
      </c>
      <c r="E1188" s="115" t="s">
        <v>774</v>
      </c>
      <c r="F1188" s="320">
        <v>1.2</v>
      </c>
      <c r="G1188" s="320">
        <v>0.6</v>
      </c>
      <c r="H1188" s="321">
        <v>1.7999999999999999E-2</v>
      </c>
      <c r="I1188" s="322">
        <v>27</v>
      </c>
      <c r="J1188" s="323">
        <f t="shared" si="339"/>
        <v>19.439999999999998</v>
      </c>
      <c r="K1188" s="116">
        <f>SUM(I1188:I1191)</f>
        <v>50</v>
      </c>
      <c r="L1188" s="117">
        <f>SUM(J1188:J1191)</f>
        <v>36.954999999999998</v>
      </c>
      <c r="M1188" s="118" t="s">
        <v>33</v>
      </c>
      <c r="N1188" s="119"/>
      <c r="O1188" s="981"/>
      <c r="P1188" s="982" t="s">
        <v>219</v>
      </c>
      <c r="AE1188" s="261"/>
    </row>
    <row r="1189" spans="1:31" s="1027" customFormat="1" ht="19.5" customHeight="1">
      <c r="A1189" s="120"/>
      <c r="B1189" s="328"/>
      <c r="C1189" s="328"/>
      <c r="D1189" s="1026"/>
      <c r="E1189" s="277"/>
      <c r="F1189" s="329">
        <v>1.2</v>
      </c>
      <c r="G1189" s="329">
        <v>0.55000000000000004</v>
      </c>
      <c r="H1189" s="330">
        <v>1.7999999999999999E-2</v>
      </c>
      <c r="I1189" s="331">
        <v>3</v>
      </c>
      <c r="J1189" s="332">
        <f t="shared" ref="J1189" si="366">F1189*G1189*I1189</f>
        <v>1.98</v>
      </c>
      <c r="K1189" s="121"/>
      <c r="L1189" s="122"/>
      <c r="M1189" s="123"/>
      <c r="N1189" s="124"/>
      <c r="O1189" s="967"/>
      <c r="P1189" s="968"/>
      <c r="AE1189" s="261"/>
    </row>
    <row r="1190" spans="1:31" s="1027" customFormat="1" ht="19.5" customHeight="1">
      <c r="A1190" s="120"/>
      <c r="B1190" s="328"/>
      <c r="C1190" s="328"/>
      <c r="D1190" s="1026"/>
      <c r="E1190" s="277"/>
      <c r="F1190" s="329">
        <v>1.3</v>
      </c>
      <c r="G1190" s="329">
        <v>0.6</v>
      </c>
      <c r="H1190" s="330">
        <v>1.7999999999999999E-2</v>
      </c>
      <c r="I1190" s="331">
        <v>19</v>
      </c>
      <c r="J1190" s="332">
        <f t="shared" si="339"/>
        <v>14.82</v>
      </c>
      <c r="K1190" s="121"/>
      <c r="L1190" s="122"/>
      <c r="M1190" s="123"/>
      <c r="N1190" s="124"/>
      <c r="O1190" s="967"/>
      <c r="P1190" s="968"/>
      <c r="AE1190" s="261"/>
    </row>
    <row r="1191" spans="1:31" s="1027" customFormat="1" ht="19.5" customHeight="1" thickBot="1">
      <c r="A1191" s="120"/>
      <c r="B1191" s="328"/>
      <c r="C1191" s="328"/>
      <c r="D1191" s="1026"/>
      <c r="E1191" s="277"/>
      <c r="F1191" s="329">
        <v>1.3</v>
      </c>
      <c r="G1191" s="329">
        <v>0.55000000000000004</v>
      </c>
      <c r="H1191" s="330">
        <v>1.7999999999999999E-2</v>
      </c>
      <c r="I1191" s="331">
        <v>1</v>
      </c>
      <c r="J1191" s="332">
        <f t="shared" si="339"/>
        <v>0.71500000000000008</v>
      </c>
      <c r="K1191" s="121"/>
      <c r="L1191" s="122"/>
      <c r="M1191" s="123"/>
      <c r="N1191" s="124"/>
      <c r="O1191" s="967"/>
      <c r="P1191" s="968"/>
      <c r="AE1191" s="261"/>
    </row>
    <row r="1192" spans="1:31" s="1027" customFormat="1" ht="19.5" customHeight="1">
      <c r="A1192" s="113"/>
      <c r="B1192" s="299" t="s">
        <v>31</v>
      </c>
      <c r="C1192" s="299" t="s">
        <v>66</v>
      </c>
      <c r="D1192" s="114"/>
      <c r="E1192" s="115"/>
      <c r="F1192" s="320"/>
      <c r="G1192" s="320">
        <v>0.6</v>
      </c>
      <c r="H1192" s="321">
        <v>1.7999999999999999E-2</v>
      </c>
      <c r="I1192" s="322"/>
      <c r="J1192" s="323">
        <f t="shared" si="339"/>
        <v>0</v>
      </c>
      <c r="K1192" s="116">
        <f>SUM(I1192:I1194)</f>
        <v>0</v>
      </c>
      <c r="L1192" s="117">
        <f>SUM(J1192:J1194)</f>
        <v>0</v>
      </c>
      <c r="M1192" s="118" t="s">
        <v>33</v>
      </c>
      <c r="N1192" s="119"/>
      <c r="O1192" s="967"/>
      <c r="P1192" s="968"/>
      <c r="AE1192" s="261"/>
    </row>
    <row r="1193" spans="1:31" s="1027" customFormat="1" ht="19.5" customHeight="1">
      <c r="A1193" s="120"/>
      <c r="B1193" s="328"/>
      <c r="C1193" s="328"/>
      <c r="D1193" s="1026"/>
      <c r="E1193" s="277"/>
      <c r="F1193" s="329"/>
      <c r="G1193" s="329">
        <v>0.6</v>
      </c>
      <c r="H1193" s="330">
        <v>1.7999999999999999E-2</v>
      </c>
      <c r="I1193" s="331"/>
      <c r="J1193" s="332">
        <f t="shared" si="339"/>
        <v>0</v>
      </c>
      <c r="K1193" s="121"/>
      <c r="L1193" s="122"/>
      <c r="M1193" s="123"/>
      <c r="N1193" s="124"/>
      <c r="O1193" s="967"/>
      <c r="P1193" s="968"/>
      <c r="AE1193" s="261"/>
    </row>
    <row r="1194" spans="1:31" s="1027" customFormat="1" ht="19.5" customHeight="1" thickBot="1">
      <c r="A1194" s="125"/>
      <c r="B1194" s="324"/>
      <c r="C1194" s="324"/>
      <c r="D1194" s="126"/>
      <c r="E1194" s="127"/>
      <c r="F1194" s="325"/>
      <c r="G1194" s="325">
        <v>0.6</v>
      </c>
      <c r="H1194" s="326">
        <v>1.7999999999999999E-2</v>
      </c>
      <c r="I1194" s="327"/>
      <c r="J1194" s="450">
        <f t="shared" si="339"/>
        <v>0</v>
      </c>
      <c r="K1194" s="128"/>
      <c r="L1194" s="129"/>
      <c r="M1194" s="130"/>
      <c r="N1194" s="131"/>
      <c r="O1194" s="981"/>
      <c r="P1194" s="982"/>
      <c r="AE1194" s="261"/>
    </row>
    <row r="1195" spans="1:31" s="1027" customFormat="1" ht="19.5" customHeight="1">
      <c r="A1195" s="113"/>
      <c r="B1195" s="299" t="s">
        <v>31</v>
      </c>
      <c r="C1195" s="299" t="s">
        <v>66</v>
      </c>
      <c r="D1195" s="114"/>
      <c r="E1195" s="115"/>
      <c r="F1195" s="320"/>
      <c r="G1195" s="320">
        <v>0.6</v>
      </c>
      <c r="H1195" s="321">
        <v>1.7999999999999999E-2</v>
      </c>
      <c r="I1195" s="322"/>
      <c r="J1195" s="323">
        <f t="shared" ref="J1195:J1200" si="367">F1195*G1195*I1195</f>
        <v>0</v>
      </c>
      <c r="K1195" s="116">
        <f>SUM(I1195:I1197)</f>
        <v>0</v>
      </c>
      <c r="L1195" s="117">
        <f>SUM(J1195:J1197)</f>
        <v>0</v>
      </c>
      <c r="M1195" s="118" t="s">
        <v>33</v>
      </c>
      <c r="N1195" s="119"/>
      <c r="O1195" s="981"/>
      <c r="P1195" s="982"/>
      <c r="AE1195" s="261"/>
    </row>
    <row r="1196" spans="1:31" s="1027" customFormat="1" ht="19.5" customHeight="1">
      <c r="A1196" s="120"/>
      <c r="B1196" s="328"/>
      <c r="C1196" s="328"/>
      <c r="D1196" s="1026"/>
      <c r="E1196" s="277"/>
      <c r="F1196" s="329"/>
      <c r="G1196" s="329">
        <v>0.6</v>
      </c>
      <c r="H1196" s="330">
        <v>1.7999999999999999E-2</v>
      </c>
      <c r="I1196" s="331"/>
      <c r="J1196" s="332">
        <f t="shared" si="367"/>
        <v>0</v>
      </c>
      <c r="K1196" s="121"/>
      <c r="L1196" s="122"/>
      <c r="M1196" s="123"/>
      <c r="N1196" s="124"/>
      <c r="O1196" s="967"/>
      <c r="P1196" s="968"/>
      <c r="AE1196" s="261"/>
    </row>
    <row r="1197" spans="1:31" s="1027" customFormat="1" ht="19.5" customHeight="1" thickBot="1">
      <c r="A1197" s="125"/>
      <c r="B1197" s="324"/>
      <c r="C1197" s="324"/>
      <c r="D1197" s="126"/>
      <c r="E1197" s="127"/>
      <c r="F1197" s="325"/>
      <c r="G1197" s="325">
        <v>0.6</v>
      </c>
      <c r="H1197" s="326">
        <v>1.7999999999999999E-2</v>
      </c>
      <c r="I1197" s="327"/>
      <c r="J1197" s="450">
        <f t="shared" si="367"/>
        <v>0</v>
      </c>
      <c r="K1197" s="128"/>
      <c r="L1197" s="129"/>
      <c r="M1197" s="130"/>
      <c r="N1197" s="131"/>
      <c r="O1197" s="981"/>
      <c r="P1197" s="982"/>
      <c r="AE1197" s="261"/>
    </row>
    <row r="1198" spans="1:31" s="1027" customFormat="1" ht="19.5" customHeight="1">
      <c r="A1198" s="113"/>
      <c r="B1198" s="299" t="s">
        <v>31</v>
      </c>
      <c r="C1198" s="299" t="s">
        <v>66</v>
      </c>
      <c r="D1198" s="114"/>
      <c r="E1198" s="115"/>
      <c r="F1198" s="320"/>
      <c r="G1198" s="320">
        <v>0.6</v>
      </c>
      <c r="H1198" s="321">
        <v>1.7999999999999999E-2</v>
      </c>
      <c r="I1198" s="322"/>
      <c r="J1198" s="323">
        <f t="shared" si="367"/>
        <v>0</v>
      </c>
      <c r="K1198" s="116">
        <f>SUM(I1198:I1200)</f>
        <v>0</v>
      </c>
      <c r="L1198" s="117">
        <f>SUM(J1198:J1200)</f>
        <v>0</v>
      </c>
      <c r="M1198" s="118" t="s">
        <v>33</v>
      </c>
      <c r="N1198" s="119"/>
      <c r="O1198" s="981"/>
      <c r="P1198" s="982"/>
      <c r="AE1198" s="261"/>
    </row>
    <row r="1199" spans="1:31" s="1027" customFormat="1" ht="19.5" customHeight="1">
      <c r="A1199" s="120"/>
      <c r="B1199" s="328"/>
      <c r="C1199" s="328"/>
      <c r="D1199" s="1026"/>
      <c r="E1199" s="277"/>
      <c r="F1199" s="329"/>
      <c r="G1199" s="329">
        <v>0.6</v>
      </c>
      <c r="H1199" s="330">
        <v>1.7999999999999999E-2</v>
      </c>
      <c r="I1199" s="331"/>
      <c r="J1199" s="332">
        <f t="shared" si="367"/>
        <v>0</v>
      </c>
      <c r="K1199" s="121"/>
      <c r="L1199" s="122"/>
      <c r="M1199" s="123"/>
      <c r="N1199" s="124"/>
      <c r="O1199" s="967"/>
      <c r="P1199" s="968"/>
      <c r="AE1199" s="261"/>
    </row>
    <row r="1200" spans="1:31" s="1027" customFormat="1" ht="19.5" customHeight="1" thickBot="1">
      <c r="A1200" s="120"/>
      <c r="B1200" s="328"/>
      <c r="C1200" s="328"/>
      <c r="D1200" s="1026"/>
      <c r="E1200" s="277"/>
      <c r="F1200" s="329"/>
      <c r="G1200" s="329">
        <v>0.6</v>
      </c>
      <c r="H1200" s="330">
        <v>1.7999999999999999E-2</v>
      </c>
      <c r="I1200" s="331"/>
      <c r="J1200" s="332">
        <f t="shared" si="367"/>
        <v>0</v>
      </c>
      <c r="K1200" s="121"/>
      <c r="L1200" s="122"/>
      <c r="M1200" s="123"/>
      <c r="N1200" s="124"/>
      <c r="O1200" s="967"/>
      <c r="P1200" s="968"/>
      <c r="AE1200" s="261"/>
    </row>
    <row r="1201" spans="1:31" s="1027" customFormat="1" ht="19.5" customHeight="1">
      <c r="A1201" s="113"/>
      <c r="B1201" s="299" t="s">
        <v>31</v>
      </c>
      <c r="C1201" s="299" t="s">
        <v>66</v>
      </c>
      <c r="D1201" s="114"/>
      <c r="E1201" s="115"/>
      <c r="F1201" s="320"/>
      <c r="G1201" s="320">
        <v>0.6</v>
      </c>
      <c r="H1201" s="321">
        <v>1.7999999999999999E-2</v>
      </c>
      <c r="I1201" s="322"/>
      <c r="J1201" s="323">
        <f t="shared" ref="J1201:J1209" si="368">F1201*G1201*I1201</f>
        <v>0</v>
      </c>
      <c r="K1201" s="116">
        <f>SUM(I1201:I1203)</f>
        <v>0</v>
      </c>
      <c r="L1201" s="117">
        <f>SUM(J1201:J1203)</f>
        <v>0</v>
      </c>
      <c r="M1201" s="118" t="s">
        <v>33</v>
      </c>
      <c r="N1201" s="119"/>
      <c r="O1201" s="967"/>
      <c r="P1201" s="968"/>
      <c r="AE1201" s="261"/>
    </row>
    <row r="1202" spans="1:31" s="1027" customFormat="1" ht="19.5" customHeight="1">
      <c r="A1202" s="120"/>
      <c r="B1202" s="328"/>
      <c r="C1202" s="328"/>
      <c r="D1202" s="1026"/>
      <c r="E1202" s="277"/>
      <c r="F1202" s="329"/>
      <c r="G1202" s="329">
        <v>0.6</v>
      </c>
      <c r="H1202" s="330">
        <v>1.7999999999999999E-2</v>
      </c>
      <c r="I1202" s="331"/>
      <c r="J1202" s="332">
        <f t="shared" si="368"/>
        <v>0</v>
      </c>
      <c r="K1202" s="121"/>
      <c r="L1202" s="122"/>
      <c r="M1202" s="123"/>
      <c r="N1202" s="124"/>
      <c r="O1202" s="967"/>
      <c r="P1202" s="968"/>
      <c r="AE1202" s="261"/>
    </row>
    <row r="1203" spans="1:31" s="1027" customFormat="1" ht="19.5" customHeight="1" thickBot="1">
      <c r="A1203" s="125"/>
      <c r="B1203" s="324"/>
      <c r="C1203" s="324"/>
      <c r="D1203" s="126"/>
      <c r="E1203" s="127"/>
      <c r="F1203" s="325"/>
      <c r="G1203" s="325">
        <v>0.6</v>
      </c>
      <c r="H1203" s="326">
        <v>1.7999999999999999E-2</v>
      </c>
      <c r="I1203" s="327"/>
      <c r="J1203" s="450">
        <f t="shared" si="368"/>
        <v>0</v>
      </c>
      <c r="K1203" s="128"/>
      <c r="L1203" s="129"/>
      <c r="M1203" s="130"/>
      <c r="N1203" s="131"/>
      <c r="O1203" s="981"/>
      <c r="P1203" s="982"/>
      <c r="AE1203" s="261"/>
    </row>
    <row r="1204" spans="1:31" s="1027" customFormat="1" ht="19.5" customHeight="1">
      <c r="A1204" s="113"/>
      <c r="B1204" s="299" t="s">
        <v>31</v>
      </c>
      <c r="C1204" s="299" t="s">
        <v>66</v>
      </c>
      <c r="D1204" s="114"/>
      <c r="E1204" s="115"/>
      <c r="F1204" s="320"/>
      <c r="G1204" s="320">
        <v>0.6</v>
      </c>
      <c r="H1204" s="321">
        <v>1.7999999999999999E-2</v>
      </c>
      <c r="I1204" s="322"/>
      <c r="J1204" s="323">
        <f t="shared" si="368"/>
        <v>0</v>
      </c>
      <c r="K1204" s="116">
        <f>SUM(I1204:I1206)</f>
        <v>0</v>
      </c>
      <c r="L1204" s="117">
        <f>SUM(J1204:J1206)</f>
        <v>0</v>
      </c>
      <c r="M1204" s="118" t="s">
        <v>33</v>
      </c>
      <c r="N1204" s="119"/>
      <c r="O1204" s="981"/>
      <c r="P1204" s="982"/>
      <c r="AE1204" s="261"/>
    </row>
    <row r="1205" spans="1:31" s="1027" customFormat="1" ht="19.5" customHeight="1">
      <c r="A1205" s="120"/>
      <c r="B1205" s="328"/>
      <c r="C1205" s="328"/>
      <c r="D1205" s="1026"/>
      <c r="E1205" s="277"/>
      <c r="F1205" s="329"/>
      <c r="G1205" s="329">
        <v>0.6</v>
      </c>
      <c r="H1205" s="330">
        <v>1.7999999999999999E-2</v>
      </c>
      <c r="I1205" s="331"/>
      <c r="J1205" s="332">
        <f t="shared" si="368"/>
        <v>0</v>
      </c>
      <c r="K1205" s="121"/>
      <c r="L1205" s="122"/>
      <c r="M1205" s="123"/>
      <c r="N1205" s="124"/>
      <c r="O1205" s="967"/>
      <c r="P1205" s="968"/>
      <c r="AE1205" s="261"/>
    </row>
    <row r="1206" spans="1:31" s="1027" customFormat="1" ht="19.5" customHeight="1" thickBot="1">
      <c r="A1206" s="120"/>
      <c r="B1206" s="328"/>
      <c r="C1206" s="328"/>
      <c r="D1206" s="1026"/>
      <c r="E1206" s="277"/>
      <c r="F1206" s="329"/>
      <c r="G1206" s="329">
        <v>0.6</v>
      </c>
      <c r="H1206" s="330">
        <v>1.7999999999999999E-2</v>
      </c>
      <c r="I1206" s="331"/>
      <c r="J1206" s="332">
        <f t="shared" si="368"/>
        <v>0</v>
      </c>
      <c r="K1206" s="121"/>
      <c r="L1206" s="122"/>
      <c r="M1206" s="123"/>
      <c r="N1206" s="124"/>
      <c r="O1206" s="967"/>
      <c r="P1206" s="968"/>
      <c r="AE1206" s="261"/>
    </row>
    <row r="1207" spans="1:31" s="1027" customFormat="1" ht="19.5" customHeight="1">
      <c r="A1207" s="113"/>
      <c r="B1207" s="299" t="s">
        <v>31</v>
      </c>
      <c r="C1207" s="299" t="s">
        <v>66</v>
      </c>
      <c r="D1207" s="114"/>
      <c r="E1207" s="115"/>
      <c r="F1207" s="320"/>
      <c r="G1207" s="320">
        <v>0.6</v>
      </c>
      <c r="H1207" s="321">
        <v>1.7999999999999999E-2</v>
      </c>
      <c r="I1207" s="322"/>
      <c r="J1207" s="323">
        <f t="shared" si="368"/>
        <v>0</v>
      </c>
      <c r="K1207" s="116">
        <f>SUM(I1207:I1209)</f>
        <v>0</v>
      </c>
      <c r="L1207" s="117">
        <f>SUM(J1207:J1209)</f>
        <v>0</v>
      </c>
      <c r="M1207" s="118" t="s">
        <v>33</v>
      </c>
      <c r="N1207" s="119"/>
      <c r="O1207" s="967"/>
      <c r="P1207" s="968"/>
      <c r="AE1207" s="261"/>
    </row>
    <row r="1208" spans="1:31" s="1027" customFormat="1" ht="19.5" customHeight="1">
      <c r="A1208" s="120"/>
      <c r="B1208" s="328"/>
      <c r="C1208" s="328"/>
      <c r="D1208" s="1026"/>
      <c r="E1208" s="277"/>
      <c r="F1208" s="329"/>
      <c r="G1208" s="329">
        <v>0.6</v>
      </c>
      <c r="H1208" s="330">
        <v>1.7999999999999999E-2</v>
      </c>
      <c r="I1208" s="331"/>
      <c r="J1208" s="332">
        <f t="shared" si="368"/>
        <v>0</v>
      </c>
      <c r="K1208" s="121"/>
      <c r="L1208" s="122"/>
      <c r="M1208" s="123"/>
      <c r="N1208" s="124"/>
      <c r="O1208" s="967"/>
      <c r="P1208" s="968"/>
      <c r="AE1208" s="261"/>
    </row>
    <row r="1209" spans="1:31" s="1027" customFormat="1" ht="19.5" customHeight="1" thickBot="1">
      <c r="A1209" s="125"/>
      <c r="B1209" s="324"/>
      <c r="C1209" s="324"/>
      <c r="D1209" s="126"/>
      <c r="E1209" s="127"/>
      <c r="F1209" s="325"/>
      <c r="G1209" s="325">
        <v>0.6</v>
      </c>
      <c r="H1209" s="326">
        <v>1.7999999999999999E-2</v>
      </c>
      <c r="I1209" s="327"/>
      <c r="J1209" s="450">
        <f t="shared" si="368"/>
        <v>0</v>
      </c>
      <c r="K1209" s="128"/>
      <c r="L1209" s="129"/>
      <c r="M1209" s="130"/>
      <c r="N1209" s="131"/>
      <c r="O1209" s="981"/>
      <c r="P1209" s="982"/>
      <c r="AE1209" s="261"/>
    </row>
    <row r="1210" spans="1:31" s="989" customFormat="1" ht="19.5" customHeight="1">
      <c r="A1210" s="113"/>
      <c r="B1210" s="299" t="s">
        <v>31</v>
      </c>
      <c r="C1210" s="299" t="s">
        <v>66</v>
      </c>
      <c r="D1210" s="114"/>
      <c r="E1210" s="115"/>
      <c r="F1210" s="320"/>
      <c r="G1210" s="320">
        <v>0.6</v>
      </c>
      <c r="H1210" s="321">
        <v>1.7999999999999999E-2</v>
      </c>
      <c r="I1210" s="322"/>
      <c r="J1210" s="323">
        <f t="shared" si="339"/>
        <v>0</v>
      </c>
      <c r="K1210" s="116">
        <f>SUM(I1210:I1212)</f>
        <v>0</v>
      </c>
      <c r="L1210" s="117">
        <f>SUM(J1210:J1212)</f>
        <v>0</v>
      </c>
      <c r="M1210" s="118" t="s">
        <v>33</v>
      </c>
      <c r="N1210" s="119"/>
      <c r="O1210" s="981"/>
      <c r="P1210" s="982"/>
      <c r="AE1210" s="261"/>
    </row>
    <row r="1211" spans="1:31" s="989" customFormat="1" ht="19.5" customHeight="1">
      <c r="A1211" s="120"/>
      <c r="B1211" s="328"/>
      <c r="C1211" s="328"/>
      <c r="D1211" s="988"/>
      <c r="E1211" s="277"/>
      <c r="F1211" s="329"/>
      <c r="G1211" s="329">
        <v>0.6</v>
      </c>
      <c r="H1211" s="330">
        <v>1.7999999999999999E-2</v>
      </c>
      <c r="I1211" s="331"/>
      <c r="J1211" s="332">
        <f t="shared" si="339"/>
        <v>0</v>
      </c>
      <c r="K1211" s="121"/>
      <c r="L1211" s="122"/>
      <c r="M1211" s="123"/>
      <c r="N1211" s="124"/>
      <c r="O1211" s="967"/>
      <c r="P1211" s="968"/>
      <c r="AE1211" s="261"/>
    </row>
    <row r="1212" spans="1:31" s="989" customFormat="1" ht="19.5" customHeight="1" thickBot="1">
      <c r="A1212" s="125"/>
      <c r="B1212" s="324"/>
      <c r="C1212" s="324"/>
      <c r="D1212" s="126"/>
      <c r="E1212" s="127"/>
      <c r="F1212" s="325"/>
      <c r="G1212" s="325">
        <v>0.6</v>
      </c>
      <c r="H1212" s="326">
        <v>1.7999999999999999E-2</v>
      </c>
      <c r="I1212" s="327"/>
      <c r="J1212" s="450">
        <f t="shared" si="339"/>
        <v>0</v>
      </c>
      <c r="K1212" s="128"/>
      <c r="L1212" s="129"/>
      <c r="M1212" s="130"/>
      <c r="N1212" s="131"/>
      <c r="O1212" s="981"/>
      <c r="P1212" s="982"/>
      <c r="AE1212" s="261"/>
    </row>
    <row r="1213" spans="1:31" s="656" customFormat="1" ht="19.5" customHeight="1">
      <c r="A1213" s="113"/>
      <c r="B1213" s="299" t="s">
        <v>31</v>
      </c>
      <c r="C1213" s="299" t="s">
        <v>66</v>
      </c>
      <c r="D1213" s="114"/>
      <c r="E1213" s="115"/>
      <c r="F1213" s="320"/>
      <c r="G1213" s="320">
        <v>0.6</v>
      </c>
      <c r="H1213" s="321">
        <v>1.7999999999999999E-2</v>
      </c>
      <c r="I1213" s="322"/>
      <c r="J1213" s="323">
        <f t="shared" ref="J1213:J1215" si="369">F1213*G1213*I1213</f>
        <v>0</v>
      </c>
      <c r="K1213" s="116">
        <f>SUM(I1213:I1215)</f>
        <v>0</v>
      </c>
      <c r="L1213" s="117">
        <f>SUM(J1213:J1215)</f>
        <v>0</v>
      </c>
      <c r="M1213" s="118" t="s">
        <v>33</v>
      </c>
      <c r="N1213" s="119"/>
      <c r="O1213" s="981"/>
      <c r="P1213" s="982"/>
      <c r="AE1213" s="261"/>
    </row>
    <row r="1214" spans="1:31" s="656" customFormat="1" ht="19.5" customHeight="1">
      <c r="A1214" s="120"/>
      <c r="B1214" s="328"/>
      <c r="C1214" s="328"/>
      <c r="D1214" s="958"/>
      <c r="E1214" s="277"/>
      <c r="F1214" s="329"/>
      <c r="G1214" s="329">
        <v>0.6</v>
      </c>
      <c r="H1214" s="330">
        <v>1.7999999999999999E-2</v>
      </c>
      <c r="I1214" s="331"/>
      <c r="J1214" s="332">
        <f t="shared" si="369"/>
        <v>0</v>
      </c>
      <c r="K1214" s="121"/>
      <c r="L1214" s="122"/>
      <c r="M1214" s="123"/>
      <c r="N1214" s="124"/>
      <c r="O1214" s="967"/>
      <c r="P1214" s="968"/>
      <c r="AE1214" s="261"/>
    </row>
    <row r="1215" spans="1:31" s="656" customFormat="1" ht="19.5" customHeight="1" thickBot="1">
      <c r="A1215" s="120"/>
      <c r="B1215" s="328"/>
      <c r="C1215" s="328"/>
      <c r="D1215" s="958"/>
      <c r="E1215" s="277"/>
      <c r="F1215" s="329"/>
      <c r="G1215" s="329">
        <v>0.6</v>
      </c>
      <c r="H1215" s="330">
        <v>1.7999999999999999E-2</v>
      </c>
      <c r="I1215" s="331"/>
      <c r="J1215" s="332">
        <f t="shared" si="369"/>
        <v>0</v>
      </c>
      <c r="K1215" s="121"/>
      <c r="L1215" s="122"/>
      <c r="M1215" s="123"/>
      <c r="N1215" s="124"/>
      <c r="O1215" s="967"/>
      <c r="P1215" s="968"/>
      <c r="AE1215" s="261"/>
    </row>
    <row r="1216" spans="1:31" s="494" customFormat="1" ht="19.5" customHeight="1">
      <c r="A1216" s="113"/>
      <c r="B1216" s="299" t="s">
        <v>31</v>
      </c>
      <c r="C1216" s="299" t="s">
        <v>66</v>
      </c>
      <c r="D1216" s="114"/>
      <c r="E1216" s="115"/>
      <c r="F1216" s="320"/>
      <c r="G1216" s="320">
        <v>0.6</v>
      </c>
      <c r="H1216" s="321">
        <v>1.7999999999999999E-2</v>
      </c>
      <c r="I1216" s="322"/>
      <c r="J1216" s="323">
        <f t="shared" si="225"/>
        <v>0</v>
      </c>
      <c r="K1216" s="116">
        <f>SUM(I1216:I1218)</f>
        <v>0</v>
      </c>
      <c r="L1216" s="117">
        <f>SUM(J1216:J1218)</f>
        <v>0</v>
      </c>
      <c r="M1216" s="118" t="s">
        <v>33</v>
      </c>
      <c r="N1216" s="119"/>
      <c r="O1216" s="967"/>
      <c r="P1216" s="968"/>
      <c r="AE1216" s="261"/>
    </row>
    <row r="1217" spans="1:31" s="494" customFormat="1" ht="19.5" customHeight="1">
      <c r="A1217" s="120"/>
      <c r="B1217" s="328"/>
      <c r="C1217" s="328"/>
      <c r="D1217" s="958"/>
      <c r="E1217" s="277"/>
      <c r="F1217" s="329"/>
      <c r="G1217" s="329">
        <v>0.6</v>
      </c>
      <c r="H1217" s="330">
        <v>1.7999999999999999E-2</v>
      </c>
      <c r="I1217" s="331"/>
      <c r="J1217" s="332">
        <f t="shared" si="225"/>
        <v>0</v>
      </c>
      <c r="K1217" s="121"/>
      <c r="L1217" s="122"/>
      <c r="M1217" s="123"/>
      <c r="N1217" s="124"/>
      <c r="O1217" s="967"/>
      <c r="P1217" s="968"/>
      <c r="AE1217" s="261"/>
    </row>
    <row r="1218" spans="1:31" s="494" customFormat="1" ht="19.5" customHeight="1" thickBot="1">
      <c r="A1218" s="125"/>
      <c r="B1218" s="324"/>
      <c r="C1218" s="324"/>
      <c r="D1218" s="126"/>
      <c r="E1218" s="127"/>
      <c r="F1218" s="325"/>
      <c r="G1218" s="325">
        <v>0.6</v>
      </c>
      <c r="H1218" s="326">
        <v>1.7999999999999999E-2</v>
      </c>
      <c r="I1218" s="327"/>
      <c r="J1218" s="450">
        <f t="shared" si="225"/>
        <v>0</v>
      </c>
      <c r="K1218" s="128"/>
      <c r="L1218" s="129"/>
      <c r="M1218" s="130"/>
      <c r="N1218" s="131"/>
      <c r="O1218" s="974"/>
      <c r="P1218" s="975"/>
      <c r="AE1218" s="261"/>
    </row>
    <row r="1219" spans="1:31">
      <c r="A1219" s="132"/>
      <c r="B1219" s="133"/>
      <c r="C1219" s="133"/>
      <c r="D1219" s="133"/>
      <c r="E1219" s="134"/>
      <c r="F1219" s="135"/>
      <c r="G1219" s="135"/>
      <c r="H1219" s="135"/>
      <c r="I1219" s="136"/>
      <c r="J1219" s="966"/>
      <c r="K1219" s="136"/>
      <c r="L1219" s="137"/>
      <c r="M1219" s="138"/>
      <c r="N1219" s="139"/>
      <c r="O1219" s="534"/>
      <c r="P1219" s="534"/>
      <c r="Q1219" s="232"/>
      <c r="R1219" s="232"/>
      <c r="S1219" s="232"/>
    </row>
    <row r="1983" spans="32:32">
      <c r="AF1983" s="143"/>
    </row>
    <row r="1988" spans="2:32" s="143" customFormat="1" ht="13.35" customHeight="1">
      <c r="B1988" s="140"/>
      <c r="C1988" s="140"/>
      <c r="D1988" s="140"/>
      <c r="E1988" s="19"/>
      <c r="F1988" s="109"/>
      <c r="G1988" s="109"/>
      <c r="H1988" s="109"/>
      <c r="I1988" s="14"/>
      <c r="J1988" s="109"/>
      <c r="K1988" s="14"/>
      <c r="L1988" s="141"/>
      <c r="M1988" s="142"/>
      <c r="N1988" s="101"/>
      <c r="O1988" s="2"/>
      <c r="P1988" s="480"/>
      <c r="Q1988" s="2"/>
      <c r="R1988" s="2"/>
      <c r="S1988" s="2"/>
      <c r="T1988" s="2"/>
      <c r="U1988" s="2"/>
      <c r="V1988" s="2"/>
      <c r="W1988" s="2"/>
      <c r="X1988" s="2"/>
      <c r="Y1988" s="2"/>
      <c r="Z1988" s="2"/>
      <c r="AA1988" s="2"/>
      <c r="AB1988" s="2"/>
      <c r="AC1988" s="2"/>
      <c r="AD1988" s="2"/>
      <c r="AE1988" s="261"/>
      <c r="AF1988" s="2"/>
    </row>
    <row r="3963" spans="1:32">
      <c r="AF3963" s="144"/>
    </row>
    <row r="3967" spans="1:32">
      <c r="S3967" s="144"/>
      <c r="T3967" s="144"/>
      <c r="U3967" s="144"/>
    </row>
    <row r="3968" spans="1:32" s="144" customFormat="1">
      <c r="A3968" s="143"/>
      <c r="B3968" s="140"/>
      <c r="C3968" s="140"/>
      <c r="D3968" s="140"/>
      <c r="E3968" s="19"/>
      <c r="F3968" s="109"/>
      <c r="G3968" s="109"/>
      <c r="H3968" s="109"/>
      <c r="I3968" s="14"/>
      <c r="J3968" s="109"/>
      <c r="K3968" s="14"/>
      <c r="L3968" s="141"/>
      <c r="M3968" s="142"/>
      <c r="N3968" s="101"/>
      <c r="S3968" s="2"/>
      <c r="T3968" s="2"/>
      <c r="U3968" s="2"/>
      <c r="AE3968" s="268"/>
      <c r="AF3968" s="2"/>
    </row>
    <row r="4153" spans="1:32">
      <c r="AF4153" s="144"/>
    </row>
    <row r="4157" spans="1:32">
      <c r="S4157" s="144"/>
      <c r="T4157" s="144"/>
      <c r="U4157" s="144"/>
    </row>
    <row r="4158" spans="1:32" s="144" customFormat="1">
      <c r="A4158" s="143"/>
      <c r="B4158" s="140"/>
      <c r="C4158" s="140"/>
      <c r="D4158" s="140"/>
      <c r="E4158" s="19"/>
      <c r="F4158" s="109"/>
      <c r="G4158" s="109"/>
      <c r="H4158" s="109"/>
      <c r="I4158" s="14"/>
      <c r="J4158" s="109"/>
      <c r="K4158" s="14"/>
      <c r="L4158" s="141"/>
      <c r="M4158" s="142"/>
      <c r="N4158" s="101"/>
      <c r="S4158" s="2"/>
      <c r="T4158" s="2"/>
      <c r="U4158" s="2"/>
      <c r="AE4158" s="268"/>
      <c r="AF4158" s="2"/>
    </row>
    <row r="4261" spans="1:32">
      <c r="AF4261" s="144"/>
    </row>
    <row r="4265" spans="1:32">
      <c r="S4265" s="144"/>
      <c r="T4265" s="144"/>
      <c r="U4265" s="144"/>
    </row>
    <row r="4266" spans="1:32" s="144" customFormat="1">
      <c r="A4266" s="143"/>
      <c r="B4266" s="140"/>
      <c r="C4266" s="140"/>
      <c r="D4266" s="140"/>
      <c r="E4266" s="19"/>
      <c r="F4266" s="109"/>
      <c r="G4266" s="109"/>
      <c r="H4266" s="109"/>
      <c r="I4266" s="14"/>
      <c r="J4266" s="109"/>
      <c r="K4266" s="14"/>
      <c r="L4266" s="141"/>
      <c r="M4266" s="142"/>
      <c r="N4266" s="101"/>
      <c r="S4266" s="2"/>
      <c r="T4266" s="2"/>
      <c r="U4266" s="2"/>
      <c r="AE4266" s="268"/>
      <c r="AF4266" s="2"/>
    </row>
    <row r="4300" spans="19:32">
      <c r="AF4300" s="144"/>
    </row>
    <row r="4304" spans="19:32">
      <c r="S4304" s="144"/>
      <c r="T4304" s="144"/>
      <c r="U4304" s="144"/>
      <c r="AF4304" s="145"/>
    </row>
    <row r="4305" spans="1:32" s="144" customFormat="1">
      <c r="A4305" s="143"/>
      <c r="B4305" s="140"/>
      <c r="C4305" s="140"/>
      <c r="D4305" s="140"/>
      <c r="E4305" s="19"/>
      <c r="F4305" s="109"/>
      <c r="G4305" s="109"/>
      <c r="H4305" s="109"/>
      <c r="I4305" s="14"/>
      <c r="J4305" s="109"/>
      <c r="K4305" s="14"/>
      <c r="L4305" s="141"/>
      <c r="M4305" s="142"/>
      <c r="N4305" s="101"/>
      <c r="S4305" s="2"/>
      <c r="T4305" s="2"/>
      <c r="U4305" s="2"/>
      <c r="AE4305" s="268"/>
      <c r="AF4305" s="2"/>
    </row>
    <row r="4308" spans="1:32">
      <c r="S4308" s="145"/>
      <c r="T4308" s="145"/>
      <c r="U4308" s="145"/>
    </row>
    <row r="4309" spans="1:32" s="145" customFormat="1">
      <c r="A4309" s="143"/>
      <c r="B4309" s="140"/>
      <c r="C4309" s="140"/>
      <c r="D4309" s="140"/>
      <c r="E4309" s="19"/>
      <c r="F4309" s="109"/>
      <c r="G4309" s="109"/>
      <c r="H4309" s="109"/>
      <c r="I4309" s="14"/>
      <c r="J4309" s="109"/>
      <c r="K4309" s="14"/>
      <c r="L4309" s="141"/>
      <c r="M4309" s="142"/>
      <c r="N4309" s="101"/>
      <c r="S4309" s="2"/>
      <c r="T4309" s="2"/>
      <c r="U4309" s="2"/>
      <c r="AE4309" s="269"/>
      <c r="AF4309" s="2"/>
    </row>
    <row r="4792" spans="2:32">
      <c r="AF4792" s="143"/>
    </row>
    <row r="4797" spans="2:32" s="143" customFormat="1" ht="15" customHeight="1">
      <c r="B4797" s="140"/>
      <c r="C4797" s="140"/>
      <c r="D4797" s="140"/>
      <c r="E4797" s="19"/>
      <c r="F4797" s="109"/>
      <c r="G4797" s="109"/>
      <c r="H4797" s="109"/>
      <c r="I4797" s="14"/>
      <c r="J4797" s="109"/>
      <c r="K4797" s="14"/>
      <c r="L4797" s="141"/>
      <c r="M4797" s="142"/>
      <c r="N4797" s="101"/>
      <c r="O4797" s="2"/>
      <c r="P4797" s="480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61"/>
      <c r="AF4797" s="2"/>
    </row>
    <row r="6061" spans="32:32">
      <c r="AF6061" s="143"/>
    </row>
    <row r="6066" spans="2:32" s="143" customFormat="1" ht="15" customHeight="1">
      <c r="B6066" s="140"/>
      <c r="C6066" s="140"/>
      <c r="D6066" s="140"/>
      <c r="E6066" s="19"/>
      <c r="F6066" s="109"/>
      <c r="G6066" s="109"/>
      <c r="H6066" s="109"/>
      <c r="I6066" s="14"/>
      <c r="J6066" s="109"/>
      <c r="K6066" s="14"/>
      <c r="L6066" s="141"/>
      <c r="M6066" s="142"/>
      <c r="N6066" s="101"/>
      <c r="O6066" s="2"/>
      <c r="P6066" s="480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  <c r="AC6066" s="2"/>
      <c r="AD6066" s="2"/>
      <c r="AE6066" s="261"/>
      <c r="AF6066" s="2"/>
    </row>
  </sheetData>
  <autoFilter ref="A36:AF1218" xr:uid="{00000000-0009-0000-0000-000003000000}"/>
  <mergeCells count="56">
    <mergeCell ref="L27:L28"/>
    <mergeCell ref="M27:N28"/>
    <mergeCell ref="L31:N31"/>
    <mergeCell ref="AB31:AD31"/>
    <mergeCell ref="L32:N33"/>
    <mergeCell ref="AB32:AD33"/>
    <mergeCell ref="M29:N30"/>
    <mergeCell ref="O29:O30"/>
    <mergeCell ref="P29:P30"/>
    <mergeCell ref="L29:L30"/>
    <mergeCell ref="AC27:AD28"/>
    <mergeCell ref="AC29:AD30"/>
    <mergeCell ref="B21:D21"/>
    <mergeCell ref="L21:N21"/>
    <mergeCell ref="AB29:AB30"/>
    <mergeCell ref="AB27:AB28"/>
    <mergeCell ref="B22:D22"/>
    <mergeCell ref="L22:N22"/>
    <mergeCell ref="Q22:AD23"/>
    <mergeCell ref="L24:N26"/>
    <mergeCell ref="P24:P26"/>
    <mergeCell ref="AB24:AD26"/>
    <mergeCell ref="J25:J26"/>
    <mergeCell ref="Z25:Z26"/>
    <mergeCell ref="J28:J29"/>
    <mergeCell ref="Z28:Z29"/>
    <mergeCell ref="O27:O28"/>
    <mergeCell ref="P27:P28"/>
    <mergeCell ref="L15:N15"/>
    <mergeCell ref="AB15:AD15"/>
    <mergeCell ref="L16:N17"/>
    <mergeCell ref="AB16:AD17"/>
    <mergeCell ref="B20:D20"/>
    <mergeCell ref="L20:N20"/>
    <mergeCell ref="AB11:AB12"/>
    <mergeCell ref="J12:J13"/>
    <mergeCell ref="Z12:Z13"/>
    <mergeCell ref="L13:L14"/>
    <mergeCell ref="M13:N14"/>
    <mergeCell ref="AB13:AB14"/>
    <mergeCell ref="AC11:AD12"/>
    <mergeCell ref="AC13:AD14"/>
    <mergeCell ref="A1:C1"/>
    <mergeCell ref="Q1:S1"/>
    <mergeCell ref="A2:N2"/>
    <mergeCell ref="Q2:AD2"/>
    <mergeCell ref="A3:B3"/>
    <mergeCell ref="F3:G3"/>
    <mergeCell ref="A4:A7"/>
    <mergeCell ref="F4:F7"/>
    <mergeCell ref="L8:N10"/>
    <mergeCell ref="AB8:AD10"/>
    <mergeCell ref="J9:J10"/>
    <mergeCell ref="Z9:Z10"/>
    <mergeCell ref="L11:L12"/>
    <mergeCell ref="M11:N12"/>
  </mergeCells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Q419"/>
  <sheetViews>
    <sheetView topLeftCell="A116" workbookViewId="0">
      <selection activeCell="H154" sqref="H154"/>
    </sheetView>
  </sheetViews>
  <sheetFormatPr defaultColWidth="8.7109375" defaultRowHeight="15.75"/>
  <cols>
    <col min="1" max="1" width="17.5703125" style="416" customWidth="1"/>
    <col min="2" max="2" width="8.140625" style="416" customWidth="1"/>
    <col min="3" max="3" width="8.7109375" style="140"/>
    <col min="4" max="4" width="9.28515625" style="140" customWidth="1"/>
    <col min="5" max="5" width="10.85546875" style="140" customWidth="1"/>
    <col min="6" max="6" width="10.5703125" style="416" customWidth="1"/>
    <col min="7" max="7" width="10.140625" style="109" customWidth="1"/>
    <col min="8" max="8" width="9.42578125" style="416" bestFit="1" customWidth="1"/>
    <col min="9" max="9" width="9.5703125" style="416" customWidth="1"/>
    <col min="10" max="10" width="10.140625" style="442" bestFit="1" customWidth="1"/>
    <col min="11" max="11" width="8.140625" style="416" customWidth="1"/>
    <col min="12" max="12" width="8.42578125" style="145" bestFit="1" customWidth="1"/>
    <col min="13" max="13" width="11.7109375" style="416" customWidth="1"/>
    <col min="14" max="14" width="9.140625" style="416" customWidth="1"/>
    <col min="15" max="15" width="8.7109375" style="416"/>
    <col min="16" max="16" width="10.42578125" style="416" bestFit="1" customWidth="1"/>
    <col min="17" max="16384" width="8.7109375" style="416"/>
  </cols>
  <sheetData>
    <row r="1" spans="1:16" ht="30.75" customHeight="1">
      <c r="A1" s="1132" t="s">
        <v>208</v>
      </c>
      <c r="B1" s="1132"/>
      <c r="C1" s="1132"/>
      <c r="D1" s="1132"/>
      <c r="E1" s="1132"/>
      <c r="F1" s="1132"/>
      <c r="G1" s="1132"/>
      <c r="H1" s="1132"/>
      <c r="I1" s="1132"/>
      <c r="J1" s="1132"/>
      <c r="K1" s="1132"/>
      <c r="L1" s="1132"/>
      <c r="M1" s="1132"/>
      <c r="N1" s="1132"/>
    </row>
    <row r="2" spans="1:16" ht="15.6" hidden="1" customHeight="1">
      <c r="A2" s="1133" t="s">
        <v>67</v>
      </c>
      <c r="B2" s="147"/>
      <c r="C2" s="148" t="s">
        <v>68</v>
      </c>
      <c r="D2" s="148" t="s">
        <v>46</v>
      </c>
      <c r="F2" s="1134" t="s">
        <v>69</v>
      </c>
      <c r="G2" s="1135"/>
      <c r="I2" s="1136" t="s">
        <v>70</v>
      </c>
      <c r="J2" s="443"/>
      <c r="K2" s="150" t="s">
        <v>68</v>
      </c>
      <c r="L2" s="468" t="s">
        <v>46</v>
      </c>
    </row>
    <row r="3" spans="1:16" hidden="1">
      <c r="A3" s="1133"/>
      <c r="B3" s="147" t="s">
        <v>71</v>
      </c>
      <c r="C3" s="148">
        <v>307</v>
      </c>
      <c r="D3" s="151">
        <v>10256.17</v>
      </c>
      <c r="F3" s="152" t="s">
        <v>68</v>
      </c>
      <c r="G3" s="155" t="s">
        <v>46</v>
      </c>
      <c r="I3" s="1136"/>
      <c r="J3" s="443" t="s">
        <v>71</v>
      </c>
      <c r="K3" s="150">
        <v>43</v>
      </c>
      <c r="L3" s="469">
        <v>1732.3</v>
      </c>
    </row>
    <row r="4" spans="1:16" hidden="1">
      <c r="A4" s="1133"/>
      <c r="B4" s="147" t="s">
        <v>50</v>
      </c>
      <c r="C4" s="148">
        <f ca="1">SUMIF($D:$D,"CPB",$K:$K)</f>
        <v>66</v>
      </c>
      <c r="D4" s="151">
        <f ca="1">SUMIF($D:$D,"CPB",$J:$J)</f>
        <v>3431.8799999999992</v>
      </c>
      <c r="F4" s="154" t="e">
        <f>SUM(#REF!)</f>
        <v>#REF!</v>
      </c>
      <c r="G4" s="155" t="e">
        <f>SUM(#REF!)</f>
        <v>#REF!</v>
      </c>
      <c r="I4" s="1136"/>
      <c r="J4" s="443" t="s">
        <v>50</v>
      </c>
      <c r="K4" s="150">
        <f ca="1">SUMIF($D:$D,"CNP",$K:$K)</f>
        <v>18</v>
      </c>
      <c r="L4" s="470">
        <f ca="1">SUMIF($D:$D,"CNP",$J:$J)</f>
        <v>403.56000000000012</v>
      </c>
    </row>
    <row r="5" spans="1:16" hidden="1">
      <c r="A5" s="1133"/>
      <c r="B5" s="156" t="s">
        <v>51</v>
      </c>
      <c r="C5" s="148">
        <v>7</v>
      </c>
      <c r="D5" s="157">
        <f>[1]CPB!$C$6</f>
        <v>627.15</v>
      </c>
      <c r="I5" s="1136"/>
      <c r="J5" s="431" t="s">
        <v>51</v>
      </c>
      <c r="K5" s="150">
        <f ca="1">SUMIFS($K:$K,$D:$D,"CNP",$L:$L,"O")</f>
        <v>16</v>
      </c>
      <c r="L5" s="470">
        <f ca="1">SUMIFS($J:$J,$D:$D,"CNP",$L:$L,"O")</f>
        <v>345.96000000000004</v>
      </c>
    </row>
    <row r="6" spans="1:16" hidden="1">
      <c r="A6" s="1133"/>
      <c r="B6" s="156" t="s">
        <v>52</v>
      </c>
      <c r="C6" s="148">
        <f ca="1">C3+C4-C5</f>
        <v>366</v>
      </c>
      <c r="D6" s="157">
        <f ca="1">D3+D4-D5</f>
        <v>13060.9</v>
      </c>
      <c r="I6" s="1136"/>
      <c r="J6" s="431" t="s">
        <v>52</v>
      </c>
      <c r="K6" s="150">
        <f ca="1">K3+K4-K5</f>
        <v>45</v>
      </c>
      <c r="L6" s="468">
        <f ca="1">L3+L4-L5</f>
        <v>1789.9</v>
      </c>
    </row>
    <row r="7" spans="1:16" ht="15.6" hidden="1" customHeight="1">
      <c r="A7" s="1137" t="s">
        <v>72</v>
      </c>
      <c r="B7" s="159"/>
      <c r="C7" s="160" t="s">
        <v>68</v>
      </c>
      <c r="D7" s="160" t="s">
        <v>46</v>
      </c>
      <c r="E7" s="1138" t="s">
        <v>73</v>
      </c>
      <c r="F7" s="420"/>
      <c r="G7" s="172" t="s">
        <v>68</v>
      </c>
      <c r="H7" s="162" t="s">
        <v>46</v>
      </c>
      <c r="I7" s="1139" t="s">
        <v>74</v>
      </c>
      <c r="J7" s="444"/>
      <c r="K7" s="163" t="s">
        <v>68</v>
      </c>
      <c r="L7" s="471" t="s">
        <v>42</v>
      </c>
    </row>
    <row r="8" spans="1:16" ht="15" hidden="1" customHeight="1">
      <c r="A8" s="1137"/>
      <c r="B8" s="164" t="s">
        <v>71</v>
      </c>
      <c r="C8" s="165">
        <v>151</v>
      </c>
      <c r="D8" s="165">
        <v>4561.12</v>
      </c>
      <c r="E8" s="1138"/>
      <c r="F8" s="418" t="s">
        <v>71</v>
      </c>
      <c r="G8" s="172">
        <v>4</v>
      </c>
      <c r="H8" s="166">
        <v>144</v>
      </c>
      <c r="I8" s="1139"/>
      <c r="J8" s="444" t="s">
        <v>71</v>
      </c>
      <c r="K8" s="167">
        <v>46</v>
      </c>
      <c r="L8" s="472">
        <v>46.65</v>
      </c>
    </row>
    <row r="9" spans="1:16" ht="15" hidden="1" customHeight="1">
      <c r="A9" s="1137"/>
      <c r="B9" s="164" t="s">
        <v>50</v>
      </c>
      <c r="C9" s="160">
        <f ca="1">SUMIF($D:$D,"CSB",$K:$K)</f>
        <v>5</v>
      </c>
      <c r="D9" s="168">
        <f ca="1">SUMIF($D:$D,"CSB",$J:$J)</f>
        <v>100.625</v>
      </c>
      <c r="E9" s="1138"/>
      <c r="F9" s="418" t="s">
        <v>50</v>
      </c>
      <c r="G9" s="172">
        <f ca="1">SUMIF($D:$D,"CAT",$K:$K)</f>
        <v>0</v>
      </c>
      <c r="H9" s="166">
        <f ca="1">SUMIF($D:$D,"CAT",$J:$J)</f>
        <v>0</v>
      </c>
      <c r="I9" s="1139"/>
      <c r="J9" s="444" t="s">
        <v>50</v>
      </c>
      <c r="K9" s="163">
        <f ca="1">SUMIF($D:$D,"CBD",$K:$K)</f>
        <v>4</v>
      </c>
      <c r="L9" s="473">
        <f ca="1">SUMIF($D:$D,"CBD",$J:$J)</f>
        <v>3.0599999999999996</v>
      </c>
    </row>
    <row r="10" spans="1:16" ht="15" hidden="1" customHeight="1">
      <c r="A10" s="1137"/>
      <c r="B10" s="159" t="s">
        <v>51</v>
      </c>
      <c r="C10" s="160">
        <f ca="1">SUMIFS($K:$K,$D:$D,"CSB",$L:$L,"O")</f>
        <v>5</v>
      </c>
      <c r="D10" s="160">
        <f ca="1">SUMIFS($J:$J,$D:$D,"CSB",$L:$L,"O")</f>
        <v>100.625</v>
      </c>
      <c r="E10" s="1138"/>
      <c r="F10" s="169" t="s">
        <v>51</v>
      </c>
      <c r="G10" s="172">
        <f ca="1">SUMIFS($K:$K,$D:$D,"CAT",$L:$L,"O")</f>
        <v>0</v>
      </c>
      <c r="H10" s="162">
        <f ca="1">SUMIFS($J:$J,$D:$D,"CAT",$L:$L,"O")</f>
        <v>0</v>
      </c>
      <c r="I10" s="1139"/>
      <c r="J10" s="432" t="s">
        <v>51</v>
      </c>
      <c r="K10" s="163">
        <f ca="1">SUMIFS($K:$K,$D:$D,"CBD",$L:$L,"O")</f>
        <v>1</v>
      </c>
      <c r="L10" s="471">
        <f ca="1">SUMIFS($J:$J,$D:$D,"CBD",$L:$L,"O")</f>
        <v>0.30000000000000004</v>
      </c>
    </row>
    <row r="11" spans="1:16" ht="15" hidden="1" customHeight="1">
      <c r="A11" s="1137"/>
      <c r="B11" s="159" t="s">
        <v>52</v>
      </c>
      <c r="C11" s="160">
        <f ca="1">C8+C9-C10</f>
        <v>151</v>
      </c>
      <c r="D11" s="171">
        <f ca="1">D8+D9-D10</f>
        <v>4561.12</v>
      </c>
      <c r="E11" s="1138"/>
      <c r="F11" s="169" t="s">
        <v>52</v>
      </c>
      <c r="G11" s="172">
        <f ca="1">G8+G9-G10</f>
        <v>4</v>
      </c>
      <c r="H11" s="172">
        <f ca="1">H8+H9-H10</f>
        <v>144</v>
      </c>
      <c r="I11" s="1139"/>
      <c r="J11" s="432" t="s">
        <v>52</v>
      </c>
      <c r="K11" s="163">
        <f ca="1">K8+K9-K10</f>
        <v>49</v>
      </c>
      <c r="L11" s="471">
        <f ca="1">L8+L9-L10</f>
        <v>49.410000000000004</v>
      </c>
    </row>
    <row r="12" spans="1:16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5">
        <v>5</v>
      </c>
      <c r="G12" s="236">
        <v>6</v>
      </c>
      <c r="H12" s="235">
        <v>7</v>
      </c>
      <c r="I12" s="424"/>
      <c r="J12" s="433"/>
      <c r="K12" s="240" t="s">
        <v>1</v>
      </c>
      <c r="L12" s="1062" t="s">
        <v>39</v>
      </c>
      <c r="M12" s="1063"/>
      <c r="N12" s="1064"/>
    </row>
    <row r="13" spans="1:16" ht="15.75" customHeight="1">
      <c r="A13" s="9" t="s">
        <v>75</v>
      </c>
      <c r="B13" s="10">
        <f t="shared" ref="B13:H13" si="0">SUMIFS($J$69:$J$4912,$A$69:$A$4912,B12&amp;"-03-2020",$D$69:$D$4912,$A$13,$K$69:$K$4912,"1")</f>
        <v>92.16</v>
      </c>
      <c r="C13" s="669">
        <f t="shared" si="0"/>
        <v>43.199999999999996</v>
      </c>
      <c r="D13" s="669">
        <f t="shared" si="0"/>
        <v>0</v>
      </c>
      <c r="E13" s="669">
        <f t="shared" si="0"/>
        <v>0</v>
      </c>
      <c r="F13" s="669">
        <f t="shared" si="0"/>
        <v>418.32000000000005</v>
      </c>
      <c r="G13" s="669">
        <f t="shared" si="0"/>
        <v>43.199999999999996</v>
      </c>
      <c r="H13" s="669">
        <f t="shared" si="0"/>
        <v>43.199999999999996</v>
      </c>
      <c r="I13" s="10">
        <f>SUMIFS($J$69:$J$4912,$A$69:$A$4912,I12&amp;"-02-2020",$D$69:$D$4912,$A$13,$K$69:$K$4912,"1")</f>
        <v>0</v>
      </c>
      <c r="J13" s="1160"/>
      <c r="K13" s="11">
        <f>SUM(B13:I13)</f>
        <v>640.08000000000015</v>
      </c>
      <c r="L13" s="1065"/>
      <c r="M13" s="1066"/>
      <c r="N13" s="1067"/>
      <c r="O13" s="1162" t="s">
        <v>151</v>
      </c>
      <c r="P13" s="1162"/>
    </row>
    <row r="14" spans="1:16" ht="15.75" customHeight="1">
      <c r="A14" s="9" t="s">
        <v>76</v>
      </c>
      <c r="B14" s="10">
        <f t="shared" ref="B14:H14" si="1">SUMIFS($J$69:$J$4912,$A$69:$A$4912,B12&amp;"-03-2020",$D$69:$D$4912,$A$14,$K$69:$K$4912,"1")</f>
        <v>0</v>
      </c>
      <c r="C14" s="669">
        <f t="shared" si="1"/>
        <v>0</v>
      </c>
      <c r="D14" s="669">
        <f t="shared" si="1"/>
        <v>0</v>
      </c>
      <c r="E14" s="669">
        <f t="shared" si="1"/>
        <v>0</v>
      </c>
      <c r="F14" s="669">
        <f t="shared" si="1"/>
        <v>0</v>
      </c>
      <c r="G14" s="669">
        <f t="shared" si="1"/>
        <v>0</v>
      </c>
      <c r="H14" s="669">
        <f t="shared" si="1"/>
        <v>0</v>
      </c>
      <c r="I14" s="10">
        <f>SUMIFS($J$69:$J$4912,$A$69:$A$4912,I12&amp;"-02-2020",$D$69:$D$4912,$A$14,$K$69:$K$4912,"1")</f>
        <v>0</v>
      </c>
      <c r="J14" s="1160"/>
      <c r="K14" s="11">
        <f>SUM(B14:I14)</f>
        <v>0</v>
      </c>
      <c r="L14" s="1065"/>
      <c r="M14" s="1066"/>
      <c r="N14" s="1067"/>
      <c r="O14" s="275" t="s">
        <v>75</v>
      </c>
      <c r="P14" s="417">
        <f>K13+K19+K25+K31</f>
        <v>3431.88</v>
      </c>
    </row>
    <row r="15" spans="1:16" ht="15.75" customHeight="1">
      <c r="A15" s="9" t="s">
        <v>77</v>
      </c>
      <c r="B15" s="10">
        <f t="shared" ref="B15:H15" si="2">SUMIFS($J$69:$J$4912,$A$69:$A$4912,B12&amp;"-03-2020",$D$69:$D$4912,$A$15,$K$69:$K$4912,"1")</f>
        <v>0</v>
      </c>
      <c r="C15" s="669">
        <f t="shared" si="2"/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10">
        <f>SUMIFS($J$69:$J$4912,$A$69:$A$4912,I12&amp;"-02-2020",$D$69:$D$4912,$A$15,$K$69:$K$4912,"1")</f>
        <v>0</v>
      </c>
      <c r="J15" s="1160"/>
      <c r="K15" s="11">
        <f>SUM(B15:I15)</f>
        <v>0</v>
      </c>
      <c r="L15" s="1131" t="s">
        <v>75</v>
      </c>
      <c r="M15" s="1086">
        <f>K13+K19+K25+K31</f>
        <v>3431.88</v>
      </c>
      <c r="N15" s="1087"/>
      <c r="O15" s="275" t="s">
        <v>76</v>
      </c>
      <c r="P15" s="417">
        <f>K14+K20+K26+K32</f>
        <v>100.625</v>
      </c>
    </row>
    <row r="16" spans="1:16" ht="15.75" customHeight="1">
      <c r="A16" s="9" t="s">
        <v>78</v>
      </c>
      <c r="B16" s="10">
        <f t="shared" ref="B16:H16" si="3">SUMIFS($J$69:$J$4912,$A$69:$A$4912,B12&amp;"-03-2020",$D$69:$D$4912,$A$16,$K$69:$K$4912,"1")</f>
        <v>0</v>
      </c>
      <c r="C16" s="669">
        <f t="shared" si="3"/>
        <v>0</v>
      </c>
      <c r="D16" s="669">
        <f t="shared" si="3"/>
        <v>0</v>
      </c>
      <c r="E16" s="669">
        <f t="shared" si="3"/>
        <v>0</v>
      </c>
      <c r="F16" s="669">
        <f t="shared" si="3"/>
        <v>0</v>
      </c>
      <c r="G16" s="669">
        <f t="shared" si="3"/>
        <v>0</v>
      </c>
      <c r="H16" s="669">
        <f t="shared" si="3"/>
        <v>0</v>
      </c>
      <c r="I16" s="10">
        <f>SUMIFS($J$69:$J$4912,$A$69:$A$4912,I12&amp;"-02-2020",$D$69:$D$4912,$A$16,$K$69:$K$4912,"1")</f>
        <v>0</v>
      </c>
      <c r="J16" s="1160"/>
      <c r="K16" s="11">
        <f>SUM(B16:I16)</f>
        <v>0</v>
      </c>
      <c r="L16" s="1131"/>
      <c r="M16" s="1088"/>
      <c r="N16" s="1089"/>
      <c r="O16" s="275" t="s">
        <v>77</v>
      </c>
      <c r="P16" s="417">
        <f>K15+K21+K27+K33</f>
        <v>0</v>
      </c>
    </row>
    <row r="17" spans="1:16" ht="15.75" customHeight="1">
      <c r="A17" s="9" t="s">
        <v>79</v>
      </c>
      <c r="B17" s="10">
        <f t="shared" ref="B17:H17" si="4">SUMIFS($J$69:$J$4912,$A$69:$A$4912,B12&amp;"-03-2020",$D$69:$D$4912,$A$17,$K$69:$K$4912,"1")</f>
        <v>36</v>
      </c>
      <c r="C17" s="669">
        <f t="shared" si="4"/>
        <v>36</v>
      </c>
      <c r="D17" s="669">
        <f t="shared" si="4"/>
        <v>0</v>
      </c>
      <c r="E17" s="669">
        <f t="shared" si="4"/>
        <v>0</v>
      </c>
      <c r="F17" s="669">
        <f t="shared" si="4"/>
        <v>0</v>
      </c>
      <c r="G17" s="669">
        <f t="shared" si="4"/>
        <v>0</v>
      </c>
      <c r="H17" s="669">
        <f t="shared" si="4"/>
        <v>0</v>
      </c>
      <c r="I17" s="10">
        <f>SUMIFS($J$69:$J$4912,$A$69:$A$4912,I12&amp;"-02-2020",$D$69:$D$4912,$A$17,$K$69:$K$4912,"1")</f>
        <v>0</v>
      </c>
      <c r="J17" s="1160"/>
      <c r="K17" s="11">
        <f>SUM(B17:I17)</f>
        <v>72</v>
      </c>
      <c r="L17" s="1131" t="s">
        <v>76</v>
      </c>
      <c r="M17" s="1093">
        <f>K14+K20+K26+K32</f>
        <v>100.625</v>
      </c>
      <c r="N17" s="1093"/>
      <c r="O17" s="275" t="s">
        <v>78</v>
      </c>
      <c r="P17" s="417">
        <f>K16+K22+K28+K34</f>
        <v>3.0599999999999996</v>
      </c>
    </row>
    <row r="18" spans="1:16" ht="15.75" customHeight="1">
      <c r="A18" s="234" t="s">
        <v>0</v>
      </c>
      <c r="B18" s="235">
        <v>8</v>
      </c>
      <c r="C18" s="237">
        <v>9</v>
      </c>
      <c r="D18" s="235">
        <v>10</v>
      </c>
      <c r="E18" s="237">
        <v>11</v>
      </c>
      <c r="F18" s="235">
        <v>12</v>
      </c>
      <c r="G18" s="237">
        <v>13</v>
      </c>
      <c r="H18" s="235">
        <v>14</v>
      </c>
      <c r="I18" s="237">
        <v>15</v>
      </c>
      <c r="J18" s="434"/>
      <c r="K18" s="242" t="s">
        <v>5</v>
      </c>
      <c r="L18" s="1131"/>
      <c r="M18" s="1093"/>
      <c r="N18" s="1093"/>
      <c r="O18" s="275" t="s">
        <v>79</v>
      </c>
      <c r="P18" s="417">
        <f>K17+K23+K29+K35</f>
        <v>403.55999999999995</v>
      </c>
    </row>
    <row r="19" spans="1:16" ht="15.75" customHeight="1">
      <c r="A19" s="9" t="s">
        <v>75</v>
      </c>
      <c r="B19" s="10">
        <f t="shared" ref="B19:I19" si="5">SUMIFS($J$69:$J$4912,$A$69:$A$4912,B18&amp;"-03-2020",$D$69:$D$4912,$A$19,$K$69:$K$4912,"1")</f>
        <v>0</v>
      </c>
      <c r="C19" s="669">
        <f t="shared" si="5"/>
        <v>0</v>
      </c>
      <c r="D19" s="669">
        <f t="shared" si="5"/>
        <v>429.84000000000003</v>
      </c>
      <c r="E19" s="669">
        <f t="shared" si="5"/>
        <v>0</v>
      </c>
      <c r="F19" s="669">
        <f t="shared" si="5"/>
        <v>0</v>
      </c>
      <c r="G19" s="669">
        <f t="shared" si="5"/>
        <v>0</v>
      </c>
      <c r="H19" s="669">
        <f t="shared" si="5"/>
        <v>0</v>
      </c>
      <c r="I19" s="669">
        <f t="shared" si="5"/>
        <v>279.36</v>
      </c>
      <c r="J19" s="1141"/>
      <c r="K19" s="11">
        <f>SUM(B19:I19)</f>
        <v>709.2</v>
      </c>
      <c r="L19" s="1131" t="s">
        <v>77</v>
      </c>
      <c r="M19" s="1093">
        <f>K15+K21+K27+K33</f>
        <v>0</v>
      </c>
      <c r="N19" s="1093"/>
      <c r="O19" s="276" t="s">
        <v>150</v>
      </c>
      <c r="P19" s="274">
        <f>SUM(P14:P18)</f>
        <v>3939.125</v>
      </c>
    </row>
    <row r="20" spans="1:16" ht="15.75" customHeight="1">
      <c r="A20" s="9" t="s">
        <v>76</v>
      </c>
      <c r="B20" s="10">
        <f t="shared" ref="B20:I20" si="6">SUMIFS($J$69:$J$4912,$A$69:$A$4912,B18&amp;"-03-2020",$D$69:$D$4912,$A$20,$K$69:$K$4912,"1")</f>
        <v>0</v>
      </c>
      <c r="C20" s="669">
        <f t="shared" si="6"/>
        <v>0</v>
      </c>
      <c r="D20" s="669">
        <f t="shared" si="6"/>
        <v>0</v>
      </c>
      <c r="E20" s="669">
        <f t="shared" si="6"/>
        <v>26.25</v>
      </c>
      <c r="F20" s="669">
        <f t="shared" si="6"/>
        <v>0</v>
      </c>
      <c r="G20" s="669">
        <f t="shared" si="6"/>
        <v>0</v>
      </c>
      <c r="H20" s="669">
        <f t="shared" si="6"/>
        <v>35.625</v>
      </c>
      <c r="I20" s="669">
        <f t="shared" si="6"/>
        <v>21.25</v>
      </c>
      <c r="J20" s="1141"/>
      <c r="K20" s="11">
        <f>SUM(B20:I20)</f>
        <v>83.125</v>
      </c>
      <c r="L20" s="1131"/>
      <c r="M20" s="1093"/>
      <c r="N20" s="1093"/>
      <c r="O20" s="1162" t="s">
        <v>153</v>
      </c>
      <c r="P20" s="1162"/>
    </row>
    <row r="21" spans="1:16" ht="15.75" customHeight="1">
      <c r="A21" s="9" t="s">
        <v>77</v>
      </c>
      <c r="B21" s="10">
        <f t="shared" ref="B21:I21" si="7">SUMIFS($J$69:$J$4912,$A$69:$A$4912,B18&amp;"-03-2020",$D$69:$D$4912,$A$21,$K$69:$K$4912,"1")</f>
        <v>0</v>
      </c>
      <c r="C21" s="669">
        <f t="shared" si="7"/>
        <v>0</v>
      </c>
      <c r="D21" s="669">
        <f t="shared" si="7"/>
        <v>0</v>
      </c>
      <c r="E21" s="669">
        <f t="shared" si="7"/>
        <v>0</v>
      </c>
      <c r="F21" s="669">
        <f t="shared" si="7"/>
        <v>0</v>
      </c>
      <c r="G21" s="669">
        <f t="shared" si="7"/>
        <v>0</v>
      </c>
      <c r="H21" s="669">
        <f t="shared" si="7"/>
        <v>0</v>
      </c>
      <c r="I21" s="669">
        <f t="shared" si="7"/>
        <v>0</v>
      </c>
      <c r="J21" s="1141"/>
      <c r="K21" s="11">
        <f>SUM(B21:I21)</f>
        <v>0</v>
      </c>
      <c r="L21" s="1131" t="s">
        <v>78</v>
      </c>
      <c r="M21" s="1093">
        <f>K16+K22+K28+K34</f>
        <v>3.0599999999999996</v>
      </c>
      <c r="N21" s="1093"/>
      <c r="O21" s="275" t="s">
        <v>75</v>
      </c>
      <c r="P21" s="417">
        <f>K44+K50+K56+K62+P47</f>
        <v>2373.12</v>
      </c>
    </row>
    <row r="22" spans="1:16" ht="15.75" customHeight="1">
      <c r="A22" s="9" t="s">
        <v>78</v>
      </c>
      <c r="B22" s="10">
        <f t="shared" ref="B22:I22" si="8">SUMIFS($J$69:$J$4912,$A$69:$A$4912,B18&amp;"-03-2020",$D$69:$D$4912,$A$22,$K$69:$K$4912,"1")</f>
        <v>0</v>
      </c>
      <c r="C22" s="669">
        <f t="shared" si="8"/>
        <v>0</v>
      </c>
      <c r="D22" s="669">
        <f t="shared" si="8"/>
        <v>0</v>
      </c>
      <c r="E22" s="669">
        <f t="shared" si="8"/>
        <v>0</v>
      </c>
      <c r="F22" s="669">
        <f t="shared" si="8"/>
        <v>0</v>
      </c>
      <c r="G22" s="669">
        <f t="shared" si="8"/>
        <v>0</v>
      </c>
      <c r="H22" s="669">
        <f t="shared" si="8"/>
        <v>1.0799999999999998</v>
      </c>
      <c r="I22" s="669">
        <f t="shared" si="8"/>
        <v>1.68</v>
      </c>
      <c r="J22" s="1141"/>
      <c r="K22" s="11">
        <f>SUM(B22:I22)</f>
        <v>2.76</v>
      </c>
      <c r="L22" s="1131"/>
      <c r="M22" s="1093"/>
      <c r="N22" s="1093"/>
      <c r="O22" s="275" t="s">
        <v>76</v>
      </c>
      <c r="P22" s="417">
        <f>K45+K51+K57+K63+P49</f>
        <v>100.625</v>
      </c>
    </row>
    <row r="23" spans="1:16" ht="15.75" customHeight="1">
      <c r="A23" s="9" t="s">
        <v>79</v>
      </c>
      <c r="B23" s="10">
        <f t="shared" ref="B23:I23" si="9">SUMIFS($J$69:$J$4912,$A$69:$A$4912,B18&amp;"-03-2020",$D$69:$D$4912,$A$23,$K$69:$K$4912,"1")</f>
        <v>0</v>
      </c>
      <c r="C23" s="669">
        <f t="shared" si="9"/>
        <v>0</v>
      </c>
      <c r="D23" s="669">
        <f t="shared" si="9"/>
        <v>0</v>
      </c>
      <c r="E23" s="669">
        <f t="shared" si="9"/>
        <v>0</v>
      </c>
      <c r="F23" s="669">
        <f t="shared" si="9"/>
        <v>0</v>
      </c>
      <c r="G23" s="669">
        <f t="shared" si="9"/>
        <v>0</v>
      </c>
      <c r="H23" s="669">
        <f t="shared" si="9"/>
        <v>0</v>
      </c>
      <c r="I23" s="669">
        <f t="shared" si="9"/>
        <v>0</v>
      </c>
      <c r="J23" s="1141"/>
      <c r="K23" s="11">
        <f>SUM(B23:I23)</f>
        <v>0</v>
      </c>
      <c r="L23" s="1131" t="s">
        <v>79</v>
      </c>
      <c r="M23" s="1093">
        <f>K17+K23+K29+K35</f>
        <v>403.55999999999995</v>
      </c>
      <c r="N23" s="1093"/>
      <c r="O23" s="275" t="s">
        <v>77</v>
      </c>
      <c r="P23" s="417">
        <f>K46+K52+K58+K64</f>
        <v>0</v>
      </c>
    </row>
    <row r="24" spans="1:16" ht="15.75" customHeight="1">
      <c r="A24" s="234" t="s">
        <v>0</v>
      </c>
      <c r="B24" s="235">
        <v>16</v>
      </c>
      <c r="C24" s="235">
        <v>17</v>
      </c>
      <c r="D24" s="235">
        <v>18</v>
      </c>
      <c r="E24" s="235">
        <v>19</v>
      </c>
      <c r="F24" s="235">
        <v>20</v>
      </c>
      <c r="G24" s="235">
        <v>21</v>
      </c>
      <c r="H24" s="235">
        <v>22</v>
      </c>
      <c r="I24" s="426">
        <v>23</v>
      </c>
      <c r="J24" s="435"/>
      <c r="K24" s="155" t="s">
        <v>6</v>
      </c>
      <c r="L24" s="1131"/>
      <c r="M24" s="1093"/>
      <c r="N24" s="1093"/>
      <c r="O24" s="275" t="s">
        <v>78</v>
      </c>
      <c r="P24" s="417">
        <f>K47+K53+K59+K65</f>
        <v>0.30000000000000004</v>
      </c>
    </row>
    <row r="25" spans="1:16" ht="15.75" customHeight="1">
      <c r="A25" s="9" t="s">
        <v>75</v>
      </c>
      <c r="B25" s="10">
        <f t="shared" ref="B25:I25" si="10">SUMIFS($J$69:$J$4912,$A$69:$A$4912,B24&amp;"-03-2020",$D$69:$D$4912,$A$25,$K$69:$K$4912,"1")</f>
        <v>153.96</v>
      </c>
      <c r="C25" s="669">
        <f t="shared" si="10"/>
        <v>156.54</v>
      </c>
      <c r="D25" s="669">
        <f t="shared" si="10"/>
        <v>47.94</v>
      </c>
      <c r="E25" s="669">
        <f t="shared" si="10"/>
        <v>56.4</v>
      </c>
      <c r="F25" s="669">
        <f t="shared" si="10"/>
        <v>105.36</v>
      </c>
      <c r="G25" s="669">
        <f t="shared" si="10"/>
        <v>103.13999999999999</v>
      </c>
      <c r="H25" s="669">
        <f t="shared" si="10"/>
        <v>56.4</v>
      </c>
      <c r="I25" s="669">
        <f t="shared" si="10"/>
        <v>0</v>
      </c>
      <c r="J25" s="1141"/>
      <c r="K25" s="11">
        <f>SUM(B25:I25)</f>
        <v>679.7399999999999</v>
      </c>
      <c r="L25" s="1142" t="s">
        <v>40</v>
      </c>
      <c r="M25" s="1143"/>
      <c r="N25" s="1144"/>
      <c r="O25" s="275" t="s">
        <v>79</v>
      </c>
      <c r="P25" s="417">
        <f>K48+K54+K60+K66+P55</f>
        <v>345.96</v>
      </c>
    </row>
    <row r="26" spans="1:16" ht="15.75" customHeight="1">
      <c r="A26" s="9" t="s">
        <v>76</v>
      </c>
      <c r="B26" s="10">
        <f t="shared" ref="B26:I26" si="11">SUMIFS($J$69:$J$4912,$A$69:$A$4912,B24&amp;"-03-2020",$D$69:$D$4912,$A$26,$K$69:$K$4912,"1")</f>
        <v>0</v>
      </c>
      <c r="C26" s="669">
        <f t="shared" si="11"/>
        <v>0</v>
      </c>
      <c r="D26" s="669">
        <f t="shared" si="11"/>
        <v>0</v>
      </c>
      <c r="E26" s="669">
        <f t="shared" si="11"/>
        <v>17.5</v>
      </c>
      <c r="F26" s="669">
        <f t="shared" si="11"/>
        <v>0</v>
      </c>
      <c r="G26" s="669">
        <f t="shared" si="11"/>
        <v>0</v>
      </c>
      <c r="H26" s="669">
        <f t="shared" si="11"/>
        <v>0</v>
      </c>
      <c r="I26" s="669">
        <f t="shared" si="11"/>
        <v>0</v>
      </c>
      <c r="J26" s="1141"/>
      <c r="K26" s="11">
        <f>SUM(B26:I26)</f>
        <v>17.5</v>
      </c>
      <c r="L26" s="1086">
        <f>SUM(M15:N24)</f>
        <v>3939.125</v>
      </c>
      <c r="M26" s="1145"/>
      <c r="N26" s="1087"/>
      <c r="O26" s="276" t="s">
        <v>150</v>
      </c>
      <c r="P26" s="417">
        <f>SUM(P21:P25)</f>
        <v>2820.0050000000001</v>
      </c>
    </row>
    <row r="27" spans="1:16" ht="15.75" customHeight="1">
      <c r="A27" s="9" t="s">
        <v>77</v>
      </c>
      <c r="B27" s="10">
        <f t="shared" ref="B27:I27" si="12">SUMIFS($J$69:$J$4912,$A$69:$A$4912,B24&amp;"-03-2020",$D$69:$D$4912,$A$27,$K$69:$K$4912,"1")</f>
        <v>0</v>
      </c>
      <c r="C27" s="669">
        <f t="shared" si="12"/>
        <v>0</v>
      </c>
      <c r="D27" s="669">
        <f t="shared" si="12"/>
        <v>0</v>
      </c>
      <c r="E27" s="669">
        <f t="shared" si="12"/>
        <v>0</v>
      </c>
      <c r="F27" s="669">
        <f t="shared" si="12"/>
        <v>0</v>
      </c>
      <c r="G27" s="669">
        <f t="shared" si="12"/>
        <v>0</v>
      </c>
      <c r="H27" s="669">
        <f t="shared" si="12"/>
        <v>0</v>
      </c>
      <c r="I27" s="669">
        <f t="shared" si="12"/>
        <v>0</v>
      </c>
      <c r="J27" s="1141"/>
      <c r="K27" s="11">
        <f>SUM(B27:I27)</f>
        <v>0</v>
      </c>
      <c r="L27" s="1088"/>
      <c r="M27" s="1104"/>
      <c r="N27" s="1089"/>
      <c r="P27" s="110"/>
    </row>
    <row r="28" spans="1:16" ht="15.75" customHeight="1">
      <c r="A28" s="9" t="s">
        <v>78</v>
      </c>
      <c r="B28" s="10">
        <f t="shared" ref="B28:I28" si="13">SUMIFS($J$69:$J$4912,$A$69:$A$4912,B24&amp;"-03-2020",$D$69:$D$4912,$A$28,$K$69:$K$4912,"1")</f>
        <v>0</v>
      </c>
      <c r="C28" s="669">
        <f t="shared" si="13"/>
        <v>0</v>
      </c>
      <c r="D28" s="669">
        <f t="shared" si="13"/>
        <v>0</v>
      </c>
      <c r="E28" s="669">
        <f t="shared" si="13"/>
        <v>0</v>
      </c>
      <c r="F28" s="669">
        <f t="shared" si="13"/>
        <v>0</v>
      </c>
      <c r="G28" s="669">
        <f t="shared" si="13"/>
        <v>0.30000000000000004</v>
      </c>
      <c r="H28" s="669">
        <f t="shared" si="13"/>
        <v>0</v>
      </c>
      <c r="I28" s="669">
        <f t="shared" si="13"/>
        <v>0</v>
      </c>
      <c r="J28" s="1141"/>
      <c r="K28" s="11">
        <f>SUM(B28:I28)</f>
        <v>0.30000000000000004</v>
      </c>
      <c r="L28" s="1146"/>
      <c r="M28" s="1147"/>
      <c r="N28" s="1148"/>
    </row>
    <row r="29" spans="1:16" ht="15.75" customHeight="1">
      <c r="A29" s="9" t="s">
        <v>79</v>
      </c>
      <c r="B29" s="10">
        <f t="shared" ref="B29:I29" si="14">SUMIFS($J$69:$J$4912,$A$69:$A$4912,B24&amp;"-03-2020",$D$69:$D$4912,$A$29,$K$69:$K$4912,"1")</f>
        <v>0</v>
      </c>
      <c r="C29" s="669">
        <f t="shared" si="14"/>
        <v>0</v>
      </c>
      <c r="D29" s="669">
        <f t="shared" si="14"/>
        <v>0</v>
      </c>
      <c r="E29" s="669">
        <f t="shared" si="14"/>
        <v>0</v>
      </c>
      <c r="F29" s="669">
        <f t="shared" si="14"/>
        <v>0</v>
      </c>
      <c r="G29" s="669">
        <f t="shared" si="14"/>
        <v>0</v>
      </c>
      <c r="H29" s="669">
        <f t="shared" si="14"/>
        <v>0</v>
      </c>
      <c r="I29" s="669">
        <f t="shared" si="14"/>
        <v>0</v>
      </c>
      <c r="J29" s="1141"/>
      <c r="K29" s="11">
        <f>SUM(B29:I29)</f>
        <v>0</v>
      </c>
      <c r="L29" s="1149"/>
      <c r="M29" s="1129"/>
      <c r="N29" s="1126"/>
    </row>
    <row r="30" spans="1:16" ht="15.75" customHeight="1">
      <c r="A30" s="234" t="s">
        <v>0</v>
      </c>
      <c r="B30" s="235">
        <v>24</v>
      </c>
      <c r="C30" s="235">
        <v>25</v>
      </c>
      <c r="D30" s="235">
        <v>26</v>
      </c>
      <c r="E30" s="235">
        <v>27</v>
      </c>
      <c r="F30" s="235">
        <v>28</v>
      </c>
      <c r="G30" s="440">
        <v>29</v>
      </c>
      <c r="H30" s="235">
        <v>30</v>
      </c>
      <c r="I30" s="427">
        <v>31</v>
      </c>
      <c r="J30" s="435"/>
      <c r="K30" s="238" t="s">
        <v>8</v>
      </c>
      <c r="L30" s="1149"/>
      <c r="M30" s="1129"/>
      <c r="N30" s="1126"/>
    </row>
    <row r="31" spans="1:16" ht="15.75" customHeight="1">
      <c r="A31" s="9" t="s">
        <v>75</v>
      </c>
      <c r="B31" s="10">
        <f t="shared" ref="B31:I31" si="15">SUMIFS($J$69:$J$4912,$A$69:$A$4912,B30&amp;"-03-2020",$D$69:$D$4912,$A$31,$K$69:$K$4912,"1")</f>
        <v>47.94</v>
      </c>
      <c r="C31" s="669">
        <f t="shared" si="15"/>
        <v>103.13999999999999</v>
      </c>
      <c r="D31" s="669">
        <f t="shared" si="15"/>
        <v>190.73999999999998</v>
      </c>
      <c r="E31" s="669">
        <f t="shared" si="15"/>
        <v>98.399999999999991</v>
      </c>
      <c r="F31" s="669">
        <f t="shared" si="15"/>
        <v>237.47999999999996</v>
      </c>
      <c r="G31" s="669">
        <f t="shared" si="15"/>
        <v>55.199999999999996</v>
      </c>
      <c r="H31" s="669">
        <f t="shared" si="15"/>
        <v>669.96000000000015</v>
      </c>
      <c r="I31" s="669">
        <f t="shared" si="15"/>
        <v>0</v>
      </c>
      <c r="J31" s="1141"/>
      <c r="K31" s="11">
        <f>SUM(B31:I31)</f>
        <v>1402.8600000000001</v>
      </c>
      <c r="L31" s="1149"/>
      <c r="M31" s="1129"/>
      <c r="N31" s="1126"/>
    </row>
    <row r="32" spans="1:16" ht="15.75" customHeight="1">
      <c r="A32" s="9" t="s">
        <v>76</v>
      </c>
      <c r="B32" s="10">
        <f t="shared" ref="B32:I32" si="16">SUMIFS($J$69:$J$4912,$A$69:$A$4912,B30&amp;"-03-2020",$D$69:$D$4912,$A$32,$K$69:$K$4912,"1")</f>
        <v>0</v>
      </c>
      <c r="C32" s="669">
        <f t="shared" si="16"/>
        <v>0</v>
      </c>
      <c r="D32" s="669">
        <f t="shared" si="16"/>
        <v>0</v>
      </c>
      <c r="E32" s="669">
        <f t="shared" si="16"/>
        <v>0</v>
      </c>
      <c r="F32" s="669">
        <f t="shared" si="16"/>
        <v>0</v>
      </c>
      <c r="G32" s="669">
        <f t="shared" si="16"/>
        <v>0</v>
      </c>
      <c r="H32" s="669">
        <f t="shared" si="16"/>
        <v>0</v>
      </c>
      <c r="I32" s="669">
        <f t="shared" si="16"/>
        <v>0</v>
      </c>
      <c r="J32" s="1141"/>
      <c r="K32" s="11">
        <f>SUM(B32:I32)</f>
        <v>0</v>
      </c>
      <c r="L32" s="1149"/>
      <c r="M32" s="1129"/>
      <c r="N32" s="1126"/>
    </row>
    <row r="33" spans="1:17" ht="15.75" customHeight="1">
      <c r="A33" s="9" t="s">
        <v>77</v>
      </c>
      <c r="B33" s="10">
        <f t="shared" ref="B33:I33" si="17">SUMIFS($J$69:$J$4912,$A$69:$A$4912,B30&amp;"-03-2020",$D$69:$D$4912,$A$33,$K$69:$K$4912,"1")</f>
        <v>0</v>
      </c>
      <c r="C33" s="669">
        <f t="shared" si="17"/>
        <v>0</v>
      </c>
      <c r="D33" s="669">
        <f t="shared" si="17"/>
        <v>0</v>
      </c>
      <c r="E33" s="669">
        <f t="shared" si="17"/>
        <v>0</v>
      </c>
      <c r="F33" s="669">
        <f t="shared" si="17"/>
        <v>0</v>
      </c>
      <c r="G33" s="669">
        <f t="shared" si="17"/>
        <v>0</v>
      </c>
      <c r="H33" s="669">
        <f t="shared" si="17"/>
        <v>0</v>
      </c>
      <c r="I33" s="669">
        <f t="shared" si="17"/>
        <v>0</v>
      </c>
      <c r="J33" s="1141"/>
      <c r="K33" s="11">
        <f>SUM(B33:I33)</f>
        <v>0</v>
      </c>
      <c r="L33" s="1149"/>
      <c r="M33" s="1129"/>
      <c r="N33" s="1126"/>
    </row>
    <row r="34" spans="1:17" ht="15.75" customHeight="1">
      <c r="A34" s="9" t="s">
        <v>78</v>
      </c>
      <c r="B34" s="10">
        <f t="shared" ref="B34:I34" si="18">SUMIFS($J$69:$J$4912,$A$69:$A$4912,B30&amp;"-03-2020",$D$69:$D$4912,$A$34,$K$69:$K$4912,"1")</f>
        <v>0</v>
      </c>
      <c r="C34" s="669">
        <f t="shared" si="18"/>
        <v>0</v>
      </c>
      <c r="D34" s="669">
        <f t="shared" si="18"/>
        <v>0</v>
      </c>
      <c r="E34" s="669">
        <f t="shared" si="18"/>
        <v>0</v>
      </c>
      <c r="F34" s="669">
        <f t="shared" si="18"/>
        <v>0</v>
      </c>
      <c r="G34" s="669">
        <f t="shared" si="18"/>
        <v>0</v>
      </c>
      <c r="H34" s="669">
        <f t="shared" si="18"/>
        <v>0</v>
      </c>
      <c r="I34" s="669">
        <f t="shared" si="18"/>
        <v>0</v>
      </c>
      <c r="J34" s="1141"/>
      <c r="K34" s="11">
        <f>SUM(B34:I34)</f>
        <v>0</v>
      </c>
      <c r="L34" s="1149"/>
      <c r="M34" s="1129"/>
      <c r="N34" s="1126"/>
    </row>
    <row r="35" spans="1:17" ht="15.75" customHeight="1">
      <c r="A35" s="9" t="s">
        <v>79</v>
      </c>
      <c r="B35" s="10">
        <f t="shared" ref="B35:I35" si="19">SUMIFS($J$69:$J$4912,$A$69:$A$4912,B30&amp;"-03-2020",$D$69:$D$4912,$A$35,$K$69:$K$4912,"1")</f>
        <v>0</v>
      </c>
      <c r="C35" s="669">
        <f t="shared" si="19"/>
        <v>0</v>
      </c>
      <c r="D35" s="669">
        <f t="shared" si="19"/>
        <v>0</v>
      </c>
      <c r="E35" s="669">
        <f t="shared" si="19"/>
        <v>64.8</v>
      </c>
      <c r="F35" s="669">
        <f t="shared" si="19"/>
        <v>129.6</v>
      </c>
      <c r="G35" s="669">
        <f t="shared" si="19"/>
        <v>0</v>
      </c>
      <c r="H35" s="669">
        <f t="shared" si="19"/>
        <v>137.16</v>
      </c>
      <c r="I35" s="669">
        <f t="shared" si="19"/>
        <v>0</v>
      </c>
      <c r="J35" s="1141"/>
      <c r="K35" s="11">
        <f>SUM(B35:I35)</f>
        <v>331.55999999999995</v>
      </c>
      <c r="L35" s="1150"/>
      <c r="M35" s="1151"/>
      <c r="N35" s="1152"/>
    </row>
    <row r="36" spans="1:17" ht="18.75" customHeight="1">
      <c r="A36" s="64"/>
      <c r="B36" s="1140" t="s">
        <v>9</v>
      </c>
      <c r="C36" s="1140"/>
      <c r="D36" s="1140"/>
      <c r="E36" s="173" t="s">
        <v>80</v>
      </c>
      <c r="F36" s="173" t="s">
        <v>81</v>
      </c>
      <c r="G36" s="16" t="s">
        <v>82</v>
      </c>
      <c r="H36" s="173" t="s">
        <v>83</v>
      </c>
      <c r="I36" s="428"/>
      <c r="J36" s="436"/>
      <c r="K36" s="64"/>
      <c r="L36" s="1140" t="s">
        <v>159</v>
      </c>
      <c r="M36" s="1140"/>
      <c r="N36" s="1140"/>
    </row>
    <row r="37" spans="1:17" ht="18.75" customHeight="1">
      <c r="A37" s="18" t="s">
        <v>75</v>
      </c>
      <c r="B37" s="1153">
        <v>14692.14</v>
      </c>
      <c r="C37" s="1154"/>
      <c r="D37" s="1155"/>
      <c r="E37" s="28">
        <v>314</v>
      </c>
      <c r="F37" s="28">
        <f>COUNTIFS($K$69:$K$4912,"1",$D$69:$D$4912,A37)</f>
        <v>66</v>
      </c>
      <c r="G37" s="10">
        <f>COUNTIFS($L$69:$L$4912,"O",$D$69:$D$4912,A37)</f>
        <v>45</v>
      </c>
      <c r="H37" s="28">
        <f>E37+F37-G37</f>
        <v>335</v>
      </c>
      <c r="I37" s="428"/>
      <c r="J37" s="436"/>
      <c r="K37" s="18" t="s">
        <v>75</v>
      </c>
      <c r="L37" s="1156">
        <f>B37+M15-M46</f>
        <v>15255.960000000001</v>
      </c>
      <c r="M37" s="1156"/>
      <c r="N37" s="1156"/>
    </row>
    <row r="38" spans="1:17" ht="18.75" customHeight="1">
      <c r="A38" s="598" t="s">
        <v>78</v>
      </c>
      <c r="B38" s="1157">
        <v>40.950000000000003</v>
      </c>
      <c r="C38" s="1158"/>
      <c r="D38" s="1159"/>
      <c r="E38" s="28">
        <v>156</v>
      </c>
      <c r="F38" s="537">
        <f>COUNTIFS($K$69:$K$4912,"1",$D$69:$D$4912,A38)</f>
        <v>4</v>
      </c>
      <c r="G38" s="538">
        <f>COUNTIFS($L$69:$L$4912,"O",$D$69:$D$4912,A38)</f>
        <v>1</v>
      </c>
      <c r="H38" s="537">
        <f>E38+F38-G38</f>
        <v>159</v>
      </c>
      <c r="I38" s="428"/>
      <c r="J38" s="436"/>
      <c r="K38" s="18" t="s">
        <v>78</v>
      </c>
      <c r="L38" s="1156">
        <f>B38+M21-M52</f>
        <v>43.710000000000008</v>
      </c>
      <c r="M38" s="1156"/>
      <c r="N38" s="1156"/>
    </row>
    <row r="39" spans="1:17" ht="18.75" customHeight="1">
      <c r="A39" s="18" t="s">
        <v>77</v>
      </c>
      <c r="B39" s="1153">
        <v>143.56</v>
      </c>
      <c r="C39" s="1154"/>
      <c r="D39" s="1155"/>
      <c r="E39" s="28">
        <v>4</v>
      </c>
      <c r="F39" s="28">
        <f>COUNTIFS($K$69:$K$4912,"1",$D$69:$D$4912,A39)</f>
        <v>0</v>
      </c>
      <c r="G39" s="10">
        <f>COUNTIFS($L$69:$L$4912,"O",$D$69:$D$4912,A39)</f>
        <v>0</v>
      </c>
      <c r="H39" s="28">
        <f>E39+F39-G39</f>
        <v>4</v>
      </c>
      <c r="I39" s="428"/>
      <c r="J39" s="436"/>
      <c r="K39" s="18" t="s">
        <v>77</v>
      </c>
      <c r="L39" s="1156">
        <f>B39+M19-M50</f>
        <v>143.56</v>
      </c>
      <c r="M39" s="1156"/>
      <c r="N39" s="1156"/>
    </row>
    <row r="40" spans="1:17" ht="18.75" customHeight="1">
      <c r="A40" s="18" t="s">
        <v>79</v>
      </c>
      <c r="B40" s="1153">
        <v>1513.96</v>
      </c>
      <c r="C40" s="1154"/>
      <c r="D40" s="1155"/>
      <c r="E40" s="28">
        <v>54</v>
      </c>
      <c r="F40" s="28">
        <f>COUNTIFS($K$69:$K$4912,"1",$D$69:$D$4912,A40)</f>
        <v>18</v>
      </c>
      <c r="G40" s="10">
        <f>COUNTIFS($L$69:$L$4912,"O",$D$69:$D$4912,A40)</f>
        <v>16</v>
      </c>
      <c r="H40" s="28">
        <f>E40+F40-G40</f>
        <v>56</v>
      </c>
      <c r="I40" s="428"/>
      <c r="J40" s="436"/>
      <c r="K40" s="18" t="s">
        <v>79</v>
      </c>
      <c r="L40" s="1156">
        <f>B40+M23-M54</f>
        <v>1196.44</v>
      </c>
      <c r="M40" s="1156"/>
      <c r="N40" s="1156"/>
    </row>
    <row r="41" spans="1:17" ht="18.75" customHeight="1">
      <c r="A41" s="18" t="s">
        <v>76</v>
      </c>
      <c r="B41" s="1153">
        <v>2993.43</v>
      </c>
      <c r="C41" s="1154"/>
      <c r="D41" s="1155"/>
      <c r="E41" s="28">
        <v>43</v>
      </c>
      <c r="F41" s="28">
        <f>COUNTIFS($K$69:$K$4912,"1",$D$69:$D$4912,A41)</f>
        <v>5</v>
      </c>
      <c r="G41" s="10">
        <f>COUNTIFS($L$69:$L$4912,"O",$D$69:$D$4912,A41)</f>
        <v>5</v>
      </c>
      <c r="H41" s="28">
        <f>E41+F41-G41</f>
        <v>43</v>
      </c>
      <c r="I41" s="428"/>
      <c r="J41" s="436"/>
      <c r="K41" s="18" t="s">
        <v>76</v>
      </c>
      <c r="L41" s="1156">
        <f>B41+M17-M48</f>
        <v>2742.87</v>
      </c>
      <c r="M41" s="1156"/>
      <c r="N41" s="1156"/>
    </row>
    <row r="42" spans="1:17" ht="18.75" customHeight="1">
      <c r="A42" s="21"/>
      <c r="B42" s="19"/>
      <c r="C42" s="19"/>
      <c r="D42" s="19"/>
      <c r="E42" s="19"/>
      <c r="F42" s="19"/>
      <c r="G42" s="20"/>
      <c r="H42" s="19"/>
      <c r="I42" s="428"/>
      <c r="J42" s="437"/>
      <c r="K42" s="23"/>
      <c r="L42" s="474"/>
      <c r="M42" s="24"/>
      <c r="N42" s="24"/>
    </row>
    <row r="43" spans="1:17" ht="15.75" customHeight="1">
      <c r="A43" s="234" t="s">
        <v>84</v>
      </c>
      <c r="B43" s="235">
        <v>1</v>
      </c>
      <c r="C43" s="236">
        <v>2</v>
      </c>
      <c r="D43" s="235">
        <v>3</v>
      </c>
      <c r="E43" s="236">
        <v>4</v>
      </c>
      <c r="F43" s="235">
        <v>5</v>
      </c>
      <c r="G43" s="236">
        <v>6</v>
      </c>
      <c r="H43" s="235">
        <v>7</v>
      </c>
      <c r="I43" s="424"/>
      <c r="J43" s="433"/>
      <c r="K43" s="240" t="s">
        <v>1</v>
      </c>
      <c r="L43" s="1062" t="s">
        <v>41</v>
      </c>
      <c r="M43" s="1063"/>
      <c r="N43" s="1064"/>
    </row>
    <row r="44" spans="1:17" ht="15.75" customHeight="1">
      <c r="A44" s="9" t="s">
        <v>75</v>
      </c>
      <c r="B44" s="10">
        <f t="shared" ref="B44:I44" si="20">SUMIFS($J$69:$J$4912,$A$69:$A$4912,B43&amp;"-03-2020",$D$69:$D$4912,$A$44,$L$69:$L$4912,"O")</f>
        <v>48.96</v>
      </c>
      <c r="C44" s="669">
        <f t="shared" si="20"/>
        <v>0</v>
      </c>
      <c r="D44" s="669">
        <f t="shared" si="20"/>
        <v>0</v>
      </c>
      <c r="E44" s="669">
        <f t="shared" si="20"/>
        <v>0</v>
      </c>
      <c r="F44" s="669">
        <f t="shared" si="20"/>
        <v>418.32000000000005</v>
      </c>
      <c r="G44" s="669">
        <f t="shared" si="20"/>
        <v>0</v>
      </c>
      <c r="H44" s="669">
        <f t="shared" si="20"/>
        <v>0</v>
      </c>
      <c r="I44" s="669">
        <f t="shared" si="20"/>
        <v>0</v>
      </c>
      <c r="J44" s="1160"/>
      <c r="K44" s="11">
        <f>SUM(B44:I44)</f>
        <v>467.28000000000003</v>
      </c>
      <c r="L44" s="1065"/>
      <c r="M44" s="1066"/>
      <c r="N44" s="1067"/>
    </row>
    <row r="45" spans="1:17" ht="15.75" customHeight="1">
      <c r="A45" s="9" t="s">
        <v>76</v>
      </c>
      <c r="B45" s="10">
        <f t="shared" ref="B45:I45" si="21">SUMIFS($J$69:$J$4912,$A$69:$A$4912,B43&amp;"-03-2020",$D$69:$D$4912,$A$45,$L$69:$L$4912,"O")</f>
        <v>0</v>
      </c>
      <c r="C45" s="669">
        <f t="shared" si="21"/>
        <v>0</v>
      </c>
      <c r="D45" s="669">
        <f t="shared" si="21"/>
        <v>0</v>
      </c>
      <c r="E45" s="669">
        <f t="shared" si="21"/>
        <v>0</v>
      </c>
      <c r="F45" s="669">
        <f t="shared" si="21"/>
        <v>0</v>
      </c>
      <c r="G45" s="669">
        <f t="shared" si="21"/>
        <v>0</v>
      </c>
      <c r="H45" s="669">
        <f t="shared" si="21"/>
        <v>0</v>
      </c>
      <c r="I45" s="669">
        <f t="shared" si="21"/>
        <v>0</v>
      </c>
      <c r="J45" s="1160"/>
      <c r="K45" s="11">
        <f>SUM(B45:I45)</f>
        <v>0</v>
      </c>
      <c r="L45" s="1065"/>
      <c r="M45" s="1066"/>
      <c r="N45" s="1067"/>
    </row>
    <row r="46" spans="1:17" ht="15.75" customHeight="1">
      <c r="A46" s="9" t="s">
        <v>77</v>
      </c>
      <c r="B46" s="10">
        <f t="shared" ref="B46:I46" si="22">SUMIFS($J$69:$J$4912,$A$69:$A$4912,B43&amp;"-03-2020",$D$69:$D$4912,$A$46,$L$69:$L$4912,"O")</f>
        <v>0</v>
      </c>
      <c r="C46" s="669">
        <f t="shared" si="22"/>
        <v>0</v>
      </c>
      <c r="D46" s="669">
        <f t="shared" si="22"/>
        <v>0</v>
      </c>
      <c r="E46" s="669">
        <f t="shared" si="22"/>
        <v>0</v>
      </c>
      <c r="F46" s="669">
        <f t="shared" si="22"/>
        <v>0</v>
      </c>
      <c r="G46" s="669">
        <f t="shared" si="22"/>
        <v>0</v>
      </c>
      <c r="H46" s="669">
        <f t="shared" si="22"/>
        <v>0</v>
      </c>
      <c r="I46" s="669">
        <f t="shared" si="22"/>
        <v>0</v>
      </c>
      <c r="J46" s="1160"/>
      <c r="K46" s="11">
        <f>SUM(B46:I46)</f>
        <v>0</v>
      </c>
      <c r="L46" s="1161" t="s">
        <v>75</v>
      </c>
      <c r="M46" s="1111">
        <f>K44+K50+K56+K62+O47+O46</f>
        <v>2868.06</v>
      </c>
      <c r="N46" s="1112"/>
      <c r="O46" s="622">
        <v>324.3</v>
      </c>
      <c r="P46" s="261"/>
      <c r="Q46" s="261"/>
    </row>
    <row r="47" spans="1:17" ht="15.75" customHeight="1">
      <c r="A47" s="9" t="s">
        <v>78</v>
      </c>
      <c r="B47" s="10">
        <f t="shared" ref="B47:I47" si="23">SUMIFS($J$69:$J$4912,$A$69:$A$4912,B43&amp;"-03-2020",$D$69:$D$4912,$A$47,$L$69:$L$4912,"O")</f>
        <v>0</v>
      </c>
      <c r="C47" s="669">
        <f t="shared" si="23"/>
        <v>0</v>
      </c>
      <c r="D47" s="669">
        <f t="shared" si="23"/>
        <v>0</v>
      </c>
      <c r="E47" s="669">
        <f t="shared" si="23"/>
        <v>0</v>
      </c>
      <c r="F47" s="669">
        <f t="shared" si="23"/>
        <v>0</v>
      </c>
      <c r="G47" s="669">
        <f t="shared" si="23"/>
        <v>0</v>
      </c>
      <c r="H47" s="669">
        <f t="shared" si="23"/>
        <v>0</v>
      </c>
      <c r="I47" s="669">
        <f t="shared" si="23"/>
        <v>0</v>
      </c>
      <c r="J47" s="1160"/>
      <c r="K47" s="11">
        <f>SUM(B47:I47)</f>
        <v>0</v>
      </c>
      <c r="L47" s="1161"/>
      <c r="M47" s="1113"/>
      <c r="N47" s="1114"/>
      <c r="O47" s="261">
        <v>170.64</v>
      </c>
      <c r="P47" s="261"/>
      <c r="Q47" s="261"/>
    </row>
    <row r="48" spans="1:17" ht="15.75" customHeight="1">
      <c r="A48" s="9" t="s">
        <v>79</v>
      </c>
      <c r="B48" s="10">
        <f t="shared" ref="B48:I48" si="24">SUMIFS($J$69:$J$4912,$A$69:$A$4912,B43&amp;"-03-2020",$D$69:$D$4912,$A$48,$L$69:$L$4912,"O")</f>
        <v>0</v>
      </c>
      <c r="C48" s="669">
        <f t="shared" si="24"/>
        <v>36</v>
      </c>
      <c r="D48" s="669">
        <f t="shared" si="24"/>
        <v>0</v>
      </c>
      <c r="E48" s="669">
        <f t="shared" si="24"/>
        <v>0</v>
      </c>
      <c r="F48" s="669">
        <f t="shared" si="24"/>
        <v>0</v>
      </c>
      <c r="G48" s="669">
        <f t="shared" si="24"/>
        <v>0</v>
      </c>
      <c r="H48" s="669">
        <f t="shared" si="24"/>
        <v>0</v>
      </c>
      <c r="I48" s="669">
        <f t="shared" si="24"/>
        <v>0</v>
      </c>
      <c r="J48" s="1160"/>
      <c r="K48" s="11">
        <f>SUM(B48:I48)</f>
        <v>36</v>
      </c>
      <c r="L48" s="1161" t="s">
        <v>76</v>
      </c>
      <c r="M48" s="1111">
        <f>K45+K51+K57+K63+P49+P50+O48</f>
        <v>351.185</v>
      </c>
      <c r="N48" s="1112"/>
      <c r="O48" s="261">
        <v>250.56</v>
      </c>
      <c r="P48" s="261"/>
      <c r="Q48" s="261"/>
    </row>
    <row r="49" spans="1:17" ht="15.75" customHeight="1">
      <c r="A49" s="234" t="s">
        <v>84</v>
      </c>
      <c r="B49" s="235">
        <v>8</v>
      </c>
      <c r="C49" s="237">
        <v>9</v>
      </c>
      <c r="D49" s="235">
        <v>10</v>
      </c>
      <c r="E49" s="237">
        <v>11</v>
      </c>
      <c r="F49" s="235">
        <v>12</v>
      </c>
      <c r="G49" s="237">
        <v>13</v>
      </c>
      <c r="H49" s="235">
        <v>14</v>
      </c>
      <c r="I49" s="425">
        <v>15</v>
      </c>
      <c r="J49" s="434"/>
      <c r="K49" s="242" t="s">
        <v>5</v>
      </c>
      <c r="L49" s="1161"/>
      <c r="M49" s="1113"/>
      <c r="N49" s="1114"/>
      <c r="O49" s="261"/>
      <c r="P49" s="261"/>
      <c r="Q49" s="261"/>
    </row>
    <row r="50" spans="1:17" ht="15.75" customHeight="1">
      <c r="A50" s="9" t="s">
        <v>75</v>
      </c>
      <c r="B50" s="10">
        <f t="shared" ref="B50:I50" si="25">SUMIFS($J$69:$J$4912,$A$69:$A$4912,B49&amp;"-03-2020",$D$69:$D$4912,$A$50,$L$69:$L$4912,"O")</f>
        <v>0</v>
      </c>
      <c r="C50" s="669">
        <f t="shared" si="25"/>
        <v>0</v>
      </c>
      <c r="D50" s="669">
        <f t="shared" si="25"/>
        <v>429.84000000000003</v>
      </c>
      <c r="E50" s="669">
        <f t="shared" si="25"/>
        <v>0</v>
      </c>
      <c r="F50" s="669">
        <f t="shared" si="25"/>
        <v>0</v>
      </c>
      <c r="G50" s="669">
        <f t="shared" si="25"/>
        <v>0</v>
      </c>
      <c r="H50" s="669">
        <f t="shared" si="25"/>
        <v>0</v>
      </c>
      <c r="I50" s="669">
        <f t="shared" si="25"/>
        <v>279.36</v>
      </c>
      <c r="J50" s="1141"/>
      <c r="K50" s="11">
        <f>SUM(B50:I50)</f>
        <v>709.2</v>
      </c>
      <c r="L50" s="1161" t="s">
        <v>77</v>
      </c>
      <c r="M50" s="1124">
        <f>K46+K52+K58+K64</f>
        <v>0</v>
      </c>
      <c r="N50" s="1124"/>
      <c r="O50" s="261"/>
      <c r="P50" s="261"/>
      <c r="Q50" s="261"/>
    </row>
    <row r="51" spans="1:17" ht="15.75" customHeight="1">
      <c r="A51" s="9" t="s">
        <v>76</v>
      </c>
      <c r="B51" s="10">
        <f t="shared" ref="B51:I51" si="26">SUMIFS($J$69:$J$4912,$A$69:$A$4912,B49&amp;"-03-2020",$D$69:$D$4912,$A$51,$L$69:$L$4912,"O")</f>
        <v>0</v>
      </c>
      <c r="C51" s="669">
        <f t="shared" si="26"/>
        <v>0</v>
      </c>
      <c r="D51" s="669">
        <f t="shared" si="26"/>
        <v>0</v>
      </c>
      <c r="E51" s="669">
        <f t="shared" si="26"/>
        <v>26.25</v>
      </c>
      <c r="F51" s="669">
        <f t="shared" si="26"/>
        <v>0</v>
      </c>
      <c r="G51" s="669">
        <f t="shared" si="26"/>
        <v>0</v>
      </c>
      <c r="H51" s="669">
        <f t="shared" si="26"/>
        <v>35.625</v>
      </c>
      <c r="I51" s="669">
        <f t="shared" si="26"/>
        <v>21.25</v>
      </c>
      <c r="J51" s="1141"/>
      <c r="K51" s="11">
        <f>SUM(B51:I51)</f>
        <v>83.125</v>
      </c>
      <c r="L51" s="1161"/>
      <c r="M51" s="1124"/>
      <c r="N51" s="1124"/>
      <c r="O51" s="261"/>
      <c r="P51" s="261"/>
      <c r="Q51" s="261"/>
    </row>
    <row r="52" spans="1:17" ht="15.75" customHeight="1">
      <c r="A52" s="9" t="s">
        <v>77</v>
      </c>
      <c r="B52" s="10">
        <f t="shared" ref="B52:I52" si="27">SUMIFS($J$69:$J$4912,$A$69:$A$4912,B49&amp;"-03-2020",$D$69:$D$4912,$A$52,$L$69:$L$4912,"O")</f>
        <v>0</v>
      </c>
      <c r="C52" s="669">
        <f t="shared" si="27"/>
        <v>0</v>
      </c>
      <c r="D52" s="669">
        <f t="shared" si="27"/>
        <v>0</v>
      </c>
      <c r="E52" s="669">
        <f t="shared" si="27"/>
        <v>0</v>
      </c>
      <c r="F52" s="669">
        <f t="shared" si="27"/>
        <v>0</v>
      </c>
      <c r="G52" s="669">
        <f t="shared" si="27"/>
        <v>0</v>
      </c>
      <c r="H52" s="669">
        <f t="shared" si="27"/>
        <v>0</v>
      </c>
      <c r="I52" s="669">
        <f t="shared" si="27"/>
        <v>0</v>
      </c>
      <c r="J52" s="1141"/>
      <c r="K52" s="11">
        <f>SUM(B52:I52)</f>
        <v>0</v>
      </c>
      <c r="L52" s="1161" t="s">
        <v>78</v>
      </c>
      <c r="M52" s="1111">
        <f>K47+K53+K59+K65+O52</f>
        <v>0.30000000000000004</v>
      </c>
      <c r="N52" s="1112"/>
      <c r="O52" s="508"/>
      <c r="P52" s="261"/>
      <c r="Q52" s="261"/>
    </row>
    <row r="53" spans="1:17" ht="15.75" customHeight="1">
      <c r="A53" s="9" t="s">
        <v>78</v>
      </c>
      <c r="B53" s="10">
        <f t="shared" ref="B53:I53" si="28">SUMIFS($J$69:$J$4912,$A$69:$A$4912,B49&amp;"-03-2020",$D$69:$D$4912,$A$53,$L$69:$L$4912,"O")</f>
        <v>0</v>
      </c>
      <c r="C53" s="669">
        <f t="shared" si="28"/>
        <v>0</v>
      </c>
      <c r="D53" s="669">
        <f t="shared" si="28"/>
        <v>0</v>
      </c>
      <c r="E53" s="669">
        <f t="shared" si="28"/>
        <v>0</v>
      </c>
      <c r="F53" s="669">
        <f t="shared" si="28"/>
        <v>0</v>
      </c>
      <c r="G53" s="669">
        <f t="shared" si="28"/>
        <v>0</v>
      </c>
      <c r="H53" s="669">
        <f t="shared" si="28"/>
        <v>0</v>
      </c>
      <c r="I53" s="669">
        <f t="shared" si="28"/>
        <v>0</v>
      </c>
      <c r="J53" s="1141"/>
      <c r="K53" s="11">
        <f>SUM(B53:I53)</f>
        <v>0</v>
      </c>
      <c r="L53" s="1161"/>
      <c r="M53" s="1113"/>
      <c r="N53" s="1114"/>
      <c r="O53" s="261"/>
      <c r="P53" s="261"/>
      <c r="Q53" s="261"/>
    </row>
    <row r="54" spans="1:17" ht="15.75" customHeight="1">
      <c r="A54" s="9" t="s">
        <v>79</v>
      </c>
      <c r="B54" s="10">
        <f t="shared" ref="B54:I54" si="29">SUMIFS($J$69:$J$4912,$A$69:$A$4912,B49&amp;"-03-2020",$D$69:$D$4912,$A$54,$L$69:$L$4912,"O")</f>
        <v>0</v>
      </c>
      <c r="C54" s="669">
        <f t="shared" si="29"/>
        <v>0</v>
      </c>
      <c r="D54" s="669">
        <f t="shared" si="29"/>
        <v>0</v>
      </c>
      <c r="E54" s="669">
        <f t="shared" si="29"/>
        <v>0</v>
      </c>
      <c r="F54" s="669">
        <f t="shared" si="29"/>
        <v>0</v>
      </c>
      <c r="G54" s="669">
        <f t="shared" si="29"/>
        <v>0</v>
      </c>
      <c r="H54" s="669">
        <f t="shared" si="29"/>
        <v>0</v>
      </c>
      <c r="I54" s="669">
        <f t="shared" si="29"/>
        <v>0</v>
      </c>
      <c r="J54" s="1141"/>
      <c r="K54" s="11">
        <f>SUM(B54:I54)</f>
        <v>0</v>
      </c>
      <c r="L54" s="1161" t="s">
        <v>79</v>
      </c>
      <c r="M54" s="1124">
        <f>K48+K54+K60+K66+P55+O54</f>
        <v>721.07999999999993</v>
      </c>
      <c r="N54" s="1124"/>
      <c r="O54" s="573">
        <f>288.72+43.2+43.2</f>
        <v>375.12</v>
      </c>
      <c r="P54" s="261"/>
      <c r="Q54" s="261"/>
    </row>
    <row r="55" spans="1:17" ht="15.75" customHeight="1">
      <c r="A55" s="234" t="s">
        <v>84</v>
      </c>
      <c r="B55" s="235">
        <v>16</v>
      </c>
      <c r="C55" s="235">
        <v>17</v>
      </c>
      <c r="D55" s="235">
        <v>18</v>
      </c>
      <c r="E55" s="235">
        <v>19</v>
      </c>
      <c r="F55" s="235">
        <v>20</v>
      </c>
      <c r="G55" s="235">
        <v>21</v>
      </c>
      <c r="H55" s="235">
        <v>22</v>
      </c>
      <c r="I55" s="235">
        <v>23</v>
      </c>
      <c r="J55" s="435"/>
      <c r="K55" s="155" t="s">
        <v>6</v>
      </c>
      <c r="L55" s="1161"/>
      <c r="M55" s="1124"/>
      <c r="N55" s="1124"/>
      <c r="O55" s="261"/>
      <c r="P55" s="261"/>
      <c r="Q55" s="261"/>
    </row>
    <row r="56" spans="1:17" ht="15.75" customHeight="1">
      <c r="A56" s="9" t="s">
        <v>75</v>
      </c>
      <c r="B56" s="10">
        <f t="shared" ref="B56:I56" si="30">SUMIFS($J$69:$J$4912,$A$69:$A$4912,B55&amp;"-03-2020",$D$69:$D$4912,$A$56,$L$69:$L$4912,"O")</f>
        <v>153.96</v>
      </c>
      <c r="C56" s="669">
        <f t="shared" si="30"/>
        <v>156.54</v>
      </c>
      <c r="D56" s="669">
        <f t="shared" si="30"/>
        <v>47.94</v>
      </c>
      <c r="E56" s="669">
        <f t="shared" si="30"/>
        <v>56.4</v>
      </c>
      <c r="F56" s="669">
        <f t="shared" si="30"/>
        <v>105.36</v>
      </c>
      <c r="G56" s="669">
        <f t="shared" si="30"/>
        <v>103.13999999999999</v>
      </c>
      <c r="H56" s="669">
        <f t="shared" si="30"/>
        <v>56.4</v>
      </c>
      <c r="I56" s="669">
        <f t="shared" si="30"/>
        <v>0</v>
      </c>
      <c r="J56" s="1141"/>
      <c r="K56" s="11">
        <f>SUM(B56:I56)</f>
        <v>679.7399999999999</v>
      </c>
      <c r="L56" s="1163" t="s">
        <v>158</v>
      </c>
      <c r="M56" s="1164"/>
      <c r="N56" s="1165"/>
    </row>
    <row r="57" spans="1:17" ht="15.75" customHeight="1">
      <c r="A57" s="9" t="s">
        <v>76</v>
      </c>
      <c r="B57" s="10">
        <f t="shared" ref="B57:I57" si="31">SUMIFS($J$69:$J$4912,$A$69:$A$4912,B55&amp;"-03-2020",$D$69:$D$4912,$A$57,$L$69:$L$4912,"O")</f>
        <v>0</v>
      </c>
      <c r="C57" s="669">
        <f t="shared" si="31"/>
        <v>0</v>
      </c>
      <c r="D57" s="669">
        <f t="shared" si="31"/>
        <v>0</v>
      </c>
      <c r="E57" s="669">
        <f t="shared" si="31"/>
        <v>17.5</v>
      </c>
      <c r="F57" s="669">
        <f t="shared" si="31"/>
        <v>0</v>
      </c>
      <c r="G57" s="669">
        <f t="shared" si="31"/>
        <v>0</v>
      </c>
      <c r="H57" s="669">
        <f t="shared" si="31"/>
        <v>0</v>
      </c>
      <c r="I57" s="669">
        <f t="shared" si="31"/>
        <v>0</v>
      </c>
      <c r="J57" s="1141"/>
      <c r="K57" s="11">
        <f>SUM(B57:I57)</f>
        <v>17.5</v>
      </c>
      <c r="L57" s="1166">
        <f>SUM(M46:N55)</f>
        <v>3940.625</v>
      </c>
      <c r="M57" s="1167"/>
      <c r="N57" s="1168"/>
    </row>
    <row r="58" spans="1:17" ht="15.75" customHeight="1">
      <c r="A58" s="9" t="s">
        <v>77</v>
      </c>
      <c r="B58" s="10">
        <f t="shared" ref="B58:I58" si="32">SUMIFS($J$69:$J$4912,$A$69:$A$4912,B55&amp;"-03-2020",$D$69:$D$4912,$A$58,$L$69:$L$4912,"O")</f>
        <v>0</v>
      </c>
      <c r="C58" s="669">
        <f t="shared" si="32"/>
        <v>0</v>
      </c>
      <c r="D58" s="669">
        <f t="shared" si="32"/>
        <v>0</v>
      </c>
      <c r="E58" s="669">
        <f t="shared" si="32"/>
        <v>0</v>
      </c>
      <c r="F58" s="669">
        <f t="shared" si="32"/>
        <v>0</v>
      </c>
      <c r="G58" s="669">
        <f t="shared" si="32"/>
        <v>0</v>
      </c>
      <c r="H58" s="669">
        <f t="shared" si="32"/>
        <v>0</v>
      </c>
      <c r="I58" s="669">
        <f t="shared" si="32"/>
        <v>0</v>
      </c>
      <c r="J58" s="1141"/>
      <c r="K58" s="11">
        <f>SUM(B58:I58)</f>
        <v>0</v>
      </c>
      <c r="L58" s="1169"/>
      <c r="M58" s="1170"/>
      <c r="N58" s="1171"/>
    </row>
    <row r="59" spans="1:17" ht="15.75" customHeight="1">
      <c r="A59" s="9" t="s">
        <v>78</v>
      </c>
      <c r="B59" s="10">
        <f t="shared" ref="B59:I59" si="33">SUMIFS($J$69:$J$4912,$A$69:$A$4912,B55&amp;"-03-2020",$D$69:$D$4912,$A$59,$L$69:$L$4912,"O")</f>
        <v>0</v>
      </c>
      <c r="C59" s="669">
        <f t="shared" si="33"/>
        <v>0</v>
      </c>
      <c r="D59" s="669">
        <f t="shared" si="33"/>
        <v>0</v>
      </c>
      <c r="E59" s="669">
        <f t="shared" si="33"/>
        <v>0</v>
      </c>
      <c r="F59" s="669">
        <f t="shared" si="33"/>
        <v>0</v>
      </c>
      <c r="G59" s="669">
        <f t="shared" si="33"/>
        <v>0.30000000000000004</v>
      </c>
      <c r="H59" s="669">
        <f t="shared" si="33"/>
        <v>0</v>
      </c>
      <c r="I59" s="669">
        <f t="shared" si="33"/>
        <v>0</v>
      </c>
      <c r="J59" s="1141"/>
      <c r="K59" s="11">
        <f>SUM(B59:I59)</f>
        <v>0.30000000000000004</v>
      </c>
      <c r="L59" s="1146"/>
      <c r="M59" s="1147"/>
      <c r="N59" s="1148"/>
    </row>
    <row r="60" spans="1:17" ht="15.75" customHeight="1">
      <c r="A60" s="9" t="s">
        <v>79</v>
      </c>
      <c r="B60" s="10">
        <f t="shared" ref="B60:I60" si="34">SUMIFS($J$69:$J$4912,$A$69:$A$4912,B55&amp;"-03-2020",$D$69:$D$4912,$A$60,$L$69:$L$4912,"O")</f>
        <v>0</v>
      </c>
      <c r="C60" s="669">
        <f t="shared" si="34"/>
        <v>0</v>
      </c>
      <c r="D60" s="669">
        <f t="shared" si="34"/>
        <v>0</v>
      </c>
      <c r="E60" s="669">
        <f t="shared" si="34"/>
        <v>0</v>
      </c>
      <c r="F60" s="669">
        <f t="shared" si="34"/>
        <v>0</v>
      </c>
      <c r="G60" s="669">
        <f t="shared" si="34"/>
        <v>0</v>
      </c>
      <c r="H60" s="669">
        <f t="shared" si="34"/>
        <v>0</v>
      </c>
      <c r="I60" s="669">
        <f t="shared" si="34"/>
        <v>0</v>
      </c>
      <c r="J60" s="1141"/>
      <c r="K60" s="11">
        <f>SUM(B60:I60)</f>
        <v>0</v>
      </c>
      <c r="L60" s="1149"/>
      <c r="M60" s="1129"/>
      <c r="N60" s="1126"/>
    </row>
    <row r="61" spans="1:17" ht="15.75" customHeight="1">
      <c r="A61" s="234" t="s">
        <v>84</v>
      </c>
      <c r="B61" s="235">
        <v>24</v>
      </c>
      <c r="C61" s="235">
        <v>25</v>
      </c>
      <c r="D61" s="235">
        <v>26</v>
      </c>
      <c r="E61" s="235">
        <v>27</v>
      </c>
      <c r="F61" s="235">
        <v>28</v>
      </c>
      <c r="G61" s="235">
        <v>29</v>
      </c>
      <c r="H61" s="235">
        <v>30</v>
      </c>
      <c r="I61" s="235">
        <v>31</v>
      </c>
      <c r="J61" s="435"/>
      <c r="K61" s="238" t="s">
        <v>8</v>
      </c>
      <c r="L61" s="1149"/>
      <c r="M61" s="1129"/>
      <c r="N61" s="1126"/>
    </row>
    <row r="62" spans="1:17" ht="15.75" customHeight="1">
      <c r="A62" s="9" t="s">
        <v>75</v>
      </c>
      <c r="B62" s="10">
        <f t="shared" ref="B62:I62" si="35">SUMIFS($J$69:$J$4912,$A$69:$A$4912,B61&amp;"-03-2020",$D$69:$D$4912,$A$62,$L$69:$L$4912,"O")</f>
        <v>47.94</v>
      </c>
      <c r="C62" s="669">
        <f t="shared" si="35"/>
        <v>103.13999999999999</v>
      </c>
      <c r="D62" s="669">
        <f t="shared" si="35"/>
        <v>104.34</v>
      </c>
      <c r="E62" s="669">
        <f t="shared" si="35"/>
        <v>55.199999999999996</v>
      </c>
      <c r="F62" s="669">
        <f t="shared" si="35"/>
        <v>151.07999999999998</v>
      </c>
      <c r="G62" s="669">
        <f t="shared" si="35"/>
        <v>55.199999999999996</v>
      </c>
      <c r="H62" s="669">
        <f t="shared" si="35"/>
        <v>0</v>
      </c>
      <c r="I62" s="669">
        <f t="shared" si="35"/>
        <v>0</v>
      </c>
      <c r="J62" s="1141"/>
      <c r="K62" s="11">
        <f>SUM(B62:I62)</f>
        <v>516.9</v>
      </c>
      <c r="L62" s="1149"/>
      <c r="M62" s="1129"/>
      <c r="N62" s="1126"/>
    </row>
    <row r="63" spans="1:17" ht="15.75" customHeight="1">
      <c r="A63" s="9" t="s">
        <v>76</v>
      </c>
      <c r="B63" s="10">
        <f t="shared" ref="B63:I63" si="36">SUMIFS($J$69:$J$4912,$A$69:$A$4912,B61&amp;"-03-2020",$D$69:$D$4912,$A$63,$L$69:$L$4912,"O")</f>
        <v>0</v>
      </c>
      <c r="C63" s="669">
        <f t="shared" si="36"/>
        <v>0</v>
      </c>
      <c r="D63" s="669">
        <f t="shared" si="36"/>
        <v>0</v>
      </c>
      <c r="E63" s="669">
        <f t="shared" si="36"/>
        <v>0</v>
      </c>
      <c r="F63" s="669">
        <f t="shared" si="36"/>
        <v>0</v>
      </c>
      <c r="G63" s="669">
        <f t="shared" si="36"/>
        <v>0</v>
      </c>
      <c r="H63" s="669">
        <f t="shared" si="36"/>
        <v>0</v>
      </c>
      <c r="I63" s="669">
        <f t="shared" si="36"/>
        <v>0</v>
      </c>
      <c r="J63" s="1141"/>
      <c r="K63" s="11">
        <f>SUM(B63:I63)</f>
        <v>0</v>
      </c>
      <c r="L63" s="1149"/>
      <c r="M63" s="1129"/>
      <c r="N63" s="1126"/>
    </row>
    <row r="64" spans="1:17" ht="15.75" customHeight="1">
      <c r="A64" s="9" t="s">
        <v>77</v>
      </c>
      <c r="B64" s="10">
        <f t="shared" ref="B64:I64" si="37">SUMIFS($J$69:$J$4912,$A$69:$A$4912,B61&amp;"-03-2020",$D$69:$D$4912,$A$64,$L$69:$L$4912,"O")</f>
        <v>0</v>
      </c>
      <c r="C64" s="669">
        <f t="shared" si="37"/>
        <v>0</v>
      </c>
      <c r="D64" s="669">
        <f t="shared" si="37"/>
        <v>0</v>
      </c>
      <c r="E64" s="669">
        <f t="shared" si="37"/>
        <v>0</v>
      </c>
      <c r="F64" s="669">
        <f t="shared" si="37"/>
        <v>0</v>
      </c>
      <c r="G64" s="669">
        <f t="shared" si="37"/>
        <v>0</v>
      </c>
      <c r="H64" s="669">
        <f t="shared" si="37"/>
        <v>0</v>
      </c>
      <c r="I64" s="669">
        <f t="shared" si="37"/>
        <v>0</v>
      </c>
      <c r="J64" s="1141"/>
      <c r="K64" s="11">
        <f>SUM(B64:I64)</f>
        <v>0</v>
      </c>
      <c r="L64" s="1149"/>
      <c r="M64" s="1129"/>
      <c r="N64" s="1126"/>
    </row>
    <row r="65" spans="1:15" ht="15.75" customHeight="1">
      <c r="A65" s="9" t="s">
        <v>78</v>
      </c>
      <c r="B65" s="10">
        <f t="shared" ref="B65:I65" si="38">SUMIFS($J$69:$J$4912,$A$69:$A$4912,B61&amp;"-03-2020",$D$69:$D$4912,$A$65,$L$69:$L$4912,"O")</f>
        <v>0</v>
      </c>
      <c r="C65" s="669">
        <f t="shared" si="38"/>
        <v>0</v>
      </c>
      <c r="D65" s="669">
        <f t="shared" si="38"/>
        <v>0</v>
      </c>
      <c r="E65" s="669">
        <f t="shared" si="38"/>
        <v>0</v>
      </c>
      <c r="F65" s="669">
        <f t="shared" si="38"/>
        <v>0</v>
      </c>
      <c r="G65" s="669">
        <f t="shared" si="38"/>
        <v>0</v>
      </c>
      <c r="H65" s="669">
        <f t="shared" si="38"/>
        <v>0</v>
      </c>
      <c r="I65" s="669">
        <f t="shared" si="38"/>
        <v>0</v>
      </c>
      <c r="J65" s="1141"/>
      <c r="K65" s="11">
        <f>SUM(B65:I65)</f>
        <v>0</v>
      </c>
      <c r="L65" s="1149"/>
      <c r="M65" s="1129"/>
      <c r="N65" s="1126"/>
    </row>
    <row r="66" spans="1:15" ht="15.75" customHeight="1">
      <c r="A66" s="9" t="s">
        <v>79</v>
      </c>
      <c r="B66" s="10">
        <f t="shared" ref="B66:I66" si="39">SUMIFS($J$69:$J$4912,$A$69:$A$4912,B61&amp;"-03-2020",$D$69:$D$4912,$A$66,$L$69:$L$4912,"O")</f>
        <v>0</v>
      </c>
      <c r="C66" s="669">
        <f t="shared" si="39"/>
        <v>0</v>
      </c>
      <c r="D66" s="669">
        <f t="shared" si="39"/>
        <v>0</v>
      </c>
      <c r="E66" s="669">
        <f t="shared" si="39"/>
        <v>64.8</v>
      </c>
      <c r="F66" s="669">
        <f t="shared" si="39"/>
        <v>129.6</v>
      </c>
      <c r="G66" s="669">
        <f t="shared" si="39"/>
        <v>0</v>
      </c>
      <c r="H66" s="669">
        <f t="shared" si="39"/>
        <v>115.55999999999999</v>
      </c>
      <c r="I66" s="669">
        <f t="shared" si="39"/>
        <v>0</v>
      </c>
      <c r="J66" s="1141"/>
      <c r="K66" s="11">
        <f>SUM(B66:I66)</f>
        <v>309.95999999999998</v>
      </c>
      <c r="L66" s="1150"/>
      <c r="M66" s="1151"/>
      <c r="N66" s="1152"/>
    </row>
    <row r="67" spans="1:15" ht="15.75" customHeight="1">
      <c r="A67" s="174"/>
      <c r="B67" s="68"/>
      <c r="C67" s="68"/>
      <c r="D67" s="68"/>
      <c r="E67" s="68"/>
      <c r="F67" s="68"/>
      <c r="G67" s="68"/>
      <c r="H67" s="68"/>
      <c r="I67" s="429"/>
      <c r="J67" s="438"/>
      <c r="K67" s="175"/>
      <c r="L67" s="466"/>
    </row>
    <row r="68" spans="1:15" s="140" customFormat="1" ht="23.25" customHeight="1" thickBot="1">
      <c r="A68" s="288" t="s">
        <v>18</v>
      </c>
      <c r="B68" s="289"/>
      <c r="C68" s="290" t="s">
        <v>19</v>
      </c>
      <c r="D68" s="290" t="s">
        <v>85</v>
      </c>
      <c r="E68" s="291" t="s">
        <v>59</v>
      </c>
      <c r="F68" s="292" t="s">
        <v>60</v>
      </c>
      <c r="G68" s="293" t="s">
        <v>61</v>
      </c>
      <c r="H68" s="293" t="s">
        <v>62</v>
      </c>
      <c r="I68" s="430" t="s">
        <v>63</v>
      </c>
      <c r="J68" s="439" t="s">
        <v>46</v>
      </c>
      <c r="K68" s="294" t="s">
        <v>86</v>
      </c>
      <c r="L68" s="475" t="s">
        <v>51</v>
      </c>
      <c r="M68" s="421" t="s">
        <v>45</v>
      </c>
    </row>
    <row r="69" spans="1:15">
      <c r="A69" s="726">
        <v>43891</v>
      </c>
      <c r="B69" s="727"/>
      <c r="C69" s="728" t="s">
        <v>31</v>
      </c>
      <c r="D69" s="729" t="s">
        <v>75</v>
      </c>
      <c r="E69" s="730" t="s">
        <v>233</v>
      </c>
      <c r="F69" s="792">
        <v>0.6</v>
      </c>
      <c r="G69" s="792">
        <v>0.3</v>
      </c>
      <c r="H69" s="731">
        <v>1.7999999999999999E-2</v>
      </c>
      <c r="I69" s="732">
        <v>240</v>
      </c>
      <c r="J69" s="733">
        <f>F69*G69*I69</f>
        <v>43.199999999999996</v>
      </c>
      <c r="K69" s="734">
        <v>1</v>
      </c>
      <c r="L69" s="735"/>
      <c r="M69" s="736" t="s">
        <v>217</v>
      </c>
      <c r="O69" s="419"/>
    </row>
    <row r="70" spans="1:15" s="587" customFormat="1">
      <c r="A70" s="737">
        <v>43891</v>
      </c>
      <c r="B70" s="520"/>
      <c r="C70" s="588" t="s">
        <v>31</v>
      </c>
      <c r="D70" s="521" t="s">
        <v>79</v>
      </c>
      <c r="E70" s="522" t="s">
        <v>234</v>
      </c>
      <c r="F70" s="295">
        <v>0.6</v>
      </c>
      <c r="G70" s="295">
        <v>0.6</v>
      </c>
      <c r="H70" s="589">
        <v>0.02</v>
      </c>
      <c r="I70" s="296">
        <v>100</v>
      </c>
      <c r="J70" s="590">
        <f>F70*G70*I70</f>
        <v>36</v>
      </c>
      <c r="K70" s="524">
        <v>1</v>
      </c>
      <c r="L70" s="591"/>
      <c r="M70" s="738" t="s">
        <v>218</v>
      </c>
    </row>
    <row r="71" spans="1:15" s="587" customFormat="1" ht="16.5" thickBot="1">
      <c r="A71" s="739">
        <v>43891</v>
      </c>
      <c r="B71" s="740"/>
      <c r="C71" s="741" t="s">
        <v>31</v>
      </c>
      <c r="D71" s="742" t="s">
        <v>75</v>
      </c>
      <c r="E71" s="743" t="s">
        <v>235</v>
      </c>
      <c r="F71" s="793">
        <v>1.7</v>
      </c>
      <c r="G71" s="793">
        <v>0.6</v>
      </c>
      <c r="H71" s="744">
        <v>1.7999999999999999E-2</v>
      </c>
      <c r="I71" s="740">
        <v>48</v>
      </c>
      <c r="J71" s="745">
        <f t="shared" ref="J71:J94" si="40">F71*G71*I71</f>
        <v>48.96</v>
      </c>
      <c r="K71" s="740">
        <v>1</v>
      </c>
      <c r="L71" s="746" t="s">
        <v>32</v>
      </c>
      <c r="M71" s="747" t="s">
        <v>216</v>
      </c>
    </row>
    <row r="72" spans="1:15" s="587" customFormat="1">
      <c r="A72" s="726">
        <v>43892</v>
      </c>
      <c r="B72" s="732"/>
      <c r="C72" s="759" t="s">
        <v>31</v>
      </c>
      <c r="D72" s="729" t="s">
        <v>79</v>
      </c>
      <c r="E72" s="730" t="s">
        <v>259</v>
      </c>
      <c r="F72" s="792">
        <v>0.6</v>
      </c>
      <c r="G72" s="792">
        <v>0.6</v>
      </c>
      <c r="H72" s="731">
        <v>0.02</v>
      </c>
      <c r="I72" s="732">
        <v>100</v>
      </c>
      <c r="J72" s="733">
        <f>F72*G72*I72</f>
        <v>36</v>
      </c>
      <c r="K72" s="732">
        <v>1</v>
      </c>
      <c r="L72" s="735" t="s">
        <v>32</v>
      </c>
      <c r="M72" s="736" t="s">
        <v>218</v>
      </c>
      <c r="N72" s="587" t="s">
        <v>467</v>
      </c>
    </row>
    <row r="73" spans="1:15" s="587" customFormat="1" ht="16.5" thickBot="1">
      <c r="A73" s="739">
        <v>43892</v>
      </c>
      <c r="B73" s="740"/>
      <c r="C73" s="741" t="s">
        <v>31</v>
      </c>
      <c r="D73" s="742" t="s">
        <v>75</v>
      </c>
      <c r="E73" s="743" t="s">
        <v>260</v>
      </c>
      <c r="F73" s="793">
        <v>0.6</v>
      </c>
      <c r="G73" s="793">
        <v>0.3</v>
      </c>
      <c r="H73" s="744">
        <v>1.7999999999999999E-2</v>
      </c>
      <c r="I73" s="740">
        <v>240</v>
      </c>
      <c r="J73" s="745">
        <f t="shared" ref="J73:J83" si="41">F73*G73*I73</f>
        <v>43.199999999999996</v>
      </c>
      <c r="K73" s="740">
        <v>1</v>
      </c>
      <c r="L73" s="746"/>
      <c r="M73" s="747" t="s">
        <v>217</v>
      </c>
    </row>
    <row r="74" spans="1:15" s="587" customFormat="1">
      <c r="A74" s="804">
        <v>43895</v>
      </c>
      <c r="B74" s="298"/>
      <c r="C74" s="423" t="s">
        <v>31</v>
      </c>
      <c r="D74" s="721" t="s">
        <v>75</v>
      </c>
      <c r="E74" s="722" t="s">
        <v>314</v>
      </c>
      <c r="F74" s="297">
        <v>1.7</v>
      </c>
      <c r="G74" s="297">
        <v>0.6</v>
      </c>
      <c r="H74" s="723">
        <v>1.7999999999999999E-2</v>
      </c>
      <c r="I74" s="298">
        <v>49</v>
      </c>
      <c r="J74" s="724">
        <f t="shared" si="41"/>
        <v>49.980000000000004</v>
      </c>
      <c r="K74" s="298">
        <v>1</v>
      </c>
      <c r="L74" s="725" t="s">
        <v>32</v>
      </c>
      <c r="M74" s="805"/>
      <c r="N74" s="587" t="s">
        <v>464</v>
      </c>
    </row>
    <row r="75" spans="1:15" s="587" customFormat="1">
      <c r="A75" s="804">
        <v>43895</v>
      </c>
      <c r="B75" s="296"/>
      <c r="C75" s="422" t="s">
        <v>31</v>
      </c>
      <c r="D75" s="521" t="s">
        <v>75</v>
      </c>
      <c r="E75" s="522" t="s">
        <v>315</v>
      </c>
      <c r="F75" s="295">
        <v>1.7</v>
      </c>
      <c r="G75" s="295">
        <v>0.6</v>
      </c>
      <c r="H75" s="589">
        <v>1.7999999999999999E-2</v>
      </c>
      <c r="I75" s="296">
        <v>49</v>
      </c>
      <c r="J75" s="590">
        <f t="shared" si="41"/>
        <v>49.980000000000004</v>
      </c>
      <c r="K75" s="296">
        <v>1</v>
      </c>
      <c r="L75" s="591" t="s">
        <v>32</v>
      </c>
      <c r="M75" s="738"/>
      <c r="N75" s="878" t="s">
        <v>464</v>
      </c>
    </row>
    <row r="76" spans="1:15" s="587" customFormat="1">
      <c r="A76" s="804">
        <v>43895</v>
      </c>
      <c r="B76" s="520"/>
      <c r="C76" s="588" t="s">
        <v>31</v>
      </c>
      <c r="D76" s="521" t="s">
        <v>75</v>
      </c>
      <c r="E76" s="522" t="s">
        <v>316</v>
      </c>
      <c r="F76" s="295">
        <v>1.7</v>
      </c>
      <c r="G76" s="295">
        <v>0.6</v>
      </c>
      <c r="H76" s="589">
        <v>1.7999999999999999E-2</v>
      </c>
      <c r="I76" s="296">
        <v>49</v>
      </c>
      <c r="J76" s="590">
        <f t="shared" si="41"/>
        <v>49.980000000000004</v>
      </c>
      <c r="K76" s="524">
        <v>1</v>
      </c>
      <c r="L76" s="591" t="s">
        <v>32</v>
      </c>
      <c r="M76" s="738"/>
      <c r="N76" s="878" t="s">
        <v>464</v>
      </c>
    </row>
    <row r="77" spans="1:15" s="587" customFormat="1">
      <c r="A77" s="804">
        <v>43895</v>
      </c>
      <c r="B77" s="296"/>
      <c r="C77" s="422" t="s">
        <v>31</v>
      </c>
      <c r="D77" s="521" t="s">
        <v>75</v>
      </c>
      <c r="E77" s="522" t="s">
        <v>317</v>
      </c>
      <c r="F77" s="295">
        <v>1.7</v>
      </c>
      <c r="G77" s="295">
        <v>0.6</v>
      </c>
      <c r="H77" s="589">
        <v>1.7999999999999999E-2</v>
      </c>
      <c r="I77" s="296">
        <v>50</v>
      </c>
      <c r="J77" s="590">
        <f t="shared" si="41"/>
        <v>51</v>
      </c>
      <c r="K77" s="296">
        <v>1</v>
      </c>
      <c r="L77" s="591" t="s">
        <v>32</v>
      </c>
      <c r="M77" s="738"/>
      <c r="N77" s="878" t="s">
        <v>464</v>
      </c>
    </row>
    <row r="78" spans="1:15" s="587" customFormat="1">
      <c r="A78" s="804">
        <v>43895</v>
      </c>
      <c r="B78" s="296"/>
      <c r="C78" s="422" t="s">
        <v>31</v>
      </c>
      <c r="D78" s="521" t="s">
        <v>75</v>
      </c>
      <c r="E78" s="522" t="s">
        <v>318</v>
      </c>
      <c r="F78" s="295">
        <v>1.7</v>
      </c>
      <c r="G78" s="295">
        <v>0.6</v>
      </c>
      <c r="H78" s="589">
        <v>1.7999999999999999E-2</v>
      </c>
      <c r="I78" s="296">
        <v>50</v>
      </c>
      <c r="J78" s="590">
        <f t="shared" si="41"/>
        <v>51</v>
      </c>
      <c r="K78" s="296">
        <v>1</v>
      </c>
      <c r="L78" s="591" t="s">
        <v>32</v>
      </c>
      <c r="M78" s="738"/>
      <c r="N78" s="878" t="s">
        <v>464</v>
      </c>
    </row>
    <row r="79" spans="1:15" s="587" customFormat="1">
      <c r="A79" s="804">
        <v>43895</v>
      </c>
      <c r="B79" s="296"/>
      <c r="C79" s="422" t="s">
        <v>31</v>
      </c>
      <c r="D79" s="521" t="s">
        <v>75</v>
      </c>
      <c r="E79" s="522" t="s">
        <v>319</v>
      </c>
      <c r="F79" s="295">
        <v>2</v>
      </c>
      <c r="G79" s="295">
        <v>0.6</v>
      </c>
      <c r="H79" s="589">
        <v>1.7999999999999999E-2</v>
      </c>
      <c r="I79" s="296">
        <v>49</v>
      </c>
      <c r="J79" s="590">
        <f t="shared" si="41"/>
        <v>58.8</v>
      </c>
      <c r="K79" s="296">
        <v>1</v>
      </c>
      <c r="L79" s="591" t="s">
        <v>32</v>
      </c>
      <c r="M79" s="738"/>
      <c r="N79" s="878" t="s">
        <v>464</v>
      </c>
    </row>
    <row r="80" spans="1:15" s="587" customFormat="1">
      <c r="A80" s="804">
        <v>43895</v>
      </c>
      <c r="B80" s="520"/>
      <c r="C80" s="588" t="s">
        <v>31</v>
      </c>
      <c r="D80" s="521" t="s">
        <v>75</v>
      </c>
      <c r="E80" s="522" t="s">
        <v>320</v>
      </c>
      <c r="F80" s="295">
        <v>2</v>
      </c>
      <c r="G80" s="295">
        <v>0.6</v>
      </c>
      <c r="H80" s="589">
        <v>1.7999999999999999E-2</v>
      </c>
      <c r="I80" s="296">
        <v>48</v>
      </c>
      <c r="J80" s="590">
        <f t="shared" si="41"/>
        <v>57.599999999999994</v>
      </c>
      <c r="K80" s="524">
        <v>1</v>
      </c>
      <c r="L80" s="591" t="s">
        <v>32</v>
      </c>
      <c r="M80" s="738"/>
      <c r="N80" s="878" t="s">
        <v>464</v>
      </c>
    </row>
    <row r="81" spans="1:14" s="587" customFormat="1" ht="16.5" thickBot="1">
      <c r="A81" s="806">
        <v>43895</v>
      </c>
      <c r="B81" s="740"/>
      <c r="C81" s="741" t="s">
        <v>31</v>
      </c>
      <c r="D81" s="742" t="s">
        <v>75</v>
      </c>
      <c r="E81" s="743" t="s">
        <v>321</v>
      </c>
      <c r="F81" s="793">
        <v>1.7</v>
      </c>
      <c r="G81" s="793">
        <v>0.6</v>
      </c>
      <c r="H81" s="744">
        <v>1.7999999999999999E-2</v>
      </c>
      <c r="I81" s="740">
        <v>49</v>
      </c>
      <c r="J81" s="745">
        <f t="shared" si="41"/>
        <v>49.980000000000004</v>
      </c>
      <c r="K81" s="740">
        <v>1</v>
      </c>
      <c r="L81" s="746" t="s">
        <v>32</v>
      </c>
      <c r="M81" s="747"/>
      <c r="N81" s="878" t="s">
        <v>464</v>
      </c>
    </row>
    <row r="82" spans="1:14" s="587" customFormat="1" ht="16.5" thickBot="1">
      <c r="A82" s="820">
        <v>43896</v>
      </c>
      <c r="B82" s="821"/>
      <c r="C82" s="822" t="s">
        <v>31</v>
      </c>
      <c r="D82" s="823" t="s">
        <v>75</v>
      </c>
      <c r="E82" s="824" t="s">
        <v>343</v>
      </c>
      <c r="F82" s="825">
        <v>0.6</v>
      </c>
      <c r="G82" s="825">
        <v>0.3</v>
      </c>
      <c r="H82" s="826">
        <v>1.7999999999999999E-2</v>
      </c>
      <c r="I82" s="821">
        <v>240</v>
      </c>
      <c r="J82" s="827">
        <f t="shared" si="41"/>
        <v>43.199999999999996</v>
      </c>
      <c r="K82" s="821">
        <v>1</v>
      </c>
      <c r="L82" s="828"/>
      <c r="M82" s="829" t="s">
        <v>217</v>
      </c>
    </row>
    <row r="83" spans="1:14" s="587" customFormat="1" ht="16.5" thickBot="1">
      <c r="A83" s="820">
        <v>43897</v>
      </c>
      <c r="B83" s="821"/>
      <c r="C83" s="822" t="s">
        <v>31</v>
      </c>
      <c r="D83" s="823" t="s">
        <v>75</v>
      </c>
      <c r="E83" s="824" t="s">
        <v>361</v>
      </c>
      <c r="F83" s="825">
        <v>0.6</v>
      </c>
      <c r="G83" s="825">
        <v>0.3</v>
      </c>
      <c r="H83" s="826">
        <v>1.7999999999999999E-2</v>
      </c>
      <c r="I83" s="821">
        <v>240</v>
      </c>
      <c r="J83" s="827">
        <f t="shared" si="41"/>
        <v>43.199999999999996</v>
      </c>
      <c r="K83" s="821">
        <v>1</v>
      </c>
      <c r="L83" s="828"/>
      <c r="M83" s="829" t="s">
        <v>217</v>
      </c>
    </row>
    <row r="84" spans="1:14" s="587" customFormat="1">
      <c r="A84" s="726">
        <v>43900</v>
      </c>
      <c r="B84" s="732"/>
      <c r="C84" s="759" t="s">
        <v>31</v>
      </c>
      <c r="D84" s="729" t="s">
        <v>75</v>
      </c>
      <c r="E84" s="730" t="s">
        <v>456</v>
      </c>
      <c r="F84" s="792">
        <v>1.7</v>
      </c>
      <c r="G84" s="792">
        <v>0.6</v>
      </c>
      <c r="H84" s="731">
        <v>1.7999999999999999E-2</v>
      </c>
      <c r="I84" s="732">
        <v>48</v>
      </c>
      <c r="J84" s="733">
        <f t="shared" si="40"/>
        <v>48.96</v>
      </c>
      <c r="K84" s="732">
        <v>1</v>
      </c>
      <c r="L84" s="735" t="s">
        <v>32</v>
      </c>
      <c r="M84" s="736" t="s">
        <v>216</v>
      </c>
      <c r="N84" s="587" t="s">
        <v>464</v>
      </c>
    </row>
    <row r="85" spans="1:14" s="587" customFormat="1">
      <c r="A85" s="737">
        <v>43900</v>
      </c>
      <c r="B85" s="296"/>
      <c r="C85" s="422" t="s">
        <v>31</v>
      </c>
      <c r="D85" s="521" t="s">
        <v>75</v>
      </c>
      <c r="E85" s="522" t="s">
        <v>457</v>
      </c>
      <c r="F85" s="295">
        <v>1.7</v>
      </c>
      <c r="G85" s="295">
        <v>0.6</v>
      </c>
      <c r="H85" s="589">
        <v>1.7999999999999999E-2</v>
      </c>
      <c r="I85" s="296">
        <v>48</v>
      </c>
      <c r="J85" s="590">
        <f t="shared" si="40"/>
        <v>48.96</v>
      </c>
      <c r="K85" s="296">
        <v>1</v>
      </c>
      <c r="L85" s="591" t="s">
        <v>32</v>
      </c>
      <c r="M85" s="738" t="s">
        <v>216</v>
      </c>
      <c r="N85" s="878" t="s">
        <v>464</v>
      </c>
    </row>
    <row r="86" spans="1:14" s="587" customFormat="1">
      <c r="A86" s="737">
        <v>43900</v>
      </c>
      <c r="B86" s="520"/>
      <c r="C86" s="588" t="s">
        <v>31</v>
      </c>
      <c r="D86" s="521" t="s">
        <v>75</v>
      </c>
      <c r="E86" s="522" t="s">
        <v>458</v>
      </c>
      <c r="F86" s="295">
        <v>2</v>
      </c>
      <c r="G86" s="295">
        <v>0.6</v>
      </c>
      <c r="H86" s="589">
        <v>1.7999999999999999E-2</v>
      </c>
      <c r="I86" s="296">
        <v>49</v>
      </c>
      <c r="J86" s="590">
        <f t="shared" si="40"/>
        <v>58.8</v>
      </c>
      <c r="K86" s="524">
        <v>1</v>
      </c>
      <c r="L86" s="591" t="s">
        <v>32</v>
      </c>
      <c r="M86" s="738" t="s">
        <v>216</v>
      </c>
      <c r="N86" s="878" t="s">
        <v>464</v>
      </c>
    </row>
    <row r="87" spans="1:14" s="587" customFormat="1">
      <c r="A87" s="737">
        <v>43900</v>
      </c>
      <c r="B87" s="296"/>
      <c r="C87" s="422" t="s">
        <v>31</v>
      </c>
      <c r="D87" s="521" t="s">
        <v>75</v>
      </c>
      <c r="E87" s="522" t="s">
        <v>459</v>
      </c>
      <c r="F87" s="295">
        <v>1.7</v>
      </c>
      <c r="G87" s="295">
        <v>0.6</v>
      </c>
      <c r="H87" s="589">
        <v>1.7999999999999999E-2</v>
      </c>
      <c r="I87" s="296">
        <v>48</v>
      </c>
      <c r="J87" s="590">
        <f t="shared" si="40"/>
        <v>48.96</v>
      </c>
      <c r="K87" s="296">
        <v>1</v>
      </c>
      <c r="L87" s="591" t="s">
        <v>32</v>
      </c>
      <c r="M87" s="738" t="s">
        <v>216</v>
      </c>
      <c r="N87" s="878" t="s">
        <v>464</v>
      </c>
    </row>
    <row r="88" spans="1:14" s="587" customFormat="1">
      <c r="A88" s="737">
        <v>43900</v>
      </c>
      <c r="B88" s="296"/>
      <c r="C88" s="422" t="s">
        <v>31</v>
      </c>
      <c r="D88" s="521" t="s">
        <v>75</v>
      </c>
      <c r="E88" s="522" t="s">
        <v>460</v>
      </c>
      <c r="F88" s="295">
        <v>1.7</v>
      </c>
      <c r="G88" s="295">
        <v>0.6</v>
      </c>
      <c r="H88" s="589">
        <v>1.7999999999999999E-2</v>
      </c>
      <c r="I88" s="296">
        <v>48</v>
      </c>
      <c r="J88" s="590">
        <f t="shared" si="40"/>
        <v>48.96</v>
      </c>
      <c r="K88" s="296">
        <v>1</v>
      </c>
      <c r="L88" s="591" t="s">
        <v>32</v>
      </c>
      <c r="M88" s="738" t="s">
        <v>216</v>
      </c>
      <c r="N88" s="878" t="s">
        <v>464</v>
      </c>
    </row>
    <row r="89" spans="1:14" s="587" customFormat="1">
      <c r="A89" s="737">
        <v>43900</v>
      </c>
      <c r="B89" s="296"/>
      <c r="C89" s="422" t="s">
        <v>31</v>
      </c>
      <c r="D89" s="521" t="s">
        <v>75</v>
      </c>
      <c r="E89" s="522" t="s">
        <v>461</v>
      </c>
      <c r="F89" s="295">
        <v>2</v>
      </c>
      <c r="G89" s="295">
        <v>0.6</v>
      </c>
      <c r="H89" s="589">
        <v>1.7999999999999999E-2</v>
      </c>
      <c r="I89" s="296">
        <v>48</v>
      </c>
      <c r="J89" s="590">
        <f t="shared" si="40"/>
        <v>57.599999999999994</v>
      </c>
      <c r="K89" s="296">
        <v>1</v>
      </c>
      <c r="L89" s="591" t="s">
        <v>32</v>
      </c>
      <c r="M89" s="738" t="s">
        <v>216</v>
      </c>
      <c r="N89" s="878" t="s">
        <v>464</v>
      </c>
    </row>
    <row r="90" spans="1:14" s="587" customFormat="1">
      <c r="A90" s="737">
        <v>43900</v>
      </c>
      <c r="B90" s="520"/>
      <c r="C90" s="588" t="s">
        <v>31</v>
      </c>
      <c r="D90" s="521" t="s">
        <v>75</v>
      </c>
      <c r="E90" s="522" t="s">
        <v>462</v>
      </c>
      <c r="F90" s="295">
        <v>2</v>
      </c>
      <c r="G90" s="295">
        <v>0.6</v>
      </c>
      <c r="H90" s="589">
        <v>1.7999999999999999E-2</v>
      </c>
      <c r="I90" s="296">
        <v>50</v>
      </c>
      <c r="J90" s="590">
        <f t="shared" si="40"/>
        <v>60</v>
      </c>
      <c r="K90" s="524">
        <v>1</v>
      </c>
      <c r="L90" s="591" t="s">
        <v>32</v>
      </c>
      <c r="M90" s="738" t="s">
        <v>216</v>
      </c>
      <c r="N90" s="878" t="s">
        <v>464</v>
      </c>
    </row>
    <row r="91" spans="1:14" s="587" customFormat="1" ht="16.5" thickBot="1">
      <c r="A91" s="739">
        <v>43900</v>
      </c>
      <c r="B91" s="740"/>
      <c r="C91" s="741" t="s">
        <v>31</v>
      </c>
      <c r="D91" s="742" t="s">
        <v>75</v>
      </c>
      <c r="E91" s="743" t="s">
        <v>463</v>
      </c>
      <c r="F91" s="793">
        <v>2</v>
      </c>
      <c r="G91" s="793">
        <v>0.6</v>
      </c>
      <c r="H91" s="744">
        <v>1.7999999999999999E-2</v>
      </c>
      <c r="I91" s="740">
        <v>48</v>
      </c>
      <c r="J91" s="745">
        <f t="shared" si="40"/>
        <v>57.599999999999994</v>
      </c>
      <c r="K91" s="740">
        <v>1</v>
      </c>
      <c r="L91" s="746" t="s">
        <v>32</v>
      </c>
      <c r="M91" s="891" t="s">
        <v>216</v>
      </c>
      <c r="N91" s="878" t="s">
        <v>464</v>
      </c>
    </row>
    <row r="92" spans="1:14" s="587" customFormat="1" ht="16.5" thickBot="1">
      <c r="A92" s="820">
        <v>43901</v>
      </c>
      <c r="B92" s="821"/>
      <c r="C92" s="822" t="s">
        <v>31</v>
      </c>
      <c r="D92" s="823" t="s">
        <v>76</v>
      </c>
      <c r="E92" s="824" t="s">
        <v>466</v>
      </c>
      <c r="F92" s="825">
        <v>0.25</v>
      </c>
      <c r="G92" s="825">
        <v>0.25</v>
      </c>
      <c r="H92" s="826">
        <v>0.03</v>
      </c>
      <c r="I92" s="821">
        <v>420</v>
      </c>
      <c r="J92" s="827">
        <f t="shared" si="40"/>
        <v>26.25</v>
      </c>
      <c r="K92" s="821">
        <v>1</v>
      </c>
      <c r="L92" s="828" t="s">
        <v>32</v>
      </c>
      <c r="M92" s="892" t="s">
        <v>218</v>
      </c>
      <c r="N92" s="587" t="s">
        <v>467</v>
      </c>
    </row>
    <row r="93" spans="1:14" s="587" customFormat="1">
      <c r="A93" s="726">
        <v>43904</v>
      </c>
      <c r="B93" s="732"/>
      <c r="C93" s="759" t="s">
        <v>31</v>
      </c>
      <c r="D93" s="729" t="s">
        <v>76</v>
      </c>
      <c r="E93" s="730" t="s">
        <v>512</v>
      </c>
      <c r="F93" s="792">
        <v>0.25</v>
      </c>
      <c r="G93" s="792">
        <v>0.25</v>
      </c>
      <c r="H93" s="731">
        <v>0.03</v>
      </c>
      <c r="I93" s="732">
        <v>270</v>
      </c>
      <c r="J93" s="733">
        <f t="shared" si="40"/>
        <v>16.875</v>
      </c>
      <c r="K93" s="732">
        <v>1</v>
      </c>
      <c r="L93" s="735" t="s">
        <v>32</v>
      </c>
      <c r="M93" s="898" t="s">
        <v>218</v>
      </c>
      <c r="N93" s="925" t="s">
        <v>467</v>
      </c>
    </row>
    <row r="94" spans="1:14">
      <c r="A94" s="804">
        <v>43904</v>
      </c>
      <c r="B94" s="520"/>
      <c r="C94" s="588" t="s">
        <v>31</v>
      </c>
      <c r="D94" s="521" t="s">
        <v>76</v>
      </c>
      <c r="E94" s="522" t="s">
        <v>513</v>
      </c>
      <c r="F94" s="295">
        <v>0.25</v>
      </c>
      <c r="G94" s="295">
        <v>0.25</v>
      </c>
      <c r="H94" s="589">
        <v>0.03</v>
      </c>
      <c r="I94" s="296">
        <v>300</v>
      </c>
      <c r="J94" s="590">
        <f t="shared" si="40"/>
        <v>18.75</v>
      </c>
      <c r="K94" s="524">
        <v>1</v>
      </c>
      <c r="L94" s="591" t="s">
        <v>32</v>
      </c>
      <c r="M94" s="899" t="s">
        <v>218</v>
      </c>
      <c r="N94" s="925" t="s">
        <v>467</v>
      </c>
    </row>
    <row r="95" spans="1:14" ht="16.5" thickBot="1">
      <c r="A95" s="806">
        <v>43904</v>
      </c>
      <c r="B95" s="740"/>
      <c r="C95" s="741" t="s">
        <v>31</v>
      </c>
      <c r="D95" s="742" t="s">
        <v>78</v>
      </c>
      <c r="E95" s="743" t="s">
        <v>514</v>
      </c>
      <c r="F95" s="793">
        <v>1</v>
      </c>
      <c r="G95" s="793">
        <v>0.3</v>
      </c>
      <c r="H95" s="744">
        <v>0.2</v>
      </c>
      <c r="I95" s="740">
        <v>18</v>
      </c>
      <c r="J95" s="745">
        <f>F95*G95*I95*H95</f>
        <v>1.0799999999999998</v>
      </c>
      <c r="K95" s="740">
        <v>1</v>
      </c>
      <c r="L95" s="746"/>
      <c r="M95" s="891" t="s">
        <v>219</v>
      </c>
      <c r="N95" s="560"/>
    </row>
    <row r="96" spans="1:14">
      <c r="A96" s="726">
        <v>43905</v>
      </c>
      <c r="B96" s="732"/>
      <c r="C96" s="759" t="s">
        <v>31</v>
      </c>
      <c r="D96" s="729" t="s">
        <v>78</v>
      </c>
      <c r="E96" s="730" t="s">
        <v>535</v>
      </c>
      <c r="F96" s="792">
        <v>1</v>
      </c>
      <c r="G96" s="792">
        <v>0.3</v>
      </c>
      <c r="H96" s="731">
        <v>0.2</v>
      </c>
      <c r="I96" s="732">
        <v>18</v>
      </c>
      <c r="J96" s="733">
        <f>F96*G96*I96*H96</f>
        <v>1.0799999999999998</v>
      </c>
      <c r="K96" s="732">
        <v>1</v>
      </c>
      <c r="L96" s="735"/>
      <c r="M96" s="898" t="s">
        <v>219</v>
      </c>
      <c r="N96" s="560"/>
    </row>
    <row r="97" spans="1:14">
      <c r="A97" s="737">
        <v>43905</v>
      </c>
      <c r="B97" s="296"/>
      <c r="C97" s="422" t="s">
        <v>31</v>
      </c>
      <c r="D97" s="521" t="s">
        <v>78</v>
      </c>
      <c r="E97" s="522" t="s">
        <v>536</v>
      </c>
      <c r="F97" s="295">
        <v>1</v>
      </c>
      <c r="G97" s="295">
        <v>0.3</v>
      </c>
      <c r="H97" s="589">
        <v>0.2</v>
      </c>
      <c r="I97" s="296">
        <v>10</v>
      </c>
      <c r="J97" s="590">
        <f>F97*G97*I97*H97</f>
        <v>0.60000000000000009</v>
      </c>
      <c r="K97" s="296">
        <v>1</v>
      </c>
      <c r="L97" s="591"/>
      <c r="M97" s="899" t="s">
        <v>219</v>
      </c>
      <c r="N97" s="560"/>
    </row>
    <row r="98" spans="1:14">
      <c r="A98" s="737">
        <v>43905</v>
      </c>
      <c r="B98" s="520"/>
      <c r="C98" s="588" t="s">
        <v>31</v>
      </c>
      <c r="D98" s="521" t="s">
        <v>75</v>
      </c>
      <c r="E98" s="522" t="s">
        <v>537</v>
      </c>
      <c r="F98" s="295">
        <v>1.7</v>
      </c>
      <c r="G98" s="295">
        <v>0.6</v>
      </c>
      <c r="H98" s="589">
        <v>1.7999999999999999E-2</v>
      </c>
      <c r="I98" s="296">
        <v>48</v>
      </c>
      <c r="J98" s="590">
        <f>F98*G98*I98</f>
        <v>48.96</v>
      </c>
      <c r="K98" s="524">
        <v>1</v>
      </c>
      <c r="L98" s="591" t="s">
        <v>32</v>
      </c>
      <c r="M98" s="738" t="s">
        <v>216</v>
      </c>
      <c r="N98" s="560" t="s">
        <v>464</v>
      </c>
    </row>
    <row r="99" spans="1:14">
      <c r="A99" s="737">
        <v>43905</v>
      </c>
      <c r="B99" s="520"/>
      <c r="C99" s="588" t="s">
        <v>31</v>
      </c>
      <c r="D99" s="521" t="s">
        <v>75</v>
      </c>
      <c r="E99" s="522" t="s">
        <v>538</v>
      </c>
      <c r="F99" s="295">
        <v>2</v>
      </c>
      <c r="G99" s="295">
        <v>0.6</v>
      </c>
      <c r="H99" s="589">
        <v>1.7999999999999999E-2</v>
      </c>
      <c r="I99" s="296">
        <v>48</v>
      </c>
      <c r="J99" s="590">
        <f>F99*G99*I99</f>
        <v>57.599999999999994</v>
      </c>
      <c r="K99" s="524">
        <v>1</v>
      </c>
      <c r="L99" s="591" t="s">
        <v>32</v>
      </c>
      <c r="M99" s="738" t="s">
        <v>216</v>
      </c>
      <c r="N99" s="954" t="s">
        <v>464</v>
      </c>
    </row>
    <row r="100" spans="1:14">
      <c r="A100" s="737">
        <v>43905</v>
      </c>
      <c r="B100" s="296"/>
      <c r="C100" s="422" t="s">
        <v>31</v>
      </c>
      <c r="D100" s="521" t="s">
        <v>75</v>
      </c>
      <c r="E100" s="522" t="s">
        <v>539</v>
      </c>
      <c r="F100" s="295">
        <v>2</v>
      </c>
      <c r="G100" s="295">
        <v>0.6</v>
      </c>
      <c r="H100" s="589">
        <v>1.7999999999999999E-2</v>
      </c>
      <c r="I100" s="296">
        <v>48</v>
      </c>
      <c r="J100" s="590">
        <f>F100*G100*I100</f>
        <v>57.599999999999994</v>
      </c>
      <c r="K100" s="296">
        <v>1</v>
      </c>
      <c r="L100" s="591" t="s">
        <v>32</v>
      </c>
      <c r="M100" s="738" t="s">
        <v>216</v>
      </c>
      <c r="N100" s="954" t="s">
        <v>464</v>
      </c>
    </row>
    <row r="101" spans="1:14">
      <c r="A101" s="737">
        <v>43905</v>
      </c>
      <c r="B101" s="296"/>
      <c r="C101" s="422" t="s">
        <v>31</v>
      </c>
      <c r="D101" s="521" t="s">
        <v>75</v>
      </c>
      <c r="E101" s="522" t="s">
        <v>540</v>
      </c>
      <c r="F101" s="295">
        <v>2</v>
      </c>
      <c r="G101" s="295">
        <v>0.6</v>
      </c>
      <c r="H101" s="589">
        <v>1.7999999999999999E-2</v>
      </c>
      <c r="I101" s="296">
        <v>48</v>
      </c>
      <c r="J101" s="590">
        <f t="shared" ref="J101:J154" si="42">F101*G101*I101</f>
        <v>57.599999999999994</v>
      </c>
      <c r="K101" s="296">
        <v>1</v>
      </c>
      <c r="L101" s="591" t="s">
        <v>32</v>
      </c>
      <c r="M101" s="738" t="s">
        <v>216</v>
      </c>
      <c r="N101" s="954" t="s">
        <v>464</v>
      </c>
    </row>
    <row r="102" spans="1:14">
      <c r="A102" s="737">
        <v>43905</v>
      </c>
      <c r="B102" s="296"/>
      <c r="C102" s="422" t="s">
        <v>31</v>
      </c>
      <c r="D102" s="521" t="s">
        <v>75</v>
      </c>
      <c r="E102" s="522" t="s">
        <v>541</v>
      </c>
      <c r="F102" s="295">
        <v>2</v>
      </c>
      <c r="G102" s="295">
        <v>0.6</v>
      </c>
      <c r="H102" s="589">
        <v>1.7999999999999999E-2</v>
      </c>
      <c r="I102" s="296">
        <v>48</v>
      </c>
      <c r="J102" s="590">
        <f>F102*G102*I102</f>
        <v>57.599999999999994</v>
      </c>
      <c r="K102" s="296">
        <v>1</v>
      </c>
      <c r="L102" s="591" t="s">
        <v>32</v>
      </c>
      <c r="M102" s="738" t="s">
        <v>216</v>
      </c>
      <c r="N102" s="560" t="s">
        <v>464</v>
      </c>
    </row>
    <row r="103" spans="1:14" ht="16.5" thickBot="1">
      <c r="A103" s="739">
        <v>43905</v>
      </c>
      <c r="B103" s="903"/>
      <c r="C103" s="904" t="s">
        <v>31</v>
      </c>
      <c r="D103" s="742" t="s">
        <v>76</v>
      </c>
      <c r="E103" s="743" t="s">
        <v>542</v>
      </c>
      <c r="F103" s="793">
        <v>0.25</v>
      </c>
      <c r="G103" s="793">
        <v>0.25</v>
      </c>
      <c r="H103" s="744">
        <v>0.03</v>
      </c>
      <c r="I103" s="740">
        <v>340</v>
      </c>
      <c r="J103" s="745">
        <f>F103*G103*I103</f>
        <v>21.25</v>
      </c>
      <c r="K103" s="905">
        <v>1</v>
      </c>
      <c r="L103" s="746" t="s">
        <v>32</v>
      </c>
      <c r="M103" s="747" t="s">
        <v>218</v>
      </c>
      <c r="N103" s="925" t="s">
        <v>467</v>
      </c>
    </row>
    <row r="104" spans="1:14">
      <c r="A104" s="726">
        <v>43906</v>
      </c>
      <c r="B104" s="732"/>
      <c r="C104" s="759" t="s">
        <v>31</v>
      </c>
      <c r="D104" s="729" t="s">
        <v>75</v>
      </c>
      <c r="E104" s="730" t="s">
        <v>551</v>
      </c>
      <c r="F104" s="792">
        <v>1.7</v>
      </c>
      <c r="G104" s="792">
        <v>0.6</v>
      </c>
      <c r="H104" s="731">
        <v>1.7999999999999999E-2</v>
      </c>
      <c r="I104" s="732">
        <v>49</v>
      </c>
      <c r="J104" s="733">
        <f>F104*G104*I104</f>
        <v>49.980000000000004</v>
      </c>
      <c r="K104" s="732">
        <v>1</v>
      </c>
      <c r="L104" s="735" t="s">
        <v>32</v>
      </c>
      <c r="M104" s="736" t="s">
        <v>216</v>
      </c>
      <c r="N104" s="922" t="s">
        <v>464</v>
      </c>
    </row>
    <row r="105" spans="1:14">
      <c r="A105" s="737">
        <v>43906</v>
      </c>
      <c r="B105" s="296"/>
      <c r="C105" s="422" t="s">
        <v>31</v>
      </c>
      <c r="D105" s="521" t="s">
        <v>75</v>
      </c>
      <c r="E105" s="522" t="s">
        <v>552</v>
      </c>
      <c r="F105" s="295">
        <v>2</v>
      </c>
      <c r="G105" s="295">
        <v>0.6</v>
      </c>
      <c r="H105" s="589">
        <v>1.7999999999999999E-2</v>
      </c>
      <c r="I105" s="296">
        <v>45</v>
      </c>
      <c r="J105" s="590">
        <f>F105*G105*I105</f>
        <v>54</v>
      </c>
      <c r="K105" s="296">
        <v>1</v>
      </c>
      <c r="L105" s="591" t="s">
        <v>32</v>
      </c>
      <c r="M105" s="738" t="s">
        <v>219</v>
      </c>
      <c r="N105" s="922" t="s">
        <v>464</v>
      </c>
    </row>
    <row r="106" spans="1:14" ht="16.5" thickBot="1">
      <c r="A106" s="806">
        <v>43906</v>
      </c>
      <c r="B106" s="909"/>
      <c r="C106" s="910" t="s">
        <v>31</v>
      </c>
      <c r="D106" s="911" t="s">
        <v>75</v>
      </c>
      <c r="E106" s="912" t="s">
        <v>567</v>
      </c>
      <c r="F106" s="917">
        <v>1.7</v>
      </c>
      <c r="G106" s="917">
        <v>0.6</v>
      </c>
      <c r="H106" s="913">
        <v>1.7999999999999999E-2</v>
      </c>
      <c r="I106" s="909">
        <v>49</v>
      </c>
      <c r="J106" s="914">
        <f t="shared" si="42"/>
        <v>49.980000000000004</v>
      </c>
      <c r="K106" s="909">
        <v>1</v>
      </c>
      <c r="L106" s="915" t="s">
        <v>32</v>
      </c>
      <c r="M106" s="916" t="s">
        <v>216</v>
      </c>
      <c r="N106" s="922" t="s">
        <v>464</v>
      </c>
    </row>
    <row r="107" spans="1:14">
      <c r="A107" s="726">
        <v>43907</v>
      </c>
      <c r="B107" s="732"/>
      <c r="C107" s="759" t="s">
        <v>31</v>
      </c>
      <c r="D107" s="729" t="s">
        <v>75</v>
      </c>
      <c r="E107" s="730" t="s">
        <v>585</v>
      </c>
      <c r="F107" s="792">
        <v>1.7</v>
      </c>
      <c r="G107" s="792">
        <v>0.6</v>
      </c>
      <c r="H107" s="731">
        <v>1.7999999999999999E-2</v>
      </c>
      <c r="I107" s="732">
        <v>48</v>
      </c>
      <c r="J107" s="733">
        <f t="shared" si="42"/>
        <v>48.96</v>
      </c>
      <c r="K107" s="732">
        <v>1</v>
      </c>
      <c r="L107" s="735" t="s">
        <v>32</v>
      </c>
      <c r="M107" s="736" t="s">
        <v>216</v>
      </c>
      <c r="N107" s="922" t="s">
        <v>464</v>
      </c>
    </row>
    <row r="108" spans="1:14">
      <c r="A108" s="737">
        <v>43907</v>
      </c>
      <c r="B108" s="296"/>
      <c r="C108" s="422" t="s">
        <v>31</v>
      </c>
      <c r="D108" s="521" t="s">
        <v>75</v>
      </c>
      <c r="E108" s="522" t="s">
        <v>586</v>
      </c>
      <c r="F108" s="295">
        <v>1.7</v>
      </c>
      <c r="G108" s="295">
        <v>0.6</v>
      </c>
      <c r="H108" s="589">
        <v>1.7999999999999999E-2</v>
      </c>
      <c r="I108" s="296">
        <v>49</v>
      </c>
      <c r="J108" s="590">
        <f t="shared" si="42"/>
        <v>49.980000000000004</v>
      </c>
      <c r="K108" s="296">
        <v>1</v>
      </c>
      <c r="L108" s="591" t="s">
        <v>32</v>
      </c>
      <c r="M108" s="738" t="s">
        <v>216</v>
      </c>
      <c r="N108" s="922" t="s">
        <v>464</v>
      </c>
    </row>
    <row r="109" spans="1:14" ht="16.5" thickBot="1">
      <c r="A109" s="739">
        <v>43907</v>
      </c>
      <c r="B109" s="740"/>
      <c r="C109" s="741" t="s">
        <v>31</v>
      </c>
      <c r="D109" s="742" t="s">
        <v>75</v>
      </c>
      <c r="E109" s="743" t="s">
        <v>587</v>
      </c>
      <c r="F109" s="793">
        <v>2</v>
      </c>
      <c r="G109" s="793">
        <v>0.6</v>
      </c>
      <c r="H109" s="744">
        <v>1.7999999999999999E-2</v>
      </c>
      <c r="I109" s="740">
        <v>48</v>
      </c>
      <c r="J109" s="745">
        <f t="shared" si="42"/>
        <v>57.599999999999994</v>
      </c>
      <c r="K109" s="740">
        <v>1</v>
      </c>
      <c r="L109" s="746" t="s">
        <v>32</v>
      </c>
      <c r="M109" s="747" t="s">
        <v>216</v>
      </c>
      <c r="N109" s="922" t="s">
        <v>464</v>
      </c>
    </row>
    <row r="110" spans="1:14" ht="16.5" thickBot="1">
      <c r="A110" s="820">
        <v>43908</v>
      </c>
      <c r="B110" s="821"/>
      <c r="C110" s="822" t="s">
        <v>31</v>
      </c>
      <c r="D110" s="823" t="s">
        <v>75</v>
      </c>
      <c r="E110" s="824" t="s">
        <v>633</v>
      </c>
      <c r="F110" s="825">
        <v>1.7</v>
      </c>
      <c r="G110" s="825">
        <v>0.6</v>
      </c>
      <c r="H110" s="826">
        <v>1.7999999999999999E-2</v>
      </c>
      <c r="I110" s="821">
        <v>47</v>
      </c>
      <c r="J110" s="827">
        <f t="shared" si="42"/>
        <v>47.94</v>
      </c>
      <c r="K110" s="821">
        <v>1</v>
      </c>
      <c r="L110" s="828" t="s">
        <v>32</v>
      </c>
      <c r="M110" s="829" t="s">
        <v>216</v>
      </c>
      <c r="N110" s="922" t="s">
        <v>464</v>
      </c>
    </row>
    <row r="111" spans="1:14">
      <c r="A111" s="726">
        <v>43909</v>
      </c>
      <c r="B111" s="732"/>
      <c r="C111" s="759" t="s">
        <v>31</v>
      </c>
      <c r="D111" s="729" t="s">
        <v>75</v>
      </c>
      <c r="E111" s="730" t="s">
        <v>637</v>
      </c>
      <c r="F111" s="792">
        <v>2</v>
      </c>
      <c r="G111" s="792">
        <v>0.6</v>
      </c>
      <c r="H111" s="731">
        <v>1.7999999999999999E-2</v>
      </c>
      <c r="I111" s="732">
        <v>47</v>
      </c>
      <c r="J111" s="733">
        <f t="shared" si="42"/>
        <v>56.4</v>
      </c>
      <c r="K111" s="732">
        <v>1</v>
      </c>
      <c r="L111" s="735" t="s">
        <v>32</v>
      </c>
      <c r="M111" s="736" t="s">
        <v>216</v>
      </c>
      <c r="N111" s="922" t="s">
        <v>464</v>
      </c>
    </row>
    <row r="112" spans="1:14" ht="16.5" thickBot="1">
      <c r="A112" s="739">
        <v>43909</v>
      </c>
      <c r="B112" s="903"/>
      <c r="C112" s="904" t="s">
        <v>31</v>
      </c>
      <c r="D112" s="742" t="s">
        <v>76</v>
      </c>
      <c r="E112" s="743" t="s">
        <v>654</v>
      </c>
      <c r="F112" s="793">
        <v>0.25</v>
      </c>
      <c r="G112" s="793">
        <v>0.25</v>
      </c>
      <c r="H112" s="744">
        <v>0.03</v>
      </c>
      <c r="I112" s="740">
        <v>280</v>
      </c>
      <c r="J112" s="745">
        <f t="shared" si="42"/>
        <v>17.5</v>
      </c>
      <c r="K112" s="905">
        <v>1</v>
      </c>
      <c r="L112" s="746" t="s">
        <v>32</v>
      </c>
      <c r="M112" s="747" t="s">
        <v>218</v>
      </c>
      <c r="N112" s="925" t="s">
        <v>467</v>
      </c>
    </row>
    <row r="113" spans="1:14">
      <c r="A113" s="726">
        <v>43910</v>
      </c>
      <c r="B113" s="732"/>
      <c r="C113" s="759" t="s">
        <v>31</v>
      </c>
      <c r="D113" s="729" t="s">
        <v>75</v>
      </c>
      <c r="E113" s="730" t="s">
        <v>662</v>
      </c>
      <c r="F113" s="792">
        <v>2</v>
      </c>
      <c r="G113" s="792">
        <v>0.6</v>
      </c>
      <c r="H113" s="731">
        <v>1.7999999999999999E-2</v>
      </c>
      <c r="I113" s="732">
        <v>47</v>
      </c>
      <c r="J113" s="733">
        <f t="shared" si="42"/>
        <v>56.4</v>
      </c>
      <c r="K113" s="732">
        <v>1</v>
      </c>
      <c r="L113" s="735" t="s">
        <v>32</v>
      </c>
      <c r="M113" s="736" t="s">
        <v>216</v>
      </c>
      <c r="N113" s="954" t="s">
        <v>464</v>
      </c>
    </row>
    <row r="114" spans="1:14" ht="16.5" thickBot="1">
      <c r="A114" s="739">
        <v>43910</v>
      </c>
      <c r="B114" s="740"/>
      <c r="C114" s="741" t="s">
        <v>31</v>
      </c>
      <c r="D114" s="742" t="s">
        <v>75</v>
      </c>
      <c r="E114" s="743" t="s">
        <v>663</v>
      </c>
      <c r="F114" s="793">
        <v>1.7</v>
      </c>
      <c r="G114" s="793">
        <v>0.6</v>
      </c>
      <c r="H114" s="744">
        <v>1.7999999999999999E-2</v>
      </c>
      <c r="I114" s="740">
        <v>48</v>
      </c>
      <c r="J114" s="745">
        <f t="shared" si="42"/>
        <v>48.96</v>
      </c>
      <c r="K114" s="740">
        <v>1</v>
      </c>
      <c r="L114" s="746" t="s">
        <v>32</v>
      </c>
      <c r="M114" s="747" t="s">
        <v>216</v>
      </c>
      <c r="N114" s="954" t="s">
        <v>464</v>
      </c>
    </row>
    <row r="115" spans="1:14">
      <c r="A115" s="928">
        <v>43911</v>
      </c>
      <c r="B115" s="929"/>
      <c r="C115" s="930" t="s">
        <v>31</v>
      </c>
      <c r="D115" s="931" t="s">
        <v>75</v>
      </c>
      <c r="E115" s="932" t="s">
        <v>665</v>
      </c>
      <c r="F115" s="933">
        <v>2</v>
      </c>
      <c r="G115" s="933">
        <v>0.6</v>
      </c>
      <c r="H115" s="934">
        <v>1.7999999999999999E-2</v>
      </c>
      <c r="I115" s="929">
        <v>46</v>
      </c>
      <c r="J115" s="935">
        <f t="shared" si="42"/>
        <v>55.199999999999996</v>
      </c>
      <c r="K115" s="929">
        <v>1</v>
      </c>
      <c r="L115" s="936" t="s">
        <v>32</v>
      </c>
      <c r="M115" s="937" t="s">
        <v>216</v>
      </c>
      <c r="N115" s="954" t="s">
        <v>464</v>
      </c>
    </row>
    <row r="116" spans="1:14" ht="16.5" thickBot="1">
      <c r="A116" s="938">
        <v>43911</v>
      </c>
      <c r="B116" s="939"/>
      <c r="C116" s="940" t="s">
        <v>31</v>
      </c>
      <c r="D116" s="941" t="s">
        <v>75</v>
      </c>
      <c r="E116" s="942" t="s">
        <v>666</v>
      </c>
      <c r="F116" s="949">
        <v>1.7</v>
      </c>
      <c r="G116" s="949">
        <v>0.6</v>
      </c>
      <c r="H116" s="943">
        <v>1.7999999999999999E-2</v>
      </c>
      <c r="I116" s="944">
        <v>47</v>
      </c>
      <c r="J116" s="945">
        <f t="shared" si="42"/>
        <v>47.94</v>
      </c>
      <c r="K116" s="946">
        <v>1</v>
      </c>
      <c r="L116" s="947" t="s">
        <v>32</v>
      </c>
      <c r="M116" s="948" t="s">
        <v>216</v>
      </c>
      <c r="N116" s="954" t="s">
        <v>464</v>
      </c>
    </row>
    <row r="117" spans="1:14" ht="16.5" thickBot="1">
      <c r="A117" s="820">
        <v>43911</v>
      </c>
      <c r="B117" s="821"/>
      <c r="C117" s="822" t="s">
        <v>31</v>
      </c>
      <c r="D117" s="823" t="s">
        <v>78</v>
      </c>
      <c r="E117" s="824" t="s">
        <v>682</v>
      </c>
      <c r="F117" s="825">
        <v>0.1</v>
      </c>
      <c r="G117" s="825">
        <v>0.2</v>
      </c>
      <c r="H117" s="826">
        <v>1</v>
      </c>
      <c r="I117" s="821">
        <v>15</v>
      </c>
      <c r="J117" s="827">
        <f>F117*G117*I117*H117</f>
        <v>0.30000000000000004</v>
      </c>
      <c r="K117" s="821">
        <v>1</v>
      </c>
      <c r="L117" s="828" t="s">
        <v>32</v>
      </c>
      <c r="M117" s="892" t="s">
        <v>218</v>
      </c>
      <c r="N117" s="954" t="s">
        <v>464</v>
      </c>
    </row>
    <row r="118" spans="1:14" ht="16.5" thickBot="1">
      <c r="A118" s="820">
        <v>43912</v>
      </c>
      <c r="B118" s="821"/>
      <c r="C118" s="822" t="s">
        <v>31</v>
      </c>
      <c r="D118" s="823" t="s">
        <v>75</v>
      </c>
      <c r="E118" s="824" t="s">
        <v>707</v>
      </c>
      <c r="F118" s="825">
        <v>2</v>
      </c>
      <c r="G118" s="825">
        <v>0.6</v>
      </c>
      <c r="H118" s="826">
        <v>1.7999999999999999E-2</v>
      </c>
      <c r="I118" s="821">
        <v>47</v>
      </c>
      <c r="J118" s="827">
        <f>F118*G118*I118</f>
        <v>56.4</v>
      </c>
      <c r="K118" s="821">
        <v>1</v>
      </c>
      <c r="L118" s="828" t="s">
        <v>32</v>
      </c>
      <c r="M118" s="892" t="s">
        <v>216</v>
      </c>
    </row>
    <row r="119" spans="1:14" ht="16.5" thickBot="1">
      <c r="A119" s="820">
        <v>43914</v>
      </c>
      <c r="B119" s="821"/>
      <c r="C119" s="822" t="s">
        <v>31</v>
      </c>
      <c r="D119" s="823" t="s">
        <v>75</v>
      </c>
      <c r="E119" s="824" t="s">
        <v>708</v>
      </c>
      <c r="F119" s="825">
        <v>1.7</v>
      </c>
      <c r="G119" s="825">
        <v>0.6</v>
      </c>
      <c r="H119" s="826">
        <v>1.7999999999999999E-2</v>
      </c>
      <c r="I119" s="821">
        <v>47</v>
      </c>
      <c r="J119" s="827">
        <f t="shared" si="42"/>
        <v>47.94</v>
      </c>
      <c r="K119" s="821">
        <v>1</v>
      </c>
      <c r="L119" s="828" t="s">
        <v>32</v>
      </c>
      <c r="M119" s="892" t="s">
        <v>216</v>
      </c>
    </row>
    <row r="120" spans="1:14">
      <c r="A120" s="726">
        <v>43915</v>
      </c>
      <c r="B120" s="727"/>
      <c r="C120" s="728" t="s">
        <v>31</v>
      </c>
      <c r="D120" s="729" t="s">
        <v>75</v>
      </c>
      <c r="E120" s="730" t="s">
        <v>724</v>
      </c>
      <c r="F120" s="792">
        <v>2</v>
      </c>
      <c r="G120" s="792">
        <v>0.6</v>
      </c>
      <c r="H120" s="731">
        <v>1.7999999999999999E-2</v>
      </c>
      <c r="I120" s="732">
        <v>46</v>
      </c>
      <c r="J120" s="733">
        <f t="shared" si="42"/>
        <v>55.199999999999996</v>
      </c>
      <c r="K120" s="734">
        <v>1</v>
      </c>
      <c r="L120" s="735" t="s">
        <v>32</v>
      </c>
      <c r="M120" s="898" t="s">
        <v>216</v>
      </c>
    </row>
    <row r="121" spans="1:14" ht="16.5" thickBot="1">
      <c r="A121" s="739">
        <v>43915</v>
      </c>
      <c r="B121" s="740"/>
      <c r="C121" s="741" t="s">
        <v>31</v>
      </c>
      <c r="D121" s="742" t="s">
        <v>75</v>
      </c>
      <c r="E121" s="743" t="s">
        <v>725</v>
      </c>
      <c r="F121" s="793">
        <v>1.7</v>
      </c>
      <c r="G121" s="793">
        <v>0.6</v>
      </c>
      <c r="H121" s="744">
        <v>1.7999999999999999E-2</v>
      </c>
      <c r="I121" s="740">
        <v>47</v>
      </c>
      <c r="J121" s="745">
        <f t="shared" si="42"/>
        <v>47.94</v>
      </c>
      <c r="K121" s="740">
        <v>1</v>
      </c>
      <c r="L121" s="746" t="s">
        <v>32</v>
      </c>
      <c r="M121" s="891" t="s">
        <v>216</v>
      </c>
    </row>
    <row r="122" spans="1:14">
      <c r="A122" s="726">
        <v>43916</v>
      </c>
      <c r="B122" s="732"/>
      <c r="C122" s="759" t="s">
        <v>31</v>
      </c>
      <c r="D122" s="729" t="s">
        <v>75</v>
      </c>
      <c r="E122" s="730" t="s">
        <v>735</v>
      </c>
      <c r="F122" s="792">
        <v>0.6</v>
      </c>
      <c r="G122" s="792">
        <v>0.3</v>
      </c>
      <c r="H122" s="731">
        <v>1.7999999999999999E-2</v>
      </c>
      <c r="I122" s="732">
        <v>240</v>
      </c>
      <c r="J122" s="733">
        <f t="shared" si="42"/>
        <v>43.199999999999996</v>
      </c>
      <c r="K122" s="732">
        <v>1</v>
      </c>
      <c r="L122" s="735"/>
      <c r="M122" s="898" t="s">
        <v>219</v>
      </c>
    </row>
    <row r="123" spans="1:14" ht="16.5" thickBot="1">
      <c r="A123" s="739">
        <v>43916</v>
      </c>
      <c r="B123" s="740"/>
      <c r="C123" s="741" t="s">
        <v>31</v>
      </c>
      <c r="D123" s="742" t="s">
        <v>75</v>
      </c>
      <c r="E123" s="743" t="s">
        <v>736</v>
      </c>
      <c r="F123" s="793">
        <v>0.6</v>
      </c>
      <c r="G123" s="793">
        <v>0.3</v>
      </c>
      <c r="H123" s="744">
        <v>1.7999999999999999E-2</v>
      </c>
      <c r="I123" s="740">
        <v>240</v>
      </c>
      <c r="J123" s="745">
        <f t="shared" si="42"/>
        <v>43.199999999999996</v>
      </c>
      <c r="K123" s="740">
        <v>1</v>
      </c>
      <c r="L123" s="746"/>
      <c r="M123" s="891" t="s">
        <v>219</v>
      </c>
    </row>
    <row r="124" spans="1:14">
      <c r="A124" s="978">
        <v>43916</v>
      </c>
      <c r="B124" s="732"/>
      <c r="C124" s="759" t="s">
        <v>31</v>
      </c>
      <c r="D124" s="759" t="s">
        <v>75</v>
      </c>
      <c r="E124" s="759">
        <v>1419</v>
      </c>
      <c r="F124" s="792">
        <v>1.7</v>
      </c>
      <c r="G124" s="792">
        <v>0.6</v>
      </c>
      <c r="H124" s="732">
        <v>1.7999999999999999E-2</v>
      </c>
      <c r="I124" s="732">
        <v>47</v>
      </c>
      <c r="J124" s="733">
        <f t="shared" si="42"/>
        <v>47.94</v>
      </c>
      <c r="K124" s="732">
        <v>1</v>
      </c>
      <c r="L124" s="1014" t="s">
        <v>32</v>
      </c>
      <c r="M124" s="898" t="s">
        <v>216</v>
      </c>
    </row>
    <row r="125" spans="1:14" ht="16.5" thickBot="1">
      <c r="A125" s="979">
        <v>43916</v>
      </c>
      <c r="B125" s="740"/>
      <c r="C125" s="741" t="s">
        <v>31</v>
      </c>
      <c r="D125" s="741" t="s">
        <v>75</v>
      </c>
      <c r="E125" s="741">
        <v>1420</v>
      </c>
      <c r="F125" s="793">
        <v>2</v>
      </c>
      <c r="G125" s="793">
        <v>0.6</v>
      </c>
      <c r="H125" s="740">
        <v>1.7999999999999999E-2</v>
      </c>
      <c r="I125" s="740">
        <v>47</v>
      </c>
      <c r="J125" s="745">
        <f t="shared" si="42"/>
        <v>56.4</v>
      </c>
      <c r="K125" s="740">
        <v>1</v>
      </c>
      <c r="L125" s="1015" t="s">
        <v>32</v>
      </c>
      <c r="M125" s="891" t="s">
        <v>216</v>
      </c>
    </row>
    <row r="126" spans="1:14">
      <c r="A126" s="978">
        <v>43917</v>
      </c>
      <c r="B126" s="732"/>
      <c r="C126" s="759" t="s">
        <v>31</v>
      </c>
      <c r="D126" s="759" t="s">
        <v>79</v>
      </c>
      <c r="E126" s="759">
        <v>1421</v>
      </c>
      <c r="F126" s="792">
        <v>0.6</v>
      </c>
      <c r="G126" s="792">
        <v>0.3</v>
      </c>
      <c r="H126" s="732">
        <v>0.03</v>
      </c>
      <c r="I126" s="732">
        <v>120</v>
      </c>
      <c r="J126" s="733">
        <f t="shared" si="42"/>
        <v>21.599999999999998</v>
      </c>
      <c r="K126" s="732">
        <v>1</v>
      </c>
      <c r="L126" s="732" t="s">
        <v>32</v>
      </c>
      <c r="M126" s="898" t="s">
        <v>219</v>
      </c>
      <c r="N126" s="416" t="s">
        <v>467</v>
      </c>
    </row>
    <row r="127" spans="1:14">
      <c r="A127" s="987">
        <v>43917</v>
      </c>
      <c r="B127" s="296"/>
      <c r="C127" s="422" t="s">
        <v>31</v>
      </c>
      <c r="D127" s="422" t="s">
        <v>79</v>
      </c>
      <c r="E127" s="422">
        <v>1422</v>
      </c>
      <c r="F127" s="295">
        <v>0.6</v>
      </c>
      <c r="G127" s="295">
        <v>0.3</v>
      </c>
      <c r="H127" s="296">
        <v>0.03</v>
      </c>
      <c r="I127" s="296">
        <v>120</v>
      </c>
      <c r="J127" s="590">
        <f t="shared" si="42"/>
        <v>21.599999999999998</v>
      </c>
      <c r="K127" s="296">
        <v>1</v>
      </c>
      <c r="L127" s="296" t="s">
        <v>32</v>
      </c>
      <c r="M127" s="899" t="s">
        <v>219</v>
      </c>
      <c r="N127" s="1025" t="s">
        <v>467</v>
      </c>
    </row>
    <row r="128" spans="1:14" ht="16.5" thickBot="1">
      <c r="A128" s="979">
        <v>43917</v>
      </c>
      <c r="B128" s="740"/>
      <c r="C128" s="741" t="s">
        <v>31</v>
      </c>
      <c r="D128" s="741" t="s">
        <v>79</v>
      </c>
      <c r="E128" s="741">
        <v>1423</v>
      </c>
      <c r="F128" s="793">
        <v>0.3</v>
      </c>
      <c r="G128" s="793">
        <v>0.3</v>
      </c>
      <c r="H128" s="740">
        <v>0.03</v>
      </c>
      <c r="I128" s="740">
        <v>240</v>
      </c>
      <c r="J128" s="745">
        <f t="shared" si="42"/>
        <v>21.599999999999998</v>
      </c>
      <c r="K128" s="740">
        <v>1</v>
      </c>
      <c r="L128" s="740" t="s">
        <v>32</v>
      </c>
      <c r="M128" s="891" t="s">
        <v>218</v>
      </c>
      <c r="N128" s="1025" t="s">
        <v>467</v>
      </c>
    </row>
    <row r="129" spans="1:14">
      <c r="A129" s="978">
        <v>43917</v>
      </c>
      <c r="B129" s="732"/>
      <c r="C129" s="759" t="s">
        <v>31</v>
      </c>
      <c r="D129" s="759" t="s">
        <v>75</v>
      </c>
      <c r="E129" s="759">
        <v>1424</v>
      </c>
      <c r="F129" s="792">
        <v>2</v>
      </c>
      <c r="G129" s="792">
        <v>0.6</v>
      </c>
      <c r="H129" s="732">
        <v>1.7999999999999999E-2</v>
      </c>
      <c r="I129" s="732">
        <v>46</v>
      </c>
      <c r="J129" s="733">
        <f t="shared" si="42"/>
        <v>55.199999999999996</v>
      </c>
      <c r="K129" s="732">
        <v>1</v>
      </c>
      <c r="L129" s="1014" t="s">
        <v>32</v>
      </c>
      <c r="M129" s="898" t="s">
        <v>216</v>
      </c>
    </row>
    <row r="130" spans="1:14" ht="16.5" thickBot="1">
      <c r="A130" s="979">
        <v>43917</v>
      </c>
      <c r="B130" s="740"/>
      <c r="C130" s="741" t="s">
        <v>31</v>
      </c>
      <c r="D130" s="741" t="s">
        <v>75</v>
      </c>
      <c r="E130" s="741">
        <v>1425</v>
      </c>
      <c r="F130" s="793">
        <v>0.6</v>
      </c>
      <c r="G130" s="793">
        <v>0.3</v>
      </c>
      <c r="H130" s="740">
        <v>1.7999999999999999E-2</v>
      </c>
      <c r="I130" s="740">
        <v>240</v>
      </c>
      <c r="J130" s="745">
        <f t="shared" si="42"/>
        <v>43.199999999999996</v>
      </c>
      <c r="K130" s="740">
        <v>1</v>
      </c>
      <c r="L130" s="980"/>
      <c r="M130" s="891" t="s">
        <v>217</v>
      </c>
    </row>
    <row r="131" spans="1:14">
      <c r="A131" s="995">
        <v>43918</v>
      </c>
      <c r="B131" s="996"/>
      <c r="C131" s="997" t="s">
        <v>31</v>
      </c>
      <c r="D131" s="997" t="s">
        <v>79</v>
      </c>
      <c r="E131" s="997">
        <v>1426</v>
      </c>
      <c r="F131" s="998">
        <v>0.6</v>
      </c>
      <c r="G131" s="998">
        <v>0.3</v>
      </c>
      <c r="H131" s="996">
        <v>0.03</v>
      </c>
      <c r="I131" s="996">
        <v>120</v>
      </c>
      <c r="J131" s="999">
        <f t="shared" si="42"/>
        <v>21.599999999999998</v>
      </c>
      <c r="K131" s="996">
        <v>1</v>
      </c>
      <c r="L131" s="996" t="s">
        <v>32</v>
      </c>
      <c r="M131" s="1000" t="s">
        <v>219</v>
      </c>
      <c r="N131" s="1025" t="s">
        <v>467</v>
      </c>
    </row>
    <row r="132" spans="1:14">
      <c r="A132" s="1001">
        <v>43918</v>
      </c>
      <c r="B132" s="1002"/>
      <c r="C132" s="1003" t="s">
        <v>31</v>
      </c>
      <c r="D132" s="1003" t="s">
        <v>79</v>
      </c>
      <c r="E132" s="1003">
        <v>1427</v>
      </c>
      <c r="F132" s="1004">
        <v>0.6</v>
      </c>
      <c r="G132" s="1004">
        <v>0.3</v>
      </c>
      <c r="H132" s="1002">
        <v>0.03</v>
      </c>
      <c r="I132" s="1002">
        <v>120</v>
      </c>
      <c r="J132" s="1005">
        <f t="shared" si="42"/>
        <v>21.599999999999998</v>
      </c>
      <c r="K132" s="1002">
        <v>1</v>
      </c>
      <c r="L132" s="1002" t="s">
        <v>32</v>
      </c>
      <c r="M132" s="1007" t="s">
        <v>219</v>
      </c>
      <c r="N132" s="1027" t="s">
        <v>467</v>
      </c>
    </row>
    <row r="133" spans="1:14">
      <c r="A133" s="1001">
        <v>43918</v>
      </c>
      <c r="B133" s="1002"/>
      <c r="C133" s="1003" t="s">
        <v>31</v>
      </c>
      <c r="D133" s="1003" t="s">
        <v>79</v>
      </c>
      <c r="E133" s="1003">
        <v>1428</v>
      </c>
      <c r="F133" s="1004">
        <v>0.6</v>
      </c>
      <c r="G133" s="1004">
        <v>0.3</v>
      </c>
      <c r="H133" s="1002">
        <v>0.03</v>
      </c>
      <c r="I133" s="1002">
        <v>120</v>
      </c>
      <c r="J133" s="1005">
        <f t="shared" si="42"/>
        <v>21.599999999999998</v>
      </c>
      <c r="K133" s="1002">
        <v>1</v>
      </c>
      <c r="L133" s="1002" t="s">
        <v>32</v>
      </c>
      <c r="M133" s="1007" t="s">
        <v>219</v>
      </c>
      <c r="N133" s="1025" t="s">
        <v>467</v>
      </c>
    </row>
    <row r="134" spans="1:14">
      <c r="A134" s="1001">
        <v>43918</v>
      </c>
      <c r="B134" s="1002"/>
      <c r="C134" s="1003" t="s">
        <v>31</v>
      </c>
      <c r="D134" s="1003" t="s">
        <v>79</v>
      </c>
      <c r="E134" s="1003">
        <v>1429</v>
      </c>
      <c r="F134" s="1004">
        <v>0.3</v>
      </c>
      <c r="G134" s="1004">
        <v>0.3</v>
      </c>
      <c r="H134" s="1002">
        <v>0.03</v>
      </c>
      <c r="I134" s="1002">
        <v>240</v>
      </c>
      <c r="J134" s="1005">
        <f t="shared" si="42"/>
        <v>21.599999999999998</v>
      </c>
      <c r="K134" s="1002">
        <v>1</v>
      </c>
      <c r="L134" s="1002" t="s">
        <v>32</v>
      </c>
      <c r="M134" s="1007" t="s">
        <v>218</v>
      </c>
      <c r="N134" s="1025" t="s">
        <v>467</v>
      </c>
    </row>
    <row r="135" spans="1:14" s="661" customFormat="1">
      <c r="A135" s="1001">
        <v>43918</v>
      </c>
      <c r="B135" s="1002"/>
      <c r="C135" s="1003" t="s">
        <v>31</v>
      </c>
      <c r="D135" s="1003" t="s">
        <v>75</v>
      </c>
      <c r="E135" s="1003">
        <v>1430</v>
      </c>
      <c r="F135" s="1004">
        <v>2</v>
      </c>
      <c r="G135" s="1004">
        <v>0.6</v>
      </c>
      <c r="H135" s="1002">
        <v>1.7999999999999999E-2</v>
      </c>
      <c r="I135" s="1002">
        <v>46</v>
      </c>
      <c r="J135" s="1005">
        <f t="shared" si="42"/>
        <v>55.199999999999996</v>
      </c>
      <c r="K135" s="1002">
        <v>1</v>
      </c>
      <c r="L135" s="1002" t="s">
        <v>32</v>
      </c>
      <c r="M135" s="1007" t="s">
        <v>216</v>
      </c>
    </row>
    <row r="136" spans="1:14" s="661" customFormat="1">
      <c r="A136" s="1001">
        <v>43918</v>
      </c>
      <c r="B136" s="1002"/>
      <c r="C136" s="1003" t="s">
        <v>31</v>
      </c>
      <c r="D136" s="1003" t="s">
        <v>75</v>
      </c>
      <c r="E136" s="1003">
        <v>1431</v>
      </c>
      <c r="F136" s="1004">
        <v>1.7</v>
      </c>
      <c r="G136" s="1004">
        <v>0.6</v>
      </c>
      <c r="H136" s="1002">
        <v>1.7999999999999999E-2</v>
      </c>
      <c r="I136" s="1002">
        <v>47</v>
      </c>
      <c r="J136" s="1005">
        <f t="shared" si="42"/>
        <v>47.94</v>
      </c>
      <c r="K136" s="1002">
        <v>1</v>
      </c>
      <c r="L136" s="1016" t="s">
        <v>32</v>
      </c>
      <c r="M136" s="1007" t="s">
        <v>216</v>
      </c>
    </row>
    <row r="137" spans="1:14" s="661" customFormat="1">
      <c r="A137" s="1001">
        <v>43918</v>
      </c>
      <c r="B137" s="1002"/>
      <c r="C137" s="1003" t="s">
        <v>31</v>
      </c>
      <c r="D137" s="1003" t="s">
        <v>75</v>
      </c>
      <c r="E137" s="1003">
        <v>1432</v>
      </c>
      <c r="F137" s="1004">
        <v>0.6</v>
      </c>
      <c r="G137" s="1004">
        <v>0.3</v>
      </c>
      <c r="H137" s="1002">
        <v>1.7999999999999999E-2</v>
      </c>
      <c r="I137" s="1002">
        <v>240</v>
      </c>
      <c r="J137" s="1005">
        <f t="shared" si="42"/>
        <v>43.199999999999996</v>
      </c>
      <c r="K137" s="1002">
        <v>1</v>
      </c>
      <c r="L137" s="1006"/>
      <c r="M137" s="1007" t="s">
        <v>216</v>
      </c>
    </row>
    <row r="138" spans="1:14" s="661" customFormat="1">
      <c r="A138" s="1001">
        <v>43918</v>
      </c>
      <c r="B138" s="1002"/>
      <c r="C138" s="1003" t="s">
        <v>31</v>
      </c>
      <c r="D138" s="1003" t="s">
        <v>79</v>
      </c>
      <c r="E138" s="1003">
        <v>1433</v>
      </c>
      <c r="F138" s="1004">
        <v>0.6</v>
      </c>
      <c r="G138" s="1004">
        <v>0.3</v>
      </c>
      <c r="H138" s="1002">
        <v>0.03</v>
      </c>
      <c r="I138" s="1002">
        <v>120</v>
      </c>
      <c r="J138" s="1005">
        <f t="shared" si="42"/>
        <v>21.599999999999998</v>
      </c>
      <c r="K138" s="1002">
        <v>1</v>
      </c>
      <c r="L138" s="1002" t="s">
        <v>32</v>
      </c>
      <c r="M138" s="1007" t="s">
        <v>219</v>
      </c>
      <c r="N138" s="1025" t="s">
        <v>467</v>
      </c>
    </row>
    <row r="139" spans="1:14" s="661" customFormat="1">
      <c r="A139" s="993">
        <v>43918</v>
      </c>
      <c r="B139" s="298"/>
      <c r="C139" s="423" t="s">
        <v>31</v>
      </c>
      <c r="D139" s="423" t="s">
        <v>75</v>
      </c>
      <c r="E139" s="423">
        <v>1434</v>
      </c>
      <c r="F139" s="297">
        <v>0.6</v>
      </c>
      <c r="G139" s="297">
        <v>0.3</v>
      </c>
      <c r="H139" s="298">
        <v>1.7999999999999999E-2</v>
      </c>
      <c r="I139" s="298">
        <v>240</v>
      </c>
      <c r="J139" s="724">
        <f t="shared" si="42"/>
        <v>43.199999999999996</v>
      </c>
      <c r="K139" s="298">
        <v>1</v>
      </c>
      <c r="L139" s="467"/>
      <c r="M139" s="994" t="s">
        <v>217</v>
      </c>
    </row>
    <row r="140" spans="1:14" s="661" customFormat="1">
      <c r="A140" s="993">
        <v>43918</v>
      </c>
      <c r="B140" s="298"/>
      <c r="C140" s="423" t="s">
        <v>31</v>
      </c>
      <c r="D140" s="423" t="s">
        <v>75</v>
      </c>
      <c r="E140" s="423">
        <v>1435</v>
      </c>
      <c r="F140" s="297">
        <v>1.7</v>
      </c>
      <c r="G140" s="297">
        <v>0.6</v>
      </c>
      <c r="H140" s="298">
        <v>1.7999999999999999E-2</v>
      </c>
      <c r="I140" s="298">
        <v>47</v>
      </c>
      <c r="J140" s="724">
        <f t="shared" si="42"/>
        <v>47.94</v>
      </c>
      <c r="K140" s="298">
        <v>1</v>
      </c>
      <c r="L140" s="1017" t="s">
        <v>32</v>
      </c>
      <c r="M140" s="994" t="s">
        <v>216</v>
      </c>
    </row>
    <row r="141" spans="1:14" ht="16.5" thickBot="1">
      <c r="A141" s="1008">
        <v>43918</v>
      </c>
      <c r="B141" s="740"/>
      <c r="C141" s="741" t="s">
        <v>31</v>
      </c>
      <c r="D141" s="741" t="s">
        <v>79</v>
      </c>
      <c r="E141" s="741">
        <v>1436</v>
      </c>
      <c r="F141" s="793">
        <v>0.6</v>
      </c>
      <c r="G141" s="793">
        <v>0.3</v>
      </c>
      <c r="H141" s="740">
        <v>0.03</v>
      </c>
      <c r="I141" s="740">
        <v>120</v>
      </c>
      <c r="J141" s="745">
        <f t="shared" si="42"/>
        <v>21.599999999999998</v>
      </c>
      <c r="K141" s="740">
        <v>1</v>
      </c>
      <c r="L141" s="740" t="s">
        <v>32</v>
      </c>
      <c r="M141" s="891" t="s">
        <v>219</v>
      </c>
      <c r="N141" s="1025" t="s">
        <v>467</v>
      </c>
    </row>
    <row r="142" spans="1:14" ht="16.5" thickBot="1">
      <c r="A142" s="1011">
        <v>43919</v>
      </c>
      <c r="B142" s="821"/>
      <c r="C142" s="822" t="s">
        <v>31</v>
      </c>
      <c r="D142" s="822" t="s">
        <v>75</v>
      </c>
      <c r="E142" s="822">
        <v>1437</v>
      </c>
      <c r="F142" s="825">
        <v>2</v>
      </c>
      <c r="G142" s="825">
        <v>0.6</v>
      </c>
      <c r="H142" s="821">
        <v>1.7999999999999999E-2</v>
      </c>
      <c r="I142" s="821">
        <v>46</v>
      </c>
      <c r="J142" s="827">
        <f t="shared" si="42"/>
        <v>55.199999999999996</v>
      </c>
      <c r="K142" s="821">
        <v>1</v>
      </c>
      <c r="L142" s="1018" t="s">
        <v>32</v>
      </c>
      <c r="M142" s="892" t="s">
        <v>216</v>
      </c>
    </row>
    <row r="143" spans="1:14">
      <c r="A143" s="978">
        <v>43920</v>
      </c>
      <c r="B143" s="732"/>
      <c r="C143" s="759" t="s">
        <v>31</v>
      </c>
      <c r="D143" s="759" t="s">
        <v>79</v>
      </c>
      <c r="E143" s="759">
        <v>1438</v>
      </c>
      <c r="F143" s="792">
        <v>0.6</v>
      </c>
      <c r="G143" s="792">
        <v>0.3</v>
      </c>
      <c r="H143" s="732">
        <v>0.03</v>
      </c>
      <c r="I143" s="732">
        <v>120</v>
      </c>
      <c r="J143" s="733">
        <f t="shared" si="42"/>
        <v>21.599999999999998</v>
      </c>
      <c r="K143" s="732">
        <v>1</v>
      </c>
      <c r="L143" s="732"/>
      <c r="M143" s="898" t="s">
        <v>219</v>
      </c>
      <c r="N143" s="1025" t="s">
        <v>467</v>
      </c>
    </row>
    <row r="144" spans="1:14">
      <c r="A144" s="993">
        <v>43920</v>
      </c>
      <c r="B144" s="298"/>
      <c r="C144" s="422" t="s">
        <v>31</v>
      </c>
      <c r="D144" s="423" t="s">
        <v>79</v>
      </c>
      <c r="E144" s="423">
        <v>1439</v>
      </c>
      <c r="F144" s="297">
        <v>0.6</v>
      </c>
      <c r="G144" s="297">
        <v>0.3</v>
      </c>
      <c r="H144" s="296">
        <v>0.03</v>
      </c>
      <c r="I144" s="298">
        <v>120</v>
      </c>
      <c r="J144" s="590">
        <f t="shared" si="42"/>
        <v>21.599999999999998</v>
      </c>
      <c r="K144" s="296">
        <v>1</v>
      </c>
      <c r="L144" s="298" t="s">
        <v>32</v>
      </c>
      <c r="M144" s="994" t="s">
        <v>219</v>
      </c>
      <c r="N144" s="1025" t="s">
        <v>467</v>
      </c>
    </row>
    <row r="145" spans="1:14">
      <c r="A145" s="1019">
        <v>43920</v>
      </c>
      <c r="B145" s="1020"/>
      <c r="C145" s="1021" t="s">
        <v>31</v>
      </c>
      <c r="D145" s="1021" t="s">
        <v>79</v>
      </c>
      <c r="E145" s="1021">
        <v>1440</v>
      </c>
      <c r="F145" s="1022">
        <v>0.3</v>
      </c>
      <c r="G145" s="1022">
        <v>0.3</v>
      </c>
      <c r="H145" s="1020">
        <v>0.03</v>
      </c>
      <c r="I145" s="1020">
        <v>240</v>
      </c>
      <c r="J145" s="1023">
        <f t="shared" si="42"/>
        <v>21.599999999999998</v>
      </c>
      <c r="K145" s="1020">
        <v>1</v>
      </c>
      <c r="L145" s="1020" t="s">
        <v>32</v>
      </c>
      <c r="M145" s="1024" t="s">
        <v>218</v>
      </c>
      <c r="N145" s="1025" t="s">
        <v>467</v>
      </c>
    </row>
    <row r="146" spans="1:14">
      <c r="A146" s="993">
        <v>43920</v>
      </c>
      <c r="B146" s="298"/>
      <c r="C146" s="423" t="s">
        <v>31</v>
      </c>
      <c r="D146" s="423" t="s">
        <v>79</v>
      </c>
      <c r="E146" s="423">
        <v>1441</v>
      </c>
      <c r="F146" s="297">
        <v>0.6</v>
      </c>
      <c r="G146" s="297">
        <v>0.3</v>
      </c>
      <c r="H146" s="298">
        <v>0.03</v>
      </c>
      <c r="I146" s="298">
        <v>120</v>
      </c>
      <c r="J146" s="724">
        <f t="shared" si="42"/>
        <v>21.599999999999998</v>
      </c>
      <c r="K146" s="298">
        <v>1</v>
      </c>
      <c r="L146" s="298" t="s">
        <v>32</v>
      </c>
      <c r="M146" s="994" t="s">
        <v>219</v>
      </c>
      <c r="N146" s="1025" t="s">
        <v>467</v>
      </c>
    </row>
    <row r="147" spans="1:14" ht="16.5" thickBot="1">
      <c r="A147" s="979">
        <v>43920</v>
      </c>
      <c r="B147" s="740"/>
      <c r="C147" s="741" t="s">
        <v>31</v>
      </c>
      <c r="D147" s="741" t="s">
        <v>79</v>
      </c>
      <c r="E147" s="741">
        <v>1442</v>
      </c>
      <c r="F147" s="793">
        <v>0.3</v>
      </c>
      <c r="G147" s="793">
        <v>0.3</v>
      </c>
      <c r="H147" s="740">
        <v>0.03</v>
      </c>
      <c r="I147" s="740">
        <v>240</v>
      </c>
      <c r="J147" s="745">
        <f t="shared" si="42"/>
        <v>21.599999999999998</v>
      </c>
      <c r="K147" s="740">
        <v>1</v>
      </c>
      <c r="L147" s="740" t="s">
        <v>32</v>
      </c>
      <c r="M147" s="891" t="s">
        <v>218</v>
      </c>
      <c r="N147" s="1025" t="s">
        <v>467</v>
      </c>
    </row>
    <row r="148" spans="1:14">
      <c r="A148" s="978">
        <v>43920</v>
      </c>
      <c r="B148" s="732"/>
      <c r="C148" s="759" t="s">
        <v>31</v>
      </c>
      <c r="D148" s="759" t="s">
        <v>79</v>
      </c>
      <c r="E148" s="759">
        <v>1443</v>
      </c>
      <c r="F148" s="792">
        <v>0.6</v>
      </c>
      <c r="G148" s="792">
        <v>0.3</v>
      </c>
      <c r="H148" s="732">
        <v>0.03</v>
      </c>
      <c r="I148" s="732">
        <v>120</v>
      </c>
      <c r="J148" s="733">
        <f t="shared" si="42"/>
        <v>21.599999999999998</v>
      </c>
      <c r="K148" s="732">
        <v>1</v>
      </c>
      <c r="L148" s="732" t="s">
        <v>32</v>
      </c>
      <c r="M148" s="898" t="s">
        <v>219</v>
      </c>
      <c r="N148" s="1025" t="s">
        <v>467</v>
      </c>
    </row>
    <row r="149" spans="1:14" ht="16.5" thickBot="1">
      <c r="A149" s="979">
        <v>43920</v>
      </c>
      <c r="B149" s="740"/>
      <c r="C149" s="741" t="s">
        <v>31</v>
      </c>
      <c r="D149" s="741" t="s">
        <v>79</v>
      </c>
      <c r="E149" s="741">
        <v>1444</v>
      </c>
      <c r="F149" s="793">
        <v>0.3</v>
      </c>
      <c r="G149" s="793">
        <v>0.3</v>
      </c>
      <c r="H149" s="740">
        <v>0.03</v>
      </c>
      <c r="I149" s="740">
        <v>84</v>
      </c>
      <c r="J149" s="745">
        <f t="shared" si="42"/>
        <v>7.56</v>
      </c>
      <c r="K149" s="740">
        <v>1</v>
      </c>
      <c r="L149" s="740" t="s">
        <v>32</v>
      </c>
      <c r="M149" s="891" t="s">
        <v>218</v>
      </c>
      <c r="N149" s="1025" t="s">
        <v>467</v>
      </c>
    </row>
    <row r="150" spans="1:14">
      <c r="A150" s="978">
        <v>43920</v>
      </c>
      <c r="B150" s="732"/>
      <c r="C150" s="759" t="s">
        <v>31</v>
      </c>
      <c r="D150" s="759" t="s">
        <v>75</v>
      </c>
      <c r="E150" s="759">
        <v>1445</v>
      </c>
      <c r="F150" s="792">
        <v>1.7</v>
      </c>
      <c r="G150" s="792">
        <v>0.6</v>
      </c>
      <c r="H150" s="732">
        <v>1.7999999999999999E-2</v>
      </c>
      <c r="I150" s="732">
        <v>48</v>
      </c>
      <c r="J150" s="1251">
        <f t="shared" si="42"/>
        <v>48.96</v>
      </c>
      <c r="K150" s="732">
        <v>1</v>
      </c>
      <c r="L150" s="1252"/>
      <c r="M150" s="898" t="s">
        <v>216</v>
      </c>
    </row>
    <row r="151" spans="1:14">
      <c r="A151" s="987">
        <v>43920</v>
      </c>
      <c r="B151" s="296"/>
      <c r="C151" s="422" t="s">
        <v>31</v>
      </c>
      <c r="D151" s="422" t="s">
        <v>75</v>
      </c>
      <c r="E151" s="422">
        <v>1446</v>
      </c>
      <c r="F151" s="295">
        <v>1.7</v>
      </c>
      <c r="G151" s="295">
        <v>0.6</v>
      </c>
      <c r="H151" s="296">
        <v>1.7999999999999999E-2</v>
      </c>
      <c r="I151" s="296">
        <v>48</v>
      </c>
      <c r="J151" s="1249">
        <f t="shared" si="42"/>
        <v>48.96</v>
      </c>
      <c r="K151" s="296">
        <v>1</v>
      </c>
      <c r="L151" s="465"/>
      <c r="M151" s="899" t="s">
        <v>216</v>
      </c>
    </row>
    <row r="152" spans="1:14">
      <c r="A152" s="987">
        <v>43920</v>
      </c>
      <c r="B152" s="296"/>
      <c r="C152" s="422" t="s">
        <v>31</v>
      </c>
      <c r="D152" s="422" t="s">
        <v>75</v>
      </c>
      <c r="E152" s="422">
        <v>1447</v>
      </c>
      <c r="F152" s="295">
        <v>1.7</v>
      </c>
      <c r="G152" s="295">
        <v>0.6</v>
      </c>
      <c r="H152" s="296">
        <v>1.7999999999999999E-2</v>
      </c>
      <c r="I152" s="296">
        <v>49</v>
      </c>
      <c r="J152" s="1249">
        <f t="shared" si="42"/>
        <v>49.980000000000004</v>
      </c>
      <c r="K152" s="296">
        <v>1</v>
      </c>
      <c r="L152" s="465"/>
      <c r="M152" s="899" t="s">
        <v>216</v>
      </c>
    </row>
    <row r="153" spans="1:14">
      <c r="A153" s="987">
        <v>43920</v>
      </c>
      <c r="B153" s="296"/>
      <c r="C153" s="422" t="s">
        <v>31</v>
      </c>
      <c r="D153" s="422" t="s">
        <v>75</v>
      </c>
      <c r="E153" s="422">
        <v>1448</v>
      </c>
      <c r="F153" s="1253">
        <v>1.7</v>
      </c>
      <c r="G153" s="295">
        <v>0.6</v>
      </c>
      <c r="H153" s="296">
        <v>1.7999999999999999E-2</v>
      </c>
      <c r="I153" s="296">
        <v>48</v>
      </c>
      <c r="J153" s="1250">
        <f>F154*G153*I153</f>
        <v>57.599999999999994</v>
      </c>
      <c r="K153" s="296">
        <v>1</v>
      </c>
      <c r="L153" s="465"/>
      <c r="M153" s="899" t="s">
        <v>216</v>
      </c>
    </row>
    <row r="154" spans="1:14">
      <c r="A154" s="987">
        <v>43920</v>
      </c>
      <c r="B154" s="296"/>
      <c r="C154" s="422" t="s">
        <v>31</v>
      </c>
      <c r="D154" s="422" t="s">
        <v>75</v>
      </c>
      <c r="E154" s="422">
        <v>1449</v>
      </c>
      <c r="F154" s="295">
        <v>2</v>
      </c>
      <c r="G154" s="295">
        <v>0.6</v>
      </c>
      <c r="H154" s="296">
        <v>1.7999999999999999E-2</v>
      </c>
      <c r="I154" s="296">
        <v>50</v>
      </c>
      <c r="J154" s="1250">
        <f>F155*G154*I154</f>
        <v>60</v>
      </c>
      <c r="K154" s="296">
        <v>1</v>
      </c>
      <c r="L154" s="465"/>
      <c r="M154" s="899" t="s">
        <v>216</v>
      </c>
    </row>
    <row r="155" spans="1:14">
      <c r="A155" s="987">
        <v>43920</v>
      </c>
      <c r="B155" s="296"/>
      <c r="C155" s="422" t="s">
        <v>31</v>
      </c>
      <c r="D155" s="422" t="s">
        <v>75</v>
      </c>
      <c r="E155" s="422">
        <v>1450</v>
      </c>
      <c r="F155" s="295">
        <v>2</v>
      </c>
      <c r="G155" s="295">
        <v>0.6</v>
      </c>
      <c r="H155" s="296">
        <v>1.7999999999999999E-2</v>
      </c>
      <c r="I155" s="296">
        <v>49</v>
      </c>
      <c r="J155" s="1250">
        <f t="shared" ref="J155:J157" si="43">F156*G155*I155</f>
        <v>58.8</v>
      </c>
      <c r="K155" s="296">
        <v>1</v>
      </c>
      <c r="L155" s="465"/>
      <c r="M155" s="899" t="s">
        <v>216</v>
      </c>
    </row>
    <row r="156" spans="1:14">
      <c r="A156" s="987">
        <v>43920</v>
      </c>
      <c r="B156" s="296"/>
      <c r="C156" s="422" t="s">
        <v>31</v>
      </c>
      <c r="D156" s="422" t="s">
        <v>75</v>
      </c>
      <c r="E156" s="422">
        <v>1451</v>
      </c>
      <c r="F156" s="295">
        <v>2</v>
      </c>
      <c r="G156" s="295">
        <v>0.6</v>
      </c>
      <c r="H156" s="296">
        <v>1.7999999999999999E-2</v>
      </c>
      <c r="I156" s="296">
        <v>48</v>
      </c>
      <c r="J156" s="1250">
        <f t="shared" si="43"/>
        <v>57.599999999999994</v>
      </c>
      <c r="K156" s="296">
        <v>1</v>
      </c>
      <c r="L156" s="465"/>
      <c r="M156" s="899" t="s">
        <v>216</v>
      </c>
    </row>
    <row r="157" spans="1:14">
      <c r="A157" s="987">
        <v>43920</v>
      </c>
      <c r="B157" s="296"/>
      <c r="C157" s="422" t="s">
        <v>31</v>
      </c>
      <c r="D157" s="422" t="s">
        <v>75</v>
      </c>
      <c r="E157" s="422">
        <v>1452</v>
      </c>
      <c r="F157" s="295">
        <v>2</v>
      </c>
      <c r="G157" s="295">
        <v>0.6</v>
      </c>
      <c r="H157" s="296">
        <v>1.7999999999999999E-2</v>
      </c>
      <c r="I157" s="296">
        <v>48</v>
      </c>
      <c r="J157" s="1250">
        <f>I157*G157*F157</f>
        <v>57.599999999999994</v>
      </c>
      <c r="K157" s="296">
        <v>1</v>
      </c>
      <c r="L157" s="465"/>
      <c r="M157" s="899" t="s">
        <v>216</v>
      </c>
    </row>
    <row r="158" spans="1:14">
      <c r="A158" s="987">
        <v>43920</v>
      </c>
      <c r="B158" s="296"/>
      <c r="C158" s="422" t="s">
        <v>31</v>
      </c>
      <c r="D158" s="422" t="s">
        <v>75</v>
      </c>
      <c r="E158" s="422">
        <v>1453</v>
      </c>
      <c r="F158" s="295">
        <v>2</v>
      </c>
      <c r="G158" s="295">
        <v>0.6</v>
      </c>
      <c r="H158" s="296">
        <v>1.7999999999999999E-2</v>
      </c>
      <c r="I158" s="296">
        <v>48</v>
      </c>
      <c r="J158" s="1250">
        <f>I158*G158*F158</f>
        <v>57.599999999999994</v>
      </c>
      <c r="K158" s="296">
        <v>1</v>
      </c>
      <c r="L158" s="465"/>
      <c r="M158" s="899" t="s">
        <v>216</v>
      </c>
    </row>
    <row r="159" spans="1:14">
      <c r="A159" s="987">
        <v>43920</v>
      </c>
      <c r="B159" s="296"/>
      <c r="C159" s="422" t="s">
        <v>31</v>
      </c>
      <c r="D159" s="422" t="s">
        <v>75</v>
      </c>
      <c r="E159" s="422">
        <v>1454</v>
      </c>
      <c r="F159" s="295">
        <v>2</v>
      </c>
      <c r="G159" s="295">
        <v>0.6</v>
      </c>
      <c r="H159" s="296">
        <v>1.7999999999999999E-2</v>
      </c>
      <c r="I159" s="296">
        <v>48</v>
      </c>
      <c r="J159" s="1250">
        <f>I159*G159*F159</f>
        <v>57.599999999999994</v>
      </c>
      <c r="K159" s="296">
        <v>1</v>
      </c>
      <c r="L159" s="465"/>
      <c r="M159" s="899" t="s">
        <v>216</v>
      </c>
    </row>
    <row r="160" spans="1:14">
      <c r="A160" s="987">
        <v>43920</v>
      </c>
      <c r="B160" s="296"/>
      <c r="C160" s="422" t="s">
        <v>31</v>
      </c>
      <c r="D160" s="422" t="s">
        <v>75</v>
      </c>
      <c r="E160" s="422">
        <v>1455</v>
      </c>
      <c r="F160" s="295">
        <v>1.7</v>
      </c>
      <c r="G160" s="295">
        <v>0.6</v>
      </c>
      <c r="H160" s="296">
        <v>1.7999999999999999E-2</v>
      </c>
      <c r="I160" s="296">
        <v>47</v>
      </c>
      <c r="J160" s="1250">
        <f>I160*G160*F160</f>
        <v>47.94</v>
      </c>
      <c r="K160" s="296">
        <v>1</v>
      </c>
      <c r="L160" s="465"/>
      <c r="M160" s="899" t="s">
        <v>216</v>
      </c>
    </row>
    <row r="161" spans="1:14" ht="24" thickBot="1">
      <c r="A161" s="1254">
        <v>43920</v>
      </c>
      <c r="B161" s="1255"/>
      <c r="C161" s="1256" t="s">
        <v>31</v>
      </c>
      <c r="D161" s="1256" t="s">
        <v>75</v>
      </c>
      <c r="E161" s="1256">
        <v>1456</v>
      </c>
      <c r="F161" s="1255">
        <v>1.7</v>
      </c>
      <c r="G161" s="1257">
        <v>0.6</v>
      </c>
      <c r="H161" s="1255">
        <v>1.7999999999999999E-2</v>
      </c>
      <c r="I161" s="1255">
        <v>66</v>
      </c>
      <c r="J161" s="1255">
        <f>I161*G161*F161</f>
        <v>67.320000000000007</v>
      </c>
      <c r="K161" s="1255">
        <v>1</v>
      </c>
      <c r="L161" s="1258"/>
      <c r="M161" s="1259" t="s">
        <v>216</v>
      </c>
      <c r="N161" s="1260" t="s">
        <v>775</v>
      </c>
    </row>
    <row r="162" spans="1:14">
      <c r="A162" s="298"/>
      <c r="B162" s="298"/>
      <c r="C162" s="423"/>
      <c r="D162" s="423"/>
      <c r="E162" s="423"/>
      <c r="F162" s="298"/>
      <c r="G162" s="297"/>
      <c r="H162" s="298"/>
      <c r="I162" s="298"/>
      <c r="J162" s="298"/>
      <c r="K162" s="298"/>
      <c r="L162" s="467"/>
      <c r="M162" s="298"/>
    </row>
    <row r="163" spans="1:14">
      <c r="A163" s="296"/>
      <c r="B163" s="296"/>
      <c r="C163" s="422"/>
      <c r="D163" s="422"/>
      <c r="E163" s="422"/>
      <c r="F163" s="296"/>
      <c r="G163" s="295"/>
      <c r="H163" s="296"/>
      <c r="I163" s="296"/>
      <c r="J163" s="296"/>
      <c r="K163" s="296"/>
      <c r="L163" s="465"/>
      <c r="M163" s="296"/>
    </row>
    <row r="164" spans="1:14">
      <c r="A164" s="296"/>
      <c r="B164" s="296"/>
      <c r="C164" s="422"/>
      <c r="D164" s="422"/>
      <c r="E164" s="422"/>
      <c r="F164" s="296"/>
      <c r="G164" s="295"/>
      <c r="H164" s="296"/>
      <c r="I164" s="296"/>
      <c r="J164" s="296"/>
      <c r="K164" s="296"/>
      <c r="L164" s="465"/>
      <c r="M164" s="296"/>
    </row>
    <row r="165" spans="1:14">
      <c r="A165" s="296"/>
      <c r="B165" s="296"/>
      <c r="C165" s="422"/>
      <c r="D165" s="422"/>
      <c r="E165" s="422"/>
      <c r="F165" s="296"/>
      <c r="G165" s="295"/>
      <c r="H165" s="296"/>
      <c r="I165" s="296"/>
      <c r="J165" s="296"/>
      <c r="K165" s="296"/>
      <c r="L165" s="465"/>
      <c r="M165" s="296"/>
    </row>
    <row r="166" spans="1:14">
      <c r="A166" s="296"/>
      <c r="B166" s="296"/>
      <c r="C166" s="422"/>
      <c r="D166" s="422"/>
      <c r="E166" s="422"/>
      <c r="F166" s="296"/>
      <c r="G166" s="295"/>
      <c r="H166" s="296"/>
      <c r="I166" s="296"/>
      <c r="J166" s="296"/>
      <c r="K166" s="296"/>
      <c r="L166" s="465"/>
      <c r="M166" s="296"/>
    </row>
    <row r="167" spans="1:14">
      <c r="A167" s="296"/>
      <c r="B167" s="296"/>
      <c r="C167" s="422"/>
      <c r="D167" s="422"/>
      <c r="E167" s="422"/>
      <c r="F167" s="296"/>
      <c r="G167" s="295"/>
      <c r="H167" s="296"/>
      <c r="I167" s="296"/>
      <c r="J167" s="296"/>
      <c r="K167" s="296"/>
      <c r="L167" s="465"/>
      <c r="M167" s="296"/>
    </row>
    <row r="168" spans="1:14">
      <c r="A168" s="296"/>
      <c r="B168" s="296"/>
      <c r="C168" s="422"/>
      <c r="D168" s="422"/>
      <c r="E168" s="422"/>
      <c r="F168" s="296"/>
      <c r="G168" s="295"/>
      <c r="H168" s="296"/>
      <c r="I168" s="296"/>
      <c r="J168" s="296"/>
      <c r="K168" s="296"/>
      <c r="L168" s="465"/>
      <c r="M168" s="296"/>
    </row>
    <row r="169" spans="1:14">
      <c r="A169" s="296"/>
      <c r="B169" s="296"/>
      <c r="C169" s="422"/>
      <c r="D169" s="422"/>
      <c r="E169" s="422"/>
      <c r="F169" s="296"/>
      <c r="G169" s="295"/>
      <c r="H169" s="296"/>
      <c r="I169" s="296"/>
      <c r="J169" s="296"/>
      <c r="K169" s="296"/>
      <c r="L169" s="465"/>
      <c r="M169" s="296"/>
    </row>
    <row r="170" spans="1:14">
      <c r="A170" s="296"/>
      <c r="B170" s="296"/>
      <c r="C170" s="422"/>
      <c r="D170" s="422"/>
      <c r="E170" s="422"/>
      <c r="F170" s="296"/>
      <c r="G170" s="295"/>
      <c r="H170" s="296"/>
      <c r="I170" s="296"/>
      <c r="J170" s="296"/>
      <c r="K170" s="296"/>
      <c r="L170" s="465"/>
      <c r="M170" s="296"/>
    </row>
    <row r="171" spans="1:14">
      <c r="A171" s="296"/>
      <c r="B171" s="296"/>
      <c r="C171" s="422"/>
      <c r="D171" s="422"/>
      <c r="E171" s="422"/>
      <c r="F171" s="296"/>
      <c r="G171" s="295"/>
      <c r="H171" s="296"/>
      <c r="I171" s="296"/>
      <c r="J171" s="296"/>
      <c r="K171" s="296"/>
      <c r="L171" s="465"/>
      <c r="M171" s="296"/>
    </row>
    <row r="172" spans="1:14">
      <c r="A172" s="296"/>
      <c r="B172" s="296"/>
      <c r="C172" s="422"/>
      <c r="D172" s="422"/>
      <c r="E172" s="422"/>
      <c r="F172" s="296"/>
      <c r="G172" s="295"/>
      <c r="H172" s="296"/>
      <c r="I172" s="296"/>
      <c r="J172" s="296"/>
      <c r="K172" s="296"/>
      <c r="L172" s="465"/>
      <c r="M172" s="296"/>
    </row>
    <row r="173" spans="1:14">
      <c r="A173" s="296"/>
      <c r="B173" s="296"/>
      <c r="C173" s="422"/>
      <c r="D173" s="422"/>
      <c r="E173" s="422"/>
      <c r="F173" s="296"/>
      <c r="G173" s="295"/>
      <c r="H173" s="296"/>
      <c r="I173" s="296"/>
      <c r="J173" s="296"/>
      <c r="K173" s="296"/>
      <c r="L173" s="465"/>
      <c r="M173" s="296"/>
    </row>
    <row r="174" spans="1:14">
      <c r="A174" s="296"/>
      <c r="B174" s="296"/>
      <c r="C174" s="422"/>
      <c r="D174" s="422"/>
      <c r="E174" s="422"/>
      <c r="F174" s="296"/>
      <c r="G174" s="295"/>
      <c r="H174" s="296"/>
      <c r="I174" s="296"/>
      <c r="J174" s="296"/>
      <c r="K174" s="296"/>
      <c r="L174" s="465"/>
      <c r="M174" s="296"/>
    </row>
    <row r="175" spans="1:14">
      <c r="A175" s="296"/>
      <c r="B175" s="296"/>
      <c r="C175" s="422"/>
      <c r="D175" s="422"/>
      <c r="E175" s="422"/>
      <c r="F175" s="296"/>
      <c r="G175" s="295"/>
      <c r="H175" s="296"/>
      <c r="I175" s="296"/>
      <c r="J175" s="296"/>
      <c r="K175" s="296"/>
      <c r="L175" s="465"/>
      <c r="M175" s="296"/>
    </row>
    <row r="176" spans="1:14">
      <c r="A176" s="296"/>
      <c r="B176" s="296"/>
      <c r="C176" s="422"/>
      <c r="D176" s="422"/>
      <c r="E176" s="422"/>
      <c r="F176" s="296"/>
      <c r="G176" s="295"/>
      <c r="H176" s="296"/>
      <c r="I176" s="296"/>
      <c r="J176" s="296"/>
      <c r="K176" s="296"/>
      <c r="L176" s="465"/>
      <c r="M176" s="296"/>
    </row>
    <row r="177" spans="1:13">
      <c r="A177" s="296"/>
      <c r="B177" s="296"/>
      <c r="C177" s="422"/>
      <c r="D177" s="422"/>
      <c r="E177" s="422"/>
      <c r="F177" s="296"/>
      <c r="G177" s="295"/>
      <c r="H177" s="296"/>
      <c r="I177" s="296"/>
      <c r="J177" s="296"/>
      <c r="K177" s="296"/>
      <c r="L177" s="465"/>
      <c r="M177" s="296"/>
    </row>
    <row r="178" spans="1:13">
      <c r="A178" s="296"/>
      <c r="B178" s="296"/>
      <c r="C178" s="422"/>
      <c r="D178" s="422"/>
      <c r="E178" s="422"/>
      <c r="F178" s="296"/>
      <c r="G178" s="295"/>
      <c r="H178" s="296"/>
      <c r="I178" s="296"/>
      <c r="J178" s="296"/>
      <c r="K178" s="296"/>
      <c r="L178" s="465"/>
      <c r="M178" s="296"/>
    </row>
    <row r="179" spans="1:13">
      <c r="A179" s="296"/>
      <c r="B179" s="296"/>
      <c r="C179" s="422"/>
      <c r="D179" s="422"/>
      <c r="E179" s="422"/>
      <c r="F179" s="296"/>
      <c r="G179" s="295"/>
      <c r="H179" s="296"/>
      <c r="I179" s="296"/>
      <c r="J179" s="296"/>
      <c r="K179" s="296"/>
      <c r="L179" s="465"/>
      <c r="M179" s="296"/>
    </row>
    <row r="180" spans="1:13">
      <c r="A180" s="296"/>
      <c r="B180" s="296"/>
      <c r="C180" s="422"/>
      <c r="D180" s="422"/>
      <c r="E180" s="422"/>
      <c r="F180" s="296"/>
      <c r="G180" s="295"/>
      <c r="H180" s="296"/>
      <c r="I180" s="296"/>
      <c r="J180" s="296"/>
      <c r="K180" s="296"/>
      <c r="L180" s="465"/>
      <c r="M180" s="296"/>
    </row>
    <row r="181" spans="1:13">
      <c r="A181" s="296"/>
      <c r="B181" s="296"/>
      <c r="C181" s="422"/>
      <c r="D181" s="422"/>
      <c r="E181" s="422"/>
      <c r="F181" s="296"/>
      <c r="G181" s="295"/>
      <c r="H181" s="296"/>
      <c r="I181" s="296"/>
      <c r="J181" s="296"/>
      <c r="K181" s="296"/>
      <c r="L181" s="465"/>
      <c r="M181" s="296"/>
    </row>
    <row r="182" spans="1:13">
      <c r="A182" s="296"/>
      <c r="B182" s="296"/>
      <c r="C182" s="422"/>
      <c r="D182" s="422"/>
      <c r="E182" s="422"/>
      <c r="F182" s="296"/>
      <c r="G182" s="295"/>
      <c r="H182" s="296"/>
      <c r="I182" s="296"/>
      <c r="J182" s="296"/>
      <c r="K182" s="296"/>
      <c r="L182" s="465"/>
      <c r="M182" s="296"/>
    </row>
    <row r="183" spans="1:13">
      <c r="A183" s="296"/>
      <c r="B183" s="296"/>
      <c r="C183" s="422"/>
      <c r="D183" s="422"/>
      <c r="E183" s="422"/>
      <c r="F183" s="296"/>
      <c r="G183" s="295"/>
      <c r="H183" s="296"/>
      <c r="I183" s="296"/>
      <c r="J183" s="296"/>
      <c r="K183" s="296"/>
      <c r="L183" s="465"/>
      <c r="M183" s="296"/>
    </row>
    <row r="184" spans="1:13">
      <c r="A184" s="296"/>
      <c r="B184" s="296"/>
      <c r="C184" s="422"/>
      <c r="D184" s="422"/>
      <c r="E184" s="422"/>
      <c r="F184" s="296"/>
      <c r="G184" s="295"/>
      <c r="H184" s="296"/>
      <c r="I184" s="296"/>
      <c r="J184" s="296"/>
      <c r="K184" s="296"/>
      <c r="L184" s="465"/>
      <c r="M184" s="296"/>
    </row>
    <row r="185" spans="1:13">
      <c r="A185" s="296"/>
      <c r="B185" s="296"/>
      <c r="C185" s="422"/>
      <c r="D185" s="422"/>
      <c r="E185" s="422"/>
      <c r="F185" s="296"/>
      <c r="G185" s="295"/>
      <c r="H185" s="296"/>
      <c r="I185" s="296"/>
      <c r="J185" s="296"/>
      <c r="K185" s="296"/>
      <c r="L185" s="465"/>
      <c r="M185" s="296"/>
    </row>
    <row r="186" spans="1:13">
      <c r="A186" s="296"/>
      <c r="B186" s="296"/>
      <c r="C186" s="422"/>
      <c r="D186" s="422"/>
      <c r="E186" s="422"/>
      <c r="F186" s="296"/>
      <c r="G186" s="295"/>
      <c r="H186" s="296"/>
      <c r="I186" s="296"/>
      <c r="J186" s="296"/>
      <c r="K186" s="296"/>
      <c r="L186" s="465"/>
      <c r="M186" s="296"/>
    </row>
    <row r="187" spans="1:13">
      <c r="A187" s="296"/>
      <c r="B187" s="296"/>
      <c r="C187" s="422"/>
      <c r="D187" s="422"/>
      <c r="E187" s="422"/>
      <c r="F187" s="296"/>
      <c r="G187" s="295"/>
      <c r="H187" s="296"/>
      <c r="I187" s="296"/>
      <c r="J187" s="296"/>
      <c r="K187" s="296"/>
      <c r="L187" s="465"/>
      <c r="M187" s="296"/>
    </row>
    <row r="188" spans="1:13">
      <c r="A188" s="296"/>
      <c r="B188" s="296"/>
      <c r="C188" s="422"/>
      <c r="D188" s="422"/>
      <c r="E188" s="422"/>
      <c r="F188" s="296"/>
      <c r="G188" s="295"/>
      <c r="H188" s="296"/>
      <c r="I188" s="296"/>
      <c r="J188" s="296"/>
      <c r="K188" s="296"/>
      <c r="L188" s="465"/>
      <c r="M188" s="296"/>
    </row>
    <row r="189" spans="1:13">
      <c r="A189" s="296"/>
      <c r="B189" s="296"/>
      <c r="C189" s="422"/>
      <c r="D189" s="422"/>
      <c r="E189" s="422"/>
      <c r="F189" s="296"/>
      <c r="G189" s="295"/>
      <c r="H189" s="296"/>
      <c r="I189" s="296"/>
      <c r="J189" s="296"/>
      <c r="K189" s="296"/>
      <c r="L189" s="465"/>
      <c r="M189" s="296"/>
    </row>
    <row r="190" spans="1:13">
      <c r="A190" s="296"/>
      <c r="B190" s="296"/>
      <c r="C190" s="422"/>
      <c r="D190" s="422"/>
      <c r="E190" s="422"/>
      <c r="F190" s="296"/>
      <c r="G190" s="295"/>
      <c r="H190" s="296"/>
      <c r="I190" s="296"/>
      <c r="J190" s="296"/>
      <c r="K190" s="296"/>
      <c r="L190" s="465"/>
      <c r="M190" s="296"/>
    </row>
    <row r="191" spans="1:13">
      <c r="A191" s="296"/>
      <c r="B191" s="296"/>
      <c r="C191" s="422"/>
      <c r="D191" s="422"/>
      <c r="E191" s="422"/>
      <c r="F191" s="296"/>
      <c r="G191" s="295"/>
      <c r="H191" s="296"/>
      <c r="I191" s="296"/>
      <c r="J191" s="296"/>
      <c r="K191" s="296"/>
      <c r="L191" s="465"/>
      <c r="M191" s="296"/>
    </row>
    <row r="192" spans="1:13">
      <c r="A192" s="296"/>
      <c r="B192" s="296"/>
      <c r="C192" s="422"/>
      <c r="D192" s="422"/>
      <c r="E192" s="422"/>
      <c r="F192" s="296"/>
      <c r="G192" s="295"/>
      <c r="H192" s="296"/>
      <c r="I192" s="296"/>
      <c r="J192" s="296"/>
      <c r="K192" s="296"/>
      <c r="L192" s="465"/>
      <c r="M192" s="296"/>
    </row>
    <row r="193" spans="1:13">
      <c r="A193" s="296"/>
      <c r="B193" s="296"/>
      <c r="C193" s="422"/>
      <c r="D193" s="422"/>
      <c r="E193" s="422"/>
      <c r="F193" s="296"/>
      <c r="G193" s="295"/>
      <c r="H193" s="296"/>
      <c r="I193" s="296"/>
      <c r="J193" s="296"/>
      <c r="K193" s="296"/>
      <c r="L193" s="465"/>
      <c r="M193" s="296"/>
    </row>
    <row r="194" spans="1:13">
      <c r="A194" s="296"/>
      <c r="B194" s="296"/>
      <c r="C194" s="422"/>
      <c r="D194" s="422"/>
      <c r="E194" s="422"/>
      <c r="F194" s="296"/>
      <c r="G194" s="295"/>
      <c r="H194" s="296"/>
      <c r="I194" s="296"/>
      <c r="J194" s="296"/>
      <c r="K194" s="296"/>
      <c r="L194" s="465"/>
      <c r="M194" s="296"/>
    </row>
    <row r="195" spans="1:13">
      <c r="A195" s="296"/>
      <c r="B195" s="296"/>
      <c r="C195" s="422"/>
      <c r="D195" s="422"/>
      <c r="E195" s="422"/>
      <c r="F195" s="296"/>
      <c r="G195" s="295"/>
      <c r="H195" s="296"/>
      <c r="I195" s="296"/>
      <c r="J195" s="296"/>
      <c r="K195" s="296"/>
      <c r="L195" s="465"/>
      <c r="M195" s="296"/>
    </row>
    <row r="196" spans="1:13">
      <c r="A196" s="296"/>
      <c r="B196" s="296"/>
      <c r="C196" s="422"/>
      <c r="D196" s="422"/>
      <c r="E196" s="422"/>
      <c r="F196" s="296"/>
      <c r="G196" s="295"/>
      <c r="H196" s="296"/>
      <c r="I196" s="296"/>
      <c r="J196" s="296"/>
      <c r="K196" s="296"/>
      <c r="L196" s="465"/>
      <c r="M196" s="296"/>
    </row>
    <row r="197" spans="1:13">
      <c r="A197" s="296"/>
      <c r="B197" s="296"/>
      <c r="C197" s="422"/>
      <c r="D197" s="422"/>
      <c r="E197" s="422"/>
      <c r="F197" s="296"/>
      <c r="G197" s="295"/>
      <c r="H197" s="296"/>
      <c r="I197" s="296"/>
      <c r="J197" s="296"/>
      <c r="K197" s="296"/>
      <c r="L197" s="465"/>
      <c r="M197" s="296"/>
    </row>
    <row r="198" spans="1:13">
      <c r="A198" s="296"/>
      <c r="B198" s="296"/>
      <c r="C198" s="422"/>
      <c r="D198" s="422"/>
      <c r="E198" s="422"/>
      <c r="F198" s="296"/>
      <c r="G198" s="295"/>
      <c r="H198" s="296"/>
      <c r="I198" s="296"/>
      <c r="J198" s="296"/>
      <c r="K198" s="296"/>
      <c r="L198" s="465"/>
      <c r="M198" s="296"/>
    </row>
    <row r="199" spans="1:13">
      <c r="A199" s="296"/>
      <c r="B199" s="296"/>
      <c r="C199" s="422"/>
      <c r="D199" s="422"/>
      <c r="E199" s="422"/>
      <c r="F199" s="296"/>
      <c r="G199" s="295"/>
      <c r="H199" s="296"/>
      <c r="I199" s="296"/>
      <c r="J199" s="296"/>
      <c r="K199" s="296"/>
      <c r="L199" s="465"/>
      <c r="M199" s="296"/>
    </row>
    <row r="200" spans="1:13">
      <c r="A200" s="296"/>
      <c r="B200" s="296"/>
      <c r="C200" s="422"/>
      <c r="D200" s="422"/>
      <c r="E200" s="422"/>
      <c r="F200" s="296"/>
      <c r="G200" s="295"/>
      <c r="H200" s="296"/>
      <c r="I200" s="296"/>
      <c r="J200" s="296"/>
      <c r="K200" s="296"/>
      <c r="L200" s="465"/>
      <c r="M200" s="296"/>
    </row>
    <row r="201" spans="1:13">
      <c r="A201" s="296"/>
      <c r="B201" s="296"/>
      <c r="C201" s="422"/>
      <c r="D201" s="422"/>
      <c r="E201" s="422"/>
      <c r="F201" s="296"/>
      <c r="G201" s="295"/>
      <c r="H201" s="296"/>
      <c r="I201" s="296"/>
      <c r="J201" s="296"/>
      <c r="K201" s="296"/>
      <c r="L201" s="465"/>
      <c r="M201" s="296"/>
    </row>
    <row r="202" spans="1:13">
      <c r="A202" s="296"/>
      <c r="B202" s="296"/>
      <c r="C202" s="422"/>
      <c r="D202" s="422"/>
      <c r="E202" s="422"/>
      <c r="F202" s="296"/>
      <c r="G202" s="295"/>
      <c r="H202" s="296"/>
      <c r="I202" s="296"/>
      <c r="J202" s="296"/>
      <c r="K202" s="296"/>
      <c r="L202" s="465"/>
      <c r="M202" s="296"/>
    </row>
    <row r="203" spans="1:13">
      <c r="A203" s="296"/>
      <c r="B203" s="296"/>
      <c r="C203" s="422"/>
      <c r="D203" s="422"/>
      <c r="E203" s="422"/>
      <c r="F203" s="296"/>
      <c r="G203" s="295"/>
      <c r="H203" s="296"/>
      <c r="I203" s="296"/>
      <c r="J203" s="296"/>
      <c r="K203" s="296"/>
      <c r="L203" s="465"/>
      <c r="M203" s="296"/>
    </row>
    <row r="204" spans="1:13">
      <c r="A204" s="296"/>
      <c r="B204" s="296"/>
      <c r="C204" s="422"/>
      <c r="D204" s="422"/>
      <c r="E204" s="422"/>
      <c r="F204" s="296"/>
      <c r="G204" s="295"/>
      <c r="H204" s="296"/>
      <c r="I204" s="296"/>
      <c r="J204" s="296"/>
      <c r="K204" s="296"/>
      <c r="L204" s="465"/>
      <c r="M204" s="296"/>
    </row>
    <row r="205" spans="1:13">
      <c r="A205" s="296"/>
      <c r="B205" s="296"/>
      <c r="C205" s="422"/>
      <c r="D205" s="422"/>
      <c r="E205" s="422"/>
      <c r="F205" s="296"/>
      <c r="G205" s="295"/>
      <c r="H205" s="296"/>
      <c r="I205" s="296"/>
      <c r="J205" s="296"/>
      <c r="K205" s="296"/>
      <c r="L205" s="465"/>
      <c r="M205" s="296"/>
    </row>
    <row r="206" spans="1:13">
      <c r="A206" s="296"/>
      <c r="B206" s="296"/>
      <c r="C206" s="422"/>
      <c r="D206" s="422"/>
      <c r="E206" s="422"/>
      <c r="F206" s="296"/>
      <c r="G206" s="295"/>
      <c r="H206" s="296"/>
      <c r="I206" s="296"/>
      <c r="J206" s="296"/>
      <c r="K206" s="296"/>
      <c r="L206" s="465"/>
      <c r="M206" s="296"/>
    </row>
    <row r="207" spans="1:13">
      <c r="A207" s="296"/>
      <c r="B207" s="296"/>
      <c r="C207" s="422"/>
      <c r="D207" s="422"/>
      <c r="E207" s="422"/>
      <c r="F207" s="296"/>
      <c r="G207" s="295"/>
      <c r="H207" s="296"/>
      <c r="I207" s="296"/>
      <c r="J207" s="296"/>
      <c r="K207" s="296"/>
      <c r="L207" s="465"/>
      <c r="M207" s="296"/>
    </row>
    <row r="208" spans="1:13">
      <c r="A208" s="296"/>
      <c r="B208" s="296"/>
      <c r="C208" s="422"/>
      <c r="D208" s="422"/>
      <c r="E208" s="422"/>
      <c r="F208" s="296"/>
      <c r="G208" s="295"/>
      <c r="H208" s="296"/>
      <c r="I208" s="296"/>
      <c r="J208" s="296"/>
      <c r="K208" s="296"/>
      <c r="L208" s="465"/>
      <c r="M208" s="296"/>
    </row>
    <row r="209" spans="1:13">
      <c r="A209" s="296"/>
      <c r="B209" s="296"/>
      <c r="C209" s="422"/>
      <c r="D209" s="422"/>
      <c r="E209" s="422"/>
      <c r="F209" s="296"/>
      <c r="G209" s="295"/>
      <c r="H209" s="296"/>
      <c r="I209" s="296"/>
      <c r="J209" s="296"/>
      <c r="K209" s="296"/>
      <c r="L209" s="465"/>
      <c r="M209" s="296"/>
    </row>
    <row r="210" spans="1:13">
      <c r="A210" s="296"/>
      <c r="B210" s="296"/>
      <c r="C210" s="422"/>
      <c r="D210" s="422"/>
      <c r="E210" s="422"/>
      <c r="F210" s="296"/>
      <c r="G210" s="295"/>
      <c r="H210" s="296"/>
      <c r="I210" s="296"/>
      <c r="J210" s="296"/>
      <c r="K210" s="296"/>
      <c r="L210" s="465"/>
      <c r="M210" s="296"/>
    </row>
    <row r="211" spans="1:13">
      <c r="A211" s="296"/>
      <c r="B211" s="296"/>
      <c r="C211" s="422"/>
      <c r="D211" s="422"/>
      <c r="E211" s="422"/>
      <c r="F211" s="296"/>
      <c r="G211" s="295"/>
      <c r="H211" s="296"/>
      <c r="I211" s="296"/>
      <c r="J211" s="296"/>
      <c r="K211" s="296"/>
      <c r="L211" s="465"/>
      <c r="M211" s="296"/>
    </row>
    <row r="212" spans="1:13">
      <c r="A212" s="296"/>
      <c r="B212" s="296"/>
      <c r="C212" s="422"/>
      <c r="D212" s="422"/>
      <c r="E212" s="422"/>
      <c r="F212" s="296"/>
      <c r="G212" s="295"/>
      <c r="H212" s="296"/>
      <c r="I212" s="296"/>
      <c r="J212" s="296"/>
      <c r="K212" s="296"/>
      <c r="L212" s="465"/>
      <c r="M212" s="296"/>
    </row>
    <row r="213" spans="1:13">
      <c r="A213" s="296"/>
      <c r="B213" s="296"/>
      <c r="C213" s="422"/>
      <c r="D213" s="422"/>
      <c r="E213" s="422"/>
      <c r="F213" s="296"/>
      <c r="G213" s="295"/>
      <c r="H213" s="296"/>
      <c r="I213" s="296"/>
      <c r="J213" s="296"/>
      <c r="K213" s="296"/>
      <c r="L213" s="465"/>
      <c r="M213" s="296"/>
    </row>
    <row r="214" spans="1:13">
      <c r="A214" s="296"/>
      <c r="B214" s="296"/>
      <c r="C214" s="422"/>
      <c r="D214" s="422"/>
      <c r="E214" s="422"/>
      <c r="F214" s="296"/>
      <c r="G214" s="295"/>
      <c r="H214" s="296"/>
      <c r="I214" s="296"/>
      <c r="J214" s="296"/>
      <c r="K214" s="296"/>
      <c r="L214" s="465"/>
      <c r="M214" s="296"/>
    </row>
    <row r="215" spans="1:13">
      <c r="A215" s="296"/>
      <c r="B215" s="296"/>
      <c r="C215" s="422"/>
      <c r="D215" s="422"/>
      <c r="E215" s="422"/>
      <c r="F215" s="296"/>
      <c r="G215" s="295"/>
      <c r="H215" s="296"/>
      <c r="I215" s="296"/>
      <c r="J215" s="296"/>
      <c r="K215" s="296"/>
      <c r="L215" s="465"/>
      <c r="M215" s="296"/>
    </row>
    <row r="216" spans="1:13">
      <c r="A216" s="296"/>
      <c r="B216" s="296"/>
      <c r="C216" s="422"/>
      <c r="D216" s="422"/>
      <c r="E216" s="422"/>
      <c r="F216" s="296"/>
      <c r="G216" s="295"/>
      <c r="H216" s="296"/>
      <c r="I216" s="296"/>
      <c r="J216" s="296"/>
      <c r="K216" s="296"/>
      <c r="L216" s="465"/>
      <c r="M216" s="296"/>
    </row>
    <row r="217" spans="1:13">
      <c r="A217" s="296"/>
      <c r="B217" s="296"/>
      <c r="C217" s="422"/>
      <c r="D217" s="422"/>
      <c r="E217" s="422"/>
      <c r="F217" s="296"/>
      <c r="G217" s="295"/>
      <c r="H217" s="296"/>
      <c r="I217" s="296"/>
      <c r="J217" s="296"/>
      <c r="K217" s="296"/>
      <c r="L217" s="465"/>
      <c r="M217" s="296"/>
    </row>
    <row r="218" spans="1:13">
      <c r="A218" s="296"/>
      <c r="B218" s="296"/>
      <c r="C218" s="422"/>
      <c r="D218" s="422"/>
      <c r="E218" s="422"/>
      <c r="F218" s="296"/>
      <c r="G218" s="295"/>
      <c r="H218" s="296"/>
      <c r="I218" s="296"/>
      <c r="J218" s="296"/>
      <c r="K218" s="296"/>
      <c r="L218" s="465"/>
      <c r="M218" s="296"/>
    </row>
    <row r="219" spans="1:13">
      <c r="A219" s="296"/>
      <c r="B219" s="296"/>
      <c r="C219" s="422"/>
      <c r="D219" s="422"/>
      <c r="E219" s="422"/>
      <c r="F219" s="296"/>
      <c r="G219" s="295"/>
      <c r="H219" s="296"/>
      <c r="I219" s="296"/>
      <c r="J219" s="296"/>
      <c r="K219" s="296"/>
      <c r="L219" s="465"/>
      <c r="M219" s="296"/>
    </row>
    <row r="220" spans="1:13">
      <c r="A220" s="296"/>
      <c r="B220" s="296"/>
      <c r="C220" s="422"/>
      <c r="D220" s="422"/>
      <c r="E220" s="422"/>
      <c r="F220" s="296"/>
      <c r="G220" s="295"/>
      <c r="H220" s="296"/>
      <c r="I220" s="296"/>
      <c r="J220" s="296"/>
      <c r="K220" s="296"/>
      <c r="L220" s="465"/>
      <c r="M220" s="296"/>
    </row>
    <row r="221" spans="1:13">
      <c r="A221" s="296"/>
      <c r="B221" s="296"/>
      <c r="C221" s="422"/>
      <c r="D221" s="422"/>
      <c r="E221" s="422"/>
      <c r="F221" s="296"/>
      <c r="G221" s="295"/>
      <c r="H221" s="296"/>
      <c r="I221" s="296"/>
      <c r="J221" s="296"/>
      <c r="K221" s="296"/>
      <c r="L221" s="465"/>
      <c r="M221" s="296"/>
    </row>
    <row r="222" spans="1:13">
      <c r="A222" s="296"/>
      <c r="B222" s="296"/>
      <c r="C222" s="422"/>
      <c r="D222" s="422"/>
      <c r="E222" s="422"/>
      <c r="F222" s="296"/>
      <c r="G222" s="295"/>
      <c r="H222" s="296"/>
      <c r="I222" s="296"/>
      <c r="J222" s="296"/>
      <c r="K222" s="296"/>
      <c r="L222" s="465"/>
      <c r="M222" s="296"/>
    </row>
    <row r="223" spans="1:13">
      <c r="A223" s="296"/>
      <c r="B223" s="296"/>
      <c r="C223" s="422"/>
      <c r="D223" s="422"/>
      <c r="E223" s="422"/>
      <c r="F223" s="296"/>
      <c r="G223" s="295"/>
      <c r="H223" s="296"/>
      <c r="I223" s="296"/>
      <c r="J223" s="296"/>
      <c r="K223" s="296"/>
      <c r="L223" s="465"/>
      <c r="M223" s="296"/>
    </row>
    <row r="224" spans="1:13">
      <c r="A224" s="296"/>
      <c r="B224" s="296"/>
      <c r="C224" s="422"/>
      <c r="D224" s="422"/>
      <c r="E224" s="422"/>
      <c r="F224" s="296"/>
      <c r="G224" s="295"/>
      <c r="H224" s="296"/>
      <c r="I224" s="296"/>
      <c r="J224" s="296"/>
      <c r="K224" s="296"/>
      <c r="L224" s="465"/>
      <c r="M224" s="296"/>
    </row>
    <row r="225" spans="1:13">
      <c r="A225" s="296"/>
      <c r="B225" s="296"/>
      <c r="C225" s="422"/>
      <c r="D225" s="422"/>
      <c r="E225" s="422"/>
      <c r="F225" s="296"/>
      <c r="G225" s="295"/>
      <c r="H225" s="296"/>
      <c r="I225" s="296"/>
      <c r="J225" s="296"/>
      <c r="K225" s="296"/>
      <c r="L225" s="465"/>
      <c r="M225" s="296"/>
    </row>
    <row r="226" spans="1:13">
      <c r="A226" s="296"/>
      <c r="B226" s="296"/>
      <c r="C226" s="422"/>
      <c r="D226" s="422"/>
      <c r="E226" s="422"/>
      <c r="F226" s="296"/>
      <c r="G226" s="295"/>
      <c r="H226" s="296"/>
      <c r="I226" s="296"/>
      <c r="J226" s="296"/>
      <c r="K226" s="296"/>
      <c r="L226" s="465"/>
      <c r="M226" s="296"/>
    </row>
    <row r="227" spans="1:13">
      <c r="A227" s="296"/>
      <c r="B227" s="296"/>
      <c r="C227" s="422"/>
      <c r="D227" s="422"/>
      <c r="E227" s="422"/>
      <c r="F227" s="296"/>
      <c r="G227" s="295"/>
      <c r="H227" s="296"/>
      <c r="I227" s="296"/>
      <c r="J227" s="296"/>
      <c r="K227" s="296"/>
      <c r="L227" s="465"/>
      <c r="M227" s="296"/>
    </row>
    <row r="228" spans="1:13">
      <c r="A228" s="296"/>
      <c r="B228" s="296"/>
      <c r="C228" s="422"/>
      <c r="D228" s="422"/>
      <c r="E228" s="422"/>
      <c r="F228" s="296"/>
      <c r="G228" s="295"/>
      <c r="H228" s="296"/>
      <c r="I228" s="296"/>
      <c r="J228" s="296"/>
      <c r="K228" s="296"/>
      <c r="L228" s="465"/>
      <c r="M228" s="296"/>
    </row>
    <row r="229" spans="1:13">
      <c r="A229" s="296"/>
      <c r="B229" s="296"/>
      <c r="C229" s="422"/>
      <c r="D229" s="422"/>
      <c r="E229" s="422"/>
      <c r="F229" s="296"/>
      <c r="G229" s="295"/>
      <c r="H229" s="296"/>
      <c r="I229" s="296"/>
      <c r="J229" s="296"/>
      <c r="K229" s="296"/>
      <c r="L229" s="465"/>
      <c r="M229" s="296"/>
    </row>
    <row r="230" spans="1:13">
      <c r="A230" s="296"/>
      <c r="B230" s="296"/>
      <c r="C230" s="422"/>
      <c r="D230" s="422"/>
      <c r="E230" s="422"/>
      <c r="F230" s="296"/>
      <c r="G230" s="295"/>
      <c r="H230" s="296"/>
      <c r="I230" s="296"/>
      <c r="J230" s="296"/>
      <c r="K230" s="296"/>
      <c r="L230" s="465"/>
      <c r="M230" s="296"/>
    </row>
    <row r="231" spans="1:13">
      <c r="A231" s="296"/>
      <c r="B231" s="296"/>
      <c r="C231" s="422"/>
      <c r="D231" s="422"/>
      <c r="E231" s="422"/>
      <c r="F231" s="296"/>
      <c r="G231" s="295"/>
      <c r="H231" s="296"/>
      <c r="I231" s="296"/>
      <c r="J231" s="296"/>
      <c r="K231" s="296"/>
      <c r="L231" s="465"/>
      <c r="M231" s="296"/>
    </row>
    <row r="232" spans="1:13">
      <c r="A232" s="296"/>
      <c r="B232" s="296"/>
      <c r="C232" s="422"/>
      <c r="D232" s="422"/>
      <c r="E232" s="422"/>
      <c r="F232" s="296"/>
      <c r="G232" s="295"/>
      <c r="H232" s="296"/>
      <c r="I232" s="296"/>
      <c r="J232" s="296"/>
      <c r="K232" s="296"/>
      <c r="L232" s="465"/>
      <c r="M232" s="296"/>
    </row>
    <row r="233" spans="1:13">
      <c r="A233" s="296"/>
      <c r="B233" s="296"/>
      <c r="C233" s="422"/>
      <c r="D233" s="422"/>
      <c r="E233" s="422"/>
      <c r="F233" s="296"/>
      <c r="G233" s="295"/>
      <c r="H233" s="296"/>
      <c r="I233" s="296"/>
      <c r="J233" s="296"/>
      <c r="K233" s="296"/>
      <c r="L233" s="465"/>
      <c r="M233" s="296"/>
    </row>
    <row r="234" spans="1:13">
      <c r="A234" s="296"/>
      <c r="B234" s="296"/>
      <c r="C234" s="422"/>
      <c r="D234" s="422"/>
      <c r="E234" s="422"/>
      <c r="F234" s="296"/>
      <c r="G234" s="295"/>
      <c r="H234" s="296"/>
      <c r="I234" s="296"/>
      <c r="J234" s="296"/>
      <c r="K234" s="296"/>
      <c r="L234" s="465"/>
      <c r="M234" s="296"/>
    </row>
    <row r="235" spans="1:13">
      <c r="A235" s="296"/>
      <c r="B235" s="296"/>
      <c r="C235" s="422"/>
      <c r="D235" s="422"/>
      <c r="E235" s="422"/>
      <c r="F235" s="296"/>
      <c r="G235" s="295"/>
      <c r="H235" s="296"/>
      <c r="I235" s="296"/>
      <c r="J235" s="296"/>
      <c r="K235" s="296"/>
      <c r="L235" s="465"/>
      <c r="M235" s="296"/>
    </row>
    <row r="236" spans="1:13">
      <c r="A236" s="296"/>
      <c r="B236" s="296"/>
      <c r="C236" s="422"/>
      <c r="D236" s="422"/>
      <c r="E236" s="422"/>
      <c r="F236" s="296"/>
      <c r="G236" s="295"/>
      <c r="H236" s="296"/>
      <c r="I236" s="296"/>
      <c r="J236" s="296"/>
      <c r="K236" s="296"/>
      <c r="L236" s="465"/>
      <c r="M236" s="296"/>
    </row>
    <row r="237" spans="1:13">
      <c r="A237" s="296"/>
      <c r="B237" s="296"/>
      <c r="C237" s="422"/>
      <c r="D237" s="422"/>
      <c r="E237" s="422"/>
      <c r="F237" s="296"/>
      <c r="G237" s="295"/>
      <c r="H237" s="296"/>
      <c r="I237" s="296"/>
      <c r="J237" s="296"/>
      <c r="K237" s="296"/>
      <c r="L237" s="465"/>
      <c r="M237" s="296"/>
    </row>
    <row r="238" spans="1:13">
      <c r="A238" s="296"/>
      <c r="B238" s="296"/>
      <c r="C238" s="422"/>
      <c r="D238" s="422"/>
      <c r="E238" s="422"/>
      <c r="F238" s="296"/>
      <c r="G238" s="295"/>
      <c r="H238" s="296"/>
      <c r="I238" s="296"/>
      <c r="J238" s="296"/>
      <c r="K238" s="296"/>
      <c r="L238" s="465"/>
      <c r="M238" s="296"/>
    </row>
    <row r="239" spans="1:13">
      <c r="A239" s="296"/>
      <c r="B239" s="296"/>
      <c r="C239" s="422"/>
      <c r="D239" s="422"/>
      <c r="E239" s="422"/>
      <c r="F239" s="296"/>
      <c r="G239" s="295"/>
      <c r="H239" s="296"/>
      <c r="I239" s="296"/>
      <c r="J239" s="296"/>
      <c r="K239" s="296"/>
      <c r="L239" s="465"/>
      <c r="M239" s="296"/>
    </row>
    <row r="240" spans="1:13">
      <c r="A240" s="296"/>
      <c r="B240" s="296"/>
      <c r="C240" s="422"/>
      <c r="D240" s="422"/>
      <c r="E240" s="422"/>
      <c r="F240" s="296"/>
      <c r="G240" s="295"/>
      <c r="H240" s="296"/>
      <c r="I240" s="296"/>
      <c r="J240" s="296"/>
      <c r="K240" s="296"/>
      <c r="L240" s="465"/>
      <c r="M240" s="296"/>
    </row>
    <row r="241" spans="1:13">
      <c r="A241" s="296"/>
      <c r="B241" s="296"/>
      <c r="C241" s="422"/>
      <c r="D241" s="422"/>
      <c r="E241" s="422"/>
      <c r="F241" s="296"/>
      <c r="G241" s="295"/>
      <c r="H241" s="296"/>
      <c r="I241" s="296"/>
      <c r="J241" s="296"/>
      <c r="K241" s="296"/>
      <c r="L241" s="465"/>
      <c r="M241" s="296"/>
    </row>
    <row r="242" spans="1:13">
      <c r="A242" s="296"/>
      <c r="B242" s="296"/>
      <c r="C242" s="422"/>
      <c r="D242" s="422"/>
      <c r="E242" s="422"/>
      <c r="F242" s="296"/>
      <c r="G242" s="295"/>
      <c r="H242" s="296"/>
      <c r="I242" s="296"/>
      <c r="J242" s="296"/>
      <c r="K242" s="296"/>
      <c r="L242" s="465"/>
      <c r="M242" s="296"/>
    </row>
    <row r="243" spans="1:13">
      <c r="A243" s="296"/>
      <c r="B243" s="296"/>
      <c r="C243" s="422"/>
      <c r="D243" s="422"/>
      <c r="E243" s="422"/>
      <c r="F243" s="296"/>
      <c r="G243" s="295"/>
      <c r="H243" s="296"/>
      <c r="I243" s="296"/>
      <c r="J243" s="296"/>
      <c r="K243" s="296"/>
      <c r="L243" s="465"/>
      <c r="M243" s="296"/>
    </row>
    <row r="244" spans="1:13">
      <c r="A244" s="296"/>
      <c r="B244" s="296"/>
      <c r="C244" s="422"/>
      <c r="D244" s="422"/>
      <c r="E244" s="422"/>
      <c r="F244" s="296"/>
      <c r="G244" s="295"/>
      <c r="H244" s="296"/>
      <c r="I244" s="296"/>
      <c r="J244" s="296"/>
      <c r="K244" s="296"/>
      <c r="L244" s="465"/>
      <c r="M244" s="296"/>
    </row>
    <row r="245" spans="1:13">
      <c r="A245" s="296"/>
      <c r="B245" s="296"/>
      <c r="C245" s="422"/>
      <c r="D245" s="422"/>
      <c r="E245" s="422"/>
      <c r="F245" s="296"/>
      <c r="G245" s="295"/>
      <c r="H245" s="296"/>
      <c r="I245" s="296"/>
      <c r="J245" s="296"/>
      <c r="K245" s="296"/>
      <c r="L245" s="465"/>
      <c r="M245" s="296"/>
    </row>
    <row r="246" spans="1:13">
      <c r="A246" s="296"/>
      <c r="B246" s="296"/>
      <c r="C246" s="422"/>
      <c r="D246" s="422"/>
      <c r="E246" s="422"/>
      <c r="F246" s="296"/>
      <c r="G246" s="295"/>
      <c r="H246" s="296"/>
      <c r="I246" s="296"/>
      <c r="J246" s="296"/>
      <c r="K246" s="296"/>
      <c r="L246" s="465"/>
      <c r="M246" s="296"/>
    </row>
    <row r="247" spans="1:13">
      <c r="A247" s="296"/>
      <c r="B247" s="296"/>
      <c r="C247" s="422"/>
      <c r="D247" s="422"/>
      <c r="E247" s="422"/>
      <c r="F247" s="296"/>
      <c r="G247" s="295"/>
      <c r="H247" s="296"/>
      <c r="I247" s="296"/>
      <c r="J247" s="296"/>
      <c r="K247" s="296"/>
      <c r="L247" s="465"/>
      <c r="M247" s="296"/>
    </row>
    <row r="248" spans="1:13">
      <c r="A248" s="296"/>
      <c r="B248" s="296"/>
      <c r="C248" s="422"/>
      <c r="D248" s="422"/>
      <c r="E248" s="422"/>
      <c r="F248" s="296"/>
      <c r="G248" s="295"/>
      <c r="H248" s="296"/>
      <c r="I248" s="296"/>
      <c r="J248" s="296"/>
      <c r="K248" s="296"/>
      <c r="L248" s="465"/>
      <c r="M248" s="296"/>
    </row>
    <row r="249" spans="1:13">
      <c r="A249" s="296"/>
      <c r="B249" s="296"/>
      <c r="C249" s="422"/>
      <c r="D249" s="422"/>
      <c r="E249" s="422"/>
      <c r="F249" s="296"/>
      <c r="G249" s="295"/>
      <c r="H249" s="296"/>
      <c r="I249" s="296"/>
      <c r="J249" s="296"/>
      <c r="K249" s="296"/>
      <c r="L249" s="465"/>
      <c r="M249" s="296"/>
    </row>
    <row r="250" spans="1:13">
      <c r="A250" s="296"/>
      <c r="B250" s="296"/>
      <c r="C250" s="422"/>
      <c r="D250" s="422"/>
      <c r="E250" s="422"/>
      <c r="F250" s="296"/>
      <c r="G250" s="295"/>
      <c r="H250" s="296"/>
      <c r="I250" s="296"/>
      <c r="J250" s="296"/>
      <c r="K250" s="296"/>
      <c r="L250" s="465"/>
      <c r="M250" s="296"/>
    </row>
    <row r="251" spans="1:13">
      <c r="A251" s="296"/>
      <c r="B251" s="296"/>
      <c r="C251" s="422"/>
      <c r="D251" s="422"/>
      <c r="E251" s="422"/>
      <c r="F251" s="296"/>
      <c r="G251" s="295"/>
      <c r="H251" s="296"/>
      <c r="I251" s="296"/>
      <c r="J251" s="296"/>
      <c r="K251" s="296"/>
      <c r="L251" s="465"/>
      <c r="M251" s="296"/>
    </row>
    <row r="252" spans="1:13">
      <c r="A252" s="296"/>
      <c r="B252" s="296"/>
      <c r="C252" s="422"/>
      <c r="D252" s="422"/>
      <c r="E252" s="422"/>
      <c r="F252" s="296"/>
      <c r="G252" s="295"/>
      <c r="H252" s="296"/>
      <c r="I252" s="296"/>
      <c r="J252" s="296"/>
      <c r="K252" s="296"/>
      <c r="L252" s="465"/>
      <c r="M252" s="296"/>
    </row>
    <row r="253" spans="1:13">
      <c r="A253" s="296"/>
      <c r="B253" s="296"/>
      <c r="C253" s="422"/>
      <c r="D253" s="422"/>
      <c r="E253" s="422"/>
      <c r="F253" s="296"/>
      <c r="G253" s="295"/>
      <c r="H253" s="296"/>
      <c r="I253" s="296"/>
      <c r="J253" s="296"/>
      <c r="K253" s="296"/>
      <c r="L253" s="465"/>
      <c r="M253" s="296"/>
    </row>
    <row r="254" spans="1:13">
      <c r="A254" s="296"/>
      <c r="B254" s="296"/>
      <c r="C254" s="422"/>
      <c r="D254" s="422"/>
      <c r="E254" s="422"/>
      <c r="F254" s="296"/>
      <c r="G254" s="295"/>
      <c r="H254" s="296"/>
      <c r="I254" s="296"/>
      <c r="J254" s="296"/>
      <c r="K254" s="296"/>
      <c r="L254" s="465"/>
      <c r="M254" s="296"/>
    </row>
    <row r="255" spans="1:13">
      <c r="A255" s="296"/>
      <c r="B255" s="296"/>
      <c r="C255" s="422"/>
      <c r="D255" s="422"/>
      <c r="E255" s="422"/>
      <c r="F255" s="296"/>
      <c r="G255" s="295"/>
      <c r="H255" s="296"/>
      <c r="I255" s="296"/>
      <c r="J255" s="296"/>
      <c r="K255" s="296"/>
      <c r="L255" s="465"/>
      <c r="M255" s="296"/>
    </row>
    <row r="256" spans="1:13">
      <c r="A256" s="296"/>
      <c r="B256" s="296"/>
      <c r="C256" s="422"/>
      <c r="D256" s="422"/>
      <c r="E256" s="422"/>
      <c r="F256" s="296"/>
      <c r="G256" s="295"/>
      <c r="H256" s="296"/>
      <c r="I256" s="296"/>
      <c r="J256" s="296"/>
      <c r="K256" s="296"/>
      <c r="L256" s="465"/>
      <c r="M256" s="296"/>
    </row>
    <row r="257" spans="1:13">
      <c r="A257" s="296"/>
      <c r="B257" s="296"/>
      <c r="C257" s="422"/>
      <c r="D257" s="422"/>
      <c r="E257" s="422"/>
      <c r="F257" s="296"/>
      <c r="G257" s="295"/>
      <c r="H257" s="296"/>
      <c r="I257" s="296"/>
      <c r="J257" s="296"/>
      <c r="K257" s="296"/>
      <c r="L257" s="465"/>
      <c r="M257" s="296"/>
    </row>
    <row r="258" spans="1:13">
      <c r="A258" s="296"/>
      <c r="B258" s="296"/>
      <c r="C258" s="422"/>
      <c r="D258" s="422"/>
      <c r="E258" s="422"/>
      <c r="F258" s="296"/>
      <c r="G258" s="295"/>
      <c r="H258" s="296"/>
      <c r="I258" s="296"/>
      <c r="J258" s="296"/>
      <c r="K258" s="296"/>
      <c r="L258" s="465"/>
      <c r="M258" s="296"/>
    </row>
    <row r="259" spans="1:13">
      <c r="A259" s="296"/>
      <c r="B259" s="296"/>
      <c r="C259" s="422"/>
      <c r="D259" s="422"/>
      <c r="E259" s="422"/>
      <c r="F259" s="296"/>
      <c r="G259" s="295"/>
      <c r="H259" s="296"/>
      <c r="I259" s="296"/>
      <c r="J259" s="296"/>
      <c r="K259" s="296"/>
      <c r="L259" s="465"/>
      <c r="M259" s="296"/>
    </row>
    <row r="260" spans="1:13">
      <c r="A260" s="296"/>
      <c r="B260" s="296"/>
      <c r="C260" s="422"/>
      <c r="D260" s="422"/>
      <c r="E260" s="422"/>
      <c r="F260" s="296"/>
      <c r="G260" s="295"/>
      <c r="H260" s="296"/>
      <c r="I260" s="296"/>
      <c r="J260" s="296"/>
      <c r="K260" s="296"/>
      <c r="L260" s="465"/>
      <c r="M260" s="296"/>
    </row>
    <row r="261" spans="1:13">
      <c r="A261" s="296"/>
      <c r="B261" s="296"/>
      <c r="C261" s="422"/>
      <c r="D261" s="422"/>
      <c r="E261" s="422"/>
      <c r="F261" s="296"/>
      <c r="G261" s="295"/>
      <c r="H261" s="296"/>
      <c r="I261" s="296"/>
      <c r="J261" s="296"/>
      <c r="K261" s="296"/>
      <c r="L261" s="465"/>
      <c r="M261" s="296"/>
    </row>
    <row r="262" spans="1:13">
      <c r="A262" s="296"/>
      <c r="B262" s="296"/>
      <c r="C262" s="422"/>
      <c r="D262" s="422"/>
      <c r="E262" s="422"/>
      <c r="F262" s="296"/>
      <c r="G262" s="295"/>
      <c r="H262" s="296"/>
      <c r="I262" s="296"/>
      <c r="J262" s="296"/>
      <c r="K262" s="296"/>
      <c r="L262" s="465"/>
      <c r="M262" s="296"/>
    </row>
    <row r="263" spans="1:13">
      <c r="A263" s="296"/>
      <c r="B263" s="296"/>
      <c r="C263" s="422"/>
      <c r="D263" s="422"/>
      <c r="E263" s="422"/>
      <c r="F263" s="296"/>
      <c r="G263" s="295"/>
      <c r="H263" s="296"/>
      <c r="I263" s="296"/>
      <c r="J263" s="296"/>
      <c r="K263" s="296"/>
      <c r="L263" s="465"/>
      <c r="M263" s="296"/>
    </row>
    <row r="264" spans="1:13">
      <c r="A264" s="296"/>
      <c r="B264" s="296"/>
      <c r="C264" s="422"/>
      <c r="D264" s="422"/>
      <c r="E264" s="422"/>
      <c r="F264" s="296"/>
      <c r="G264" s="295"/>
      <c r="H264" s="296"/>
      <c r="I264" s="296"/>
      <c r="J264" s="296"/>
      <c r="K264" s="296"/>
      <c r="L264" s="465"/>
      <c r="M264" s="296"/>
    </row>
    <row r="265" spans="1:13">
      <c r="A265" s="296"/>
      <c r="B265" s="296"/>
      <c r="C265" s="422"/>
      <c r="D265" s="422"/>
      <c r="E265" s="422"/>
      <c r="F265" s="296"/>
      <c r="G265" s="295"/>
      <c r="H265" s="296"/>
      <c r="I265" s="296"/>
      <c r="J265" s="296"/>
      <c r="K265" s="296"/>
      <c r="L265" s="465"/>
      <c r="M265" s="296"/>
    </row>
    <row r="266" spans="1:13">
      <c r="A266" s="296"/>
      <c r="B266" s="296"/>
      <c r="C266" s="422"/>
      <c r="D266" s="422"/>
      <c r="E266" s="422"/>
      <c r="F266" s="296"/>
      <c r="G266" s="295"/>
      <c r="H266" s="296"/>
      <c r="I266" s="296"/>
      <c r="J266" s="296"/>
      <c r="K266" s="296"/>
      <c r="L266" s="465"/>
      <c r="M266" s="296"/>
    </row>
    <row r="267" spans="1:13">
      <c r="A267" s="296"/>
      <c r="B267" s="296"/>
      <c r="C267" s="422"/>
      <c r="D267" s="422"/>
      <c r="E267" s="422"/>
      <c r="F267" s="296"/>
      <c r="G267" s="295"/>
      <c r="H267" s="296"/>
      <c r="I267" s="296"/>
      <c r="J267" s="296"/>
      <c r="K267" s="296"/>
      <c r="L267" s="465"/>
      <c r="M267" s="296"/>
    </row>
    <row r="268" spans="1:13">
      <c r="A268" s="296"/>
      <c r="B268" s="296"/>
      <c r="C268" s="422"/>
      <c r="D268" s="422"/>
      <c r="E268" s="422"/>
      <c r="F268" s="296"/>
      <c r="G268" s="295"/>
      <c r="H268" s="296"/>
      <c r="I268" s="296"/>
      <c r="J268" s="296"/>
      <c r="K268" s="296"/>
      <c r="L268" s="465"/>
      <c r="M268" s="296"/>
    </row>
    <row r="269" spans="1:13">
      <c r="A269" s="296"/>
      <c r="B269" s="296"/>
      <c r="C269" s="422"/>
      <c r="D269" s="422"/>
      <c r="E269" s="422"/>
      <c r="F269" s="296"/>
      <c r="G269" s="295"/>
      <c r="H269" s="296"/>
      <c r="I269" s="296"/>
      <c r="J269" s="296"/>
      <c r="K269" s="296"/>
      <c r="L269" s="465"/>
      <c r="M269" s="296"/>
    </row>
    <row r="270" spans="1:13">
      <c r="A270" s="296"/>
      <c r="B270" s="296"/>
      <c r="C270" s="422"/>
      <c r="D270" s="422"/>
      <c r="E270" s="422"/>
      <c r="F270" s="296"/>
      <c r="G270" s="295"/>
      <c r="H270" s="296"/>
      <c r="I270" s="296"/>
      <c r="J270" s="296"/>
      <c r="K270" s="296"/>
      <c r="L270" s="465"/>
      <c r="M270" s="296"/>
    </row>
    <row r="271" spans="1:13">
      <c r="A271" s="296"/>
      <c r="B271" s="296"/>
      <c r="C271" s="422"/>
      <c r="D271" s="422"/>
      <c r="E271" s="422"/>
      <c r="F271" s="296"/>
      <c r="G271" s="295"/>
      <c r="H271" s="296"/>
      <c r="I271" s="296"/>
      <c r="J271" s="296"/>
      <c r="K271" s="296"/>
      <c r="L271" s="465"/>
      <c r="M271" s="296"/>
    </row>
    <row r="272" spans="1:13">
      <c r="A272" s="296"/>
      <c r="B272" s="296"/>
      <c r="C272" s="422"/>
      <c r="D272" s="422"/>
      <c r="E272" s="422"/>
      <c r="F272" s="296"/>
      <c r="G272" s="295"/>
      <c r="H272" s="296"/>
      <c r="I272" s="296"/>
      <c r="J272" s="296"/>
      <c r="K272" s="296"/>
      <c r="L272" s="465"/>
      <c r="M272" s="296"/>
    </row>
    <row r="273" spans="1:13">
      <c r="A273" s="296"/>
      <c r="B273" s="296"/>
      <c r="C273" s="422"/>
      <c r="D273" s="422"/>
      <c r="E273" s="422"/>
      <c r="F273" s="296"/>
      <c r="G273" s="295"/>
      <c r="H273" s="296"/>
      <c r="I273" s="296"/>
      <c r="J273" s="296"/>
      <c r="K273" s="296"/>
      <c r="L273" s="465"/>
      <c r="M273" s="296"/>
    </row>
    <row r="274" spans="1:13">
      <c r="A274" s="296"/>
      <c r="B274" s="296"/>
      <c r="C274" s="422"/>
      <c r="D274" s="422"/>
      <c r="E274" s="422"/>
      <c r="F274" s="296"/>
      <c r="G274" s="295"/>
      <c r="H274" s="296"/>
      <c r="I274" s="296"/>
      <c r="J274" s="296"/>
      <c r="K274" s="296"/>
      <c r="L274" s="465"/>
      <c r="M274" s="296"/>
    </row>
    <row r="275" spans="1:13">
      <c r="A275" s="296"/>
      <c r="B275" s="296"/>
      <c r="C275" s="422"/>
      <c r="D275" s="422"/>
      <c r="E275" s="422"/>
      <c r="F275" s="296"/>
      <c r="G275" s="295"/>
      <c r="H275" s="296"/>
      <c r="I275" s="296"/>
      <c r="J275" s="296"/>
      <c r="K275" s="296"/>
      <c r="L275" s="465"/>
      <c r="M275" s="296"/>
    </row>
    <row r="276" spans="1:13">
      <c r="A276" s="296"/>
      <c r="B276" s="296"/>
      <c r="C276" s="422"/>
      <c r="D276" s="422"/>
      <c r="E276" s="422"/>
      <c r="F276" s="296"/>
      <c r="G276" s="295"/>
      <c r="H276" s="296"/>
      <c r="I276" s="296"/>
      <c r="J276" s="296"/>
      <c r="K276" s="296"/>
      <c r="L276" s="465"/>
      <c r="M276" s="296"/>
    </row>
    <row r="277" spans="1:13">
      <c r="A277" s="296"/>
      <c r="B277" s="296"/>
      <c r="C277" s="422"/>
      <c r="D277" s="422"/>
      <c r="E277" s="422"/>
      <c r="F277" s="296"/>
      <c r="G277" s="295"/>
      <c r="H277" s="296"/>
      <c r="I277" s="296"/>
      <c r="J277" s="296"/>
      <c r="K277" s="296"/>
      <c r="L277" s="465"/>
      <c r="M277" s="296"/>
    </row>
    <row r="278" spans="1:13">
      <c r="A278" s="296"/>
      <c r="B278" s="296"/>
      <c r="C278" s="422"/>
      <c r="D278" s="422"/>
      <c r="E278" s="422"/>
      <c r="F278" s="296"/>
      <c r="G278" s="295"/>
      <c r="H278" s="296"/>
      <c r="I278" s="296"/>
      <c r="J278" s="296"/>
      <c r="K278" s="296"/>
      <c r="L278" s="465"/>
      <c r="M278" s="296"/>
    </row>
    <row r="279" spans="1:13">
      <c r="A279" s="296"/>
      <c r="B279" s="296"/>
      <c r="C279" s="422"/>
      <c r="D279" s="422"/>
      <c r="E279" s="422"/>
      <c r="F279" s="296"/>
      <c r="G279" s="295"/>
      <c r="H279" s="296"/>
      <c r="I279" s="296"/>
      <c r="J279" s="296"/>
      <c r="K279" s="296"/>
      <c r="L279" s="465"/>
      <c r="M279" s="296"/>
    </row>
    <row r="280" spans="1:13">
      <c r="A280" s="296"/>
      <c r="B280" s="296"/>
      <c r="C280" s="422"/>
      <c r="D280" s="422"/>
      <c r="E280" s="422"/>
      <c r="F280" s="296"/>
      <c r="G280" s="295"/>
      <c r="H280" s="296"/>
      <c r="I280" s="296"/>
      <c r="J280" s="296"/>
      <c r="K280" s="296"/>
      <c r="L280" s="465"/>
      <c r="M280" s="296"/>
    </row>
    <row r="281" spans="1:13">
      <c r="A281" s="296"/>
      <c r="B281" s="296"/>
      <c r="C281" s="422"/>
      <c r="D281" s="422"/>
      <c r="E281" s="422"/>
      <c r="F281" s="296"/>
      <c r="G281" s="295"/>
      <c r="H281" s="296"/>
      <c r="I281" s="296"/>
      <c r="J281" s="296"/>
      <c r="K281" s="296"/>
      <c r="L281" s="465"/>
      <c r="M281" s="296"/>
    </row>
    <row r="282" spans="1:13">
      <c r="A282" s="296"/>
      <c r="B282" s="296"/>
      <c r="C282" s="422"/>
      <c r="D282" s="422"/>
      <c r="E282" s="422"/>
      <c r="F282" s="296"/>
      <c r="G282" s="295"/>
      <c r="H282" s="296"/>
      <c r="I282" s="296"/>
      <c r="J282" s="296"/>
      <c r="K282" s="296"/>
      <c r="L282" s="465"/>
      <c r="M282" s="296"/>
    </row>
    <row r="283" spans="1:13">
      <c r="A283" s="296"/>
      <c r="B283" s="296"/>
      <c r="C283" s="422"/>
      <c r="D283" s="422"/>
      <c r="E283" s="422"/>
      <c r="F283" s="296"/>
      <c r="G283" s="295"/>
      <c r="H283" s="296"/>
      <c r="I283" s="296"/>
      <c r="J283" s="296"/>
      <c r="K283" s="296"/>
      <c r="L283" s="465"/>
      <c r="M283" s="296"/>
    </row>
    <row r="284" spans="1:13">
      <c r="A284" s="296"/>
      <c r="B284" s="296"/>
      <c r="C284" s="422"/>
      <c r="D284" s="422"/>
      <c r="E284" s="422"/>
      <c r="F284" s="296"/>
      <c r="G284" s="295"/>
      <c r="H284" s="296"/>
      <c r="I284" s="296"/>
      <c r="J284" s="296"/>
      <c r="K284" s="296"/>
      <c r="L284" s="465"/>
      <c r="M284" s="296"/>
    </row>
    <row r="285" spans="1:13">
      <c r="A285" s="296"/>
      <c r="B285" s="296"/>
      <c r="C285" s="422"/>
      <c r="D285" s="422"/>
      <c r="E285" s="422"/>
      <c r="F285" s="296"/>
      <c r="G285" s="295"/>
      <c r="H285" s="296"/>
      <c r="I285" s="296"/>
      <c r="J285" s="296"/>
      <c r="K285" s="296"/>
      <c r="L285" s="465"/>
      <c r="M285" s="296"/>
    </row>
    <row r="286" spans="1:13">
      <c r="A286" s="296"/>
      <c r="B286" s="296"/>
      <c r="C286" s="422"/>
      <c r="D286" s="422"/>
      <c r="E286" s="422"/>
      <c r="F286" s="296"/>
      <c r="G286" s="295"/>
      <c r="H286" s="296"/>
      <c r="I286" s="296"/>
      <c r="J286" s="296"/>
      <c r="K286" s="296"/>
      <c r="L286" s="465"/>
      <c r="M286" s="296"/>
    </row>
    <row r="287" spans="1:13">
      <c r="A287" s="296"/>
      <c r="B287" s="296"/>
      <c r="C287" s="422"/>
      <c r="D287" s="422"/>
      <c r="E287" s="422"/>
      <c r="F287" s="296"/>
      <c r="G287" s="295"/>
      <c r="H287" s="296"/>
      <c r="I287" s="296"/>
      <c r="J287" s="296"/>
      <c r="K287" s="296"/>
      <c r="L287" s="465"/>
      <c r="M287" s="296"/>
    </row>
    <row r="288" spans="1:13">
      <c r="A288" s="296"/>
      <c r="B288" s="296"/>
      <c r="C288" s="422"/>
      <c r="D288" s="422"/>
      <c r="E288" s="422"/>
      <c r="F288" s="296"/>
      <c r="G288" s="295"/>
      <c r="H288" s="296"/>
      <c r="I288" s="296"/>
      <c r="J288" s="296"/>
      <c r="K288" s="296"/>
      <c r="L288" s="465"/>
      <c r="M288" s="296"/>
    </row>
    <row r="289" spans="1:13">
      <c r="A289" s="296"/>
      <c r="B289" s="296"/>
      <c r="C289" s="422"/>
      <c r="D289" s="422"/>
      <c r="E289" s="422"/>
      <c r="F289" s="296"/>
      <c r="G289" s="295"/>
      <c r="H289" s="296"/>
      <c r="I289" s="296"/>
      <c r="J289" s="296"/>
      <c r="K289" s="296"/>
      <c r="L289" s="465"/>
      <c r="M289" s="296"/>
    </row>
    <row r="290" spans="1:13">
      <c r="A290" s="296"/>
      <c r="B290" s="296"/>
      <c r="C290" s="422"/>
      <c r="D290" s="422"/>
      <c r="E290" s="422"/>
      <c r="F290" s="296"/>
      <c r="G290" s="295"/>
      <c r="H290" s="296"/>
      <c r="I290" s="296"/>
      <c r="J290" s="296"/>
      <c r="K290" s="296"/>
      <c r="L290" s="465"/>
      <c r="M290" s="296"/>
    </row>
    <row r="291" spans="1:13">
      <c r="A291" s="296"/>
      <c r="B291" s="296"/>
      <c r="C291" s="422"/>
      <c r="D291" s="422"/>
      <c r="E291" s="422"/>
      <c r="F291" s="296"/>
      <c r="G291" s="295"/>
      <c r="H291" s="296"/>
      <c r="I291" s="296"/>
      <c r="J291" s="296"/>
      <c r="K291" s="296"/>
      <c r="L291" s="465"/>
      <c r="M291" s="296"/>
    </row>
    <row r="292" spans="1:13">
      <c r="A292" s="296"/>
      <c r="B292" s="296"/>
      <c r="C292" s="422"/>
      <c r="D292" s="422"/>
      <c r="E292" s="422"/>
      <c r="F292" s="296"/>
      <c r="G292" s="295"/>
      <c r="H292" s="296"/>
      <c r="I292" s="296"/>
      <c r="J292" s="296"/>
      <c r="K292" s="296"/>
      <c r="L292" s="465"/>
      <c r="M292" s="296"/>
    </row>
    <row r="293" spans="1:13">
      <c r="A293" s="296"/>
      <c r="B293" s="296"/>
      <c r="C293" s="422"/>
      <c r="D293" s="422"/>
      <c r="E293" s="422"/>
      <c r="F293" s="296"/>
      <c r="G293" s="295"/>
      <c r="H293" s="296"/>
      <c r="I293" s="296"/>
      <c r="J293" s="296"/>
      <c r="K293" s="296"/>
      <c r="L293" s="465"/>
      <c r="M293" s="296"/>
    </row>
    <row r="294" spans="1:13">
      <c r="A294" s="296"/>
      <c r="B294" s="296"/>
      <c r="C294" s="422"/>
      <c r="D294" s="422"/>
      <c r="E294" s="422"/>
      <c r="F294" s="296"/>
      <c r="G294" s="295"/>
      <c r="H294" s="296"/>
      <c r="I294" s="296"/>
      <c r="J294" s="296"/>
      <c r="K294" s="296"/>
      <c r="L294" s="465"/>
      <c r="M294" s="296"/>
    </row>
    <row r="295" spans="1:13">
      <c r="A295" s="296"/>
      <c r="B295" s="296"/>
      <c r="C295" s="422"/>
      <c r="D295" s="422"/>
      <c r="E295" s="422"/>
      <c r="F295" s="296"/>
      <c r="G295" s="295"/>
      <c r="H295" s="296"/>
      <c r="I295" s="296"/>
      <c r="J295" s="296"/>
      <c r="K295" s="296"/>
      <c r="L295" s="465"/>
      <c r="M295" s="296"/>
    </row>
    <row r="296" spans="1:13">
      <c r="A296" s="296"/>
      <c r="B296" s="296"/>
      <c r="C296" s="422"/>
      <c r="D296" s="422"/>
      <c r="E296" s="422"/>
      <c r="F296" s="296"/>
      <c r="G296" s="295"/>
      <c r="H296" s="296"/>
      <c r="I296" s="296"/>
      <c r="J296" s="296"/>
      <c r="K296" s="296"/>
      <c r="L296" s="465"/>
      <c r="M296" s="296"/>
    </row>
    <row r="297" spans="1:13">
      <c r="A297" s="296"/>
      <c r="B297" s="296"/>
      <c r="C297" s="422"/>
      <c r="D297" s="422"/>
      <c r="E297" s="422"/>
      <c r="F297" s="296"/>
      <c r="G297" s="295"/>
      <c r="H297" s="296"/>
      <c r="I297" s="296"/>
      <c r="J297" s="296"/>
      <c r="K297" s="296"/>
      <c r="L297" s="465"/>
      <c r="M297" s="296"/>
    </row>
    <row r="298" spans="1:13">
      <c r="A298" s="296"/>
      <c r="B298" s="296"/>
      <c r="C298" s="422"/>
      <c r="D298" s="422"/>
      <c r="E298" s="422"/>
      <c r="F298" s="296"/>
      <c r="G298" s="295"/>
      <c r="H298" s="296"/>
      <c r="I298" s="296"/>
      <c r="J298" s="296"/>
      <c r="K298" s="296"/>
      <c r="L298" s="465"/>
      <c r="M298" s="296"/>
    </row>
    <row r="299" spans="1:13">
      <c r="A299" s="296"/>
      <c r="B299" s="296"/>
      <c r="C299" s="422"/>
      <c r="D299" s="422"/>
      <c r="E299" s="422"/>
      <c r="F299" s="296"/>
      <c r="G299" s="295"/>
      <c r="H299" s="296"/>
      <c r="I299" s="296"/>
      <c r="J299" s="296"/>
      <c r="K299" s="296"/>
      <c r="L299" s="465"/>
      <c r="M299" s="296"/>
    </row>
    <row r="300" spans="1:13">
      <c r="A300" s="296"/>
      <c r="B300" s="296"/>
      <c r="C300" s="422"/>
      <c r="D300" s="422"/>
      <c r="E300" s="422"/>
      <c r="F300" s="296"/>
      <c r="G300" s="295"/>
      <c r="H300" s="296"/>
      <c r="I300" s="296"/>
      <c r="J300" s="296"/>
      <c r="K300" s="296"/>
      <c r="L300" s="465"/>
      <c r="M300" s="296"/>
    </row>
    <row r="301" spans="1:13">
      <c r="A301" s="296"/>
      <c r="B301" s="296"/>
      <c r="C301" s="422"/>
      <c r="D301" s="422"/>
      <c r="E301" s="422"/>
      <c r="F301" s="296"/>
      <c r="G301" s="295"/>
      <c r="H301" s="296"/>
      <c r="I301" s="296"/>
      <c r="J301" s="296"/>
      <c r="K301" s="296"/>
      <c r="L301" s="465"/>
      <c r="M301" s="296"/>
    </row>
    <row r="302" spans="1:13">
      <c r="A302" s="296"/>
      <c r="B302" s="296"/>
      <c r="C302" s="422"/>
      <c r="D302" s="422"/>
      <c r="E302" s="422"/>
      <c r="F302" s="296"/>
      <c r="G302" s="295"/>
      <c r="H302" s="296"/>
      <c r="I302" s="296"/>
      <c r="J302" s="296"/>
      <c r="K302" s="296"/>
      <c r="L302" s="465"/>
      <c r="M302" s="296"/>
    </row>
    <row r="303" spans="1:13">
      <c r="A303" s="296"/>
      <c r="B303" s="296"/>
      <c r="C303" s="422"/>
      <c r="D303" s="422"/>
      <c r="E303" s="422"/>
      <c r="F303" s="296"/>
      <c r="G303" s="295"/>
      <c r="H303" s="296"/>
      <c r="I303" s="296"/>
      <c r="J303" s="296"/>
      <c r="K303" s="296"/>
      <c r="L303" s="465"/>
      <c r="M303" s="296"/>
    </row>
    <row r="304" spans="1:13">
      <c r="A304" s="296"/>
      <c r="B304" s="296"/>
      <c r="C304" s="422"/>
      <c r="D304" s="422"/>
      <c r="E304" s="422"/>
      <c r="F304" s="296"/>
      <c r="G304" s="295"/>
      <c r="H304" s="296"/>
      <c r="I304" s="296"/>
      <c r="J304" s="296"/>
      <c r="K304" s="296"/>
      <c r="L304" s="465"/>
      <c r="M304" s="296"/>
    </row>
    <row r="305" spans="1:13">
      <c r="A305" s="296"/>
      <c r="B305" s="296"/>
      <c r="C305" s="422"/>
      <c r="D305" s="422"/>
      <c r="E305" s="422"/>
      <c r="F305" s="296"/>
      <c r="G305" s="295"/>
      <c r="H305" s="296"/>
      <c r="I305" s="296"/>
      <c r="J305" s="296"/>
      <c r="K305" s="296"/>
      <c r="L305" s="465"/>
      <c r="M305" s="296"/>
    </row>
    <row r="306" spans="1:13">
      <c r="A306" s="296"/>
      <c r="B306" s="296"/>
      <c r="C306" s="422"/>
      <c r="D306" s="422"/>
      <c r="E306" s="422"/>
      <c r="F306" s="296"/>
      <c r="G306" s="295"/>
      <c r="H306" s="296"/>
      <c r="I306" s="296"/>
      <c r="J306" s="296"/>
      <c r="K306" s="296"/>
      <c r="L306" s="465"/>
      <c r="M306" s="296"/>
    </row>
    <row r="307" spans="1:13">
      <c r="A307" s="296"/>
      <c r="B307" s="296"/>
      <c r="C307" s="422"/>
      <c r="D307" s="422"/>
      <c r="E307" s="422"/>
      <c r="F307" s="296"/>
      <c r="G307" s="295"/>
      <c r="H307" s="296"/>
      <c r="I307" s="296"/>
      <c r="J307" s="296"/>
      <c r="K307" s="296"/>
      <c r="L307" s="465"/>
      <c r="M307" s="296"/>
    </row>
    <row r="308" spans="1:13">
      <c r="A308" s="296"/>
      <c r="B308" s="296"/>
      <c r="C308" s="422"/>
      <c r="D308" s="422"/>
      <c r="E308" s="422"/>
      <c r="F308" s="296"/>
      <c r="G308" s="295"/>
      <c r="H308" s="296"/>
      <c r="I308" s="296"/>
      <c r="J308" s="296"/>
      <c r="K308" s="296"/>
      <c r="L308" s="465"/>
      <c r="M308" s="296"/>
    </row>
    <row r="309" spans="1:13">
      <c r="A309" s="296"/>
      <c r="B309" s="296"/>
      <c r="C309" s="422"/>
      <c r="D309" s="422"/>
      <c r="E309" s="422"/>
      <c r="F309" s="296"/>
      <c r="G309" s="295"/>
      <c r="H309" s="296"/>
      <c r="I309" s="296"/>
      <c r="J309" s="296"/>
      <c r="K309" s="296"/>
      <c r="L309" s="465"/>
      <c r="M309" s="296"/>
    </row>
    <row r="310" spans="1:13">
      <c r="A310" s="296"/>
      <c r="B310" s="296"/>
      <c r="C310" s="422"/>
      <c r="D310" s="422"/>
      <c r="E310" s="422"/>
      <c r="F310" s="296"/>
      <c r="G310" s="295"/>
      <c r="H310" s="296"/>
      <c r="I310" s="296"/>
      <c r="J310" s="296"/>
      <c r="K310" s="296"/>
      <c r="L310" s="465"/>
      <c r="M310" s="296"/>
    </row>
    <row r="311" spans="1:13">
      <c r="A311" s="296"/>
      <c r="B311" s="296"/>
      <c r="C311" s="422"/>
      <c r="D311" s="422"/>
      <c r="E311" s="422"/>
      <c r="F311" s="296"/>
      <c r="G311" s="295"/>
      <c r="H311" s="296"/>
      <c r="I311" s="296"/>
      <c r="J311" s="296"/>
      <c r="K311" s="296"/>
      <c r="L311" s="465"/>
      <c r="M311" s="296"/>
    </row>
    <row r="312" spans="1:13">
      <c r="A312" s="296"/>
      <c r="B312" s="296"/>
      <c r="C312" s="422"/>
      <c r="D312" s="422"/>
      <c r="E312" s="422"/>
      <c r="F312" s="296"/>
      <c r="G312" s="295"/>
      <c r="H312" s="296"/>
      <c r="I312" s="296"/>
      <c r="J312" s="296"/>
      <c r="K312" s="296"/>
      <c r="L312" s="465"/>
      <c r="M312" s="296"/>
    </row>
    <row r="313" spans="1:13">
      <c r="A313" s="296"/>
      <c r="B313" s="296"/>
      <c r="C313" s="422"/>
      <c r="D313" s="422"/>
      <c r="E313" s="422"/>
      <c r="F313" s="296"/>
      <c r="G313" s="295"/>
      <c r="H313" s="296"/>
      <c r="I313" s="296"/>
      <c r="J313" s="296"/>
      <c r="K313" s="296"/>
      <c r="L313" s="465"/>
      <c r="M313" s="296"/>
    </row>
    <row r="314" spans="1:13">
      <c r="A314" s="296"/>
      <c r="B314" s="296"/>
      <c r="C314" s="422"/>
      <c r="D314" s="422"/>
      <c r="E314" s="422"/>
      <c r="F314" s="296"/>
      <c r="G314" s="295"/>
      <c r="H314" s="296"/>
      <c r="I314" s="296"/>
      <c r="J314" s="296"/>
      <c r="K314" s="296"/>
      <c r="L314" s="465"/>
      <c r="M314" s="296"/>
    </row>
    <row r="315" spans="1:13">
      <c r="A315" s="296"/>
      <c r="B315" s="296"/>
      <c r="C315" s="422"/>
      <c r="D315" s="422"/>
      <c r="E315" s="422"/>
      <c r="F315" s="296"/>
      <c r="G315" s="295"/>
      <c r="H315" s="296"/>
      <c r="I315" s="296"/>
      <c r="J315" s="296"/>
      <c r="K315" s="296"/>
      <c r="L315" s="465"/>
      <c r="M315" s="296"/>
    </row>
    <row r="316" spans="1:13">
      <c r="A316" s="296"/>
      <c r="B316" s="296"/>
      <c r="C316" s="422"/>
      <c r="D316" s="422"/>
      <c r="E316" s="422"/>
      <c r="F316" s="296"/>
      <c r="G316" s="295"/>
      <c r="H316" s="296"/>
      <c r="I316" s="296"/>
      <c r="J316" s="296"/>
      <c r="K316" s="296"/>
      <c r="L316" s="465"/>
      <c r="M316" s="296"/>
    </row>
    <row r="317" spans="1:13">
      <c r="A317" s="296"/>
      <c r="B317" s="296"/>
      <c r="C317" s="422"/>
      <c r="D317" s="422"/>
      <c r="E317" s="422"/>
      <c r="F317" s="296"/>
      <c r="G317" s="295"/>
      <c r="H317" s="296"/>
      <c r="I317" s="296"/>
      <c r="J317" s="296"/>
      <c r="K317" s="296"/>
      <c r="L317" s="465"/>
      <c r="M317" s="296"/>
    </row>
    <row r="318" spans="1:13">
      <c r="A318" s="296"/>
      <c r="B318" s="296"/>
      <c r="C318" s="422"/>
      <c r="D318" s="422"/>
      <c r="E318" s="422"/>
      <c r="F318" s="296"/>
      <c r="G318" s="295"/>
      <c r="H318" s="296"/>
      <c r="I318" s="296"/>
      <c r="J318" s="296"/>
      <c r="K318" s="296"/>
      <c r="L318" s="465"/>
      <c r="M318" s="296"/>
    </row>
    <row r="319" spans="1:13">
      <c r="A319" s="296"/>
      <c r="B319" s="296"/>
      <c r="C319" s="422"/>
      <c r="D319" s="422"/>
      <c r="E319" s="422"/>
      <c r="F319" s="296"/>
      <c r="G319" s="295"/>
      <c r="H319" s="296"/>
      <c r="I319" s="296"/>
      <c r="J319" s="296"/>
      <c r="K319" s="296"/>
      <c r="L319" s="465"/>
      <c r="M319" s="296"/>
    </row>
    <row r="320" spans="1:13">
      <c r="A320" s="296"/>
      <c r="B320" s="296"/>
      <c r="C320" s="422"/>
      <c r="D320" s="422"/>
      <c r="E320" s="422"/>
      <c r="F320" s="296"/>
      <c r="G320" s="295"/>
      <c r="H320" s="296"/>
      <c r="I320" s="296"/>
      <c r="J320" s="296"/>
      <c r="K320" s="296"/>
      <c r="L320" s="465"/>
      <c r="M320" s="296"/>
    </row>
    <row r="321" spans="1:13">
      <c r="A321" s="296"/>
      <c r="B321" s="296"/>
      <c r="C321" s="422"/>
      <c r="D321" s="422"/>
      <c r="E321" s="422"/>
      <c r="F321" s="296"/>
      <c r="G321" s="295"/>
      <c r="H321" s="296"/>
      <c r="I321" s="296"/>
      <c r="J321" s="296"/>
      <c r="K321" s="296"/>
      <c r="L321" s="465"/>
      <c r="M321" s="296"/>
    </row>
    <row r="322" spans="1:13">
      <c r="A322" s="296"/>
      <c r="B322" s="296"/>
      <c r="C322" s="422"/>
      <c r="D322" s="422"/>
      <c r="E322" s="422"/>
      <c r="F322" s="296"/>
      <c r="G322" s="295"/>
      <c r="H322" s="296"/>
      <c r="I322" s="296"/>
      <c r="J322" s="296"/>
      <c r="K322" s="296"/>
      <c r="L322" s="465"/>
      <c r="M322" s="296"/>
    </row>
    <row r="323" spans="1:13">
      <c r="A323" s="296"/>
      <c r="B323" s="296"/>
      <c r="C323" s="422"/>
      <c r="D323" s="422"/>
      <c r="E323" s="422"/>
      <c r="F323" s="296"/>
      <c r="G323" s="295"/>
      <c r="H323" s="296"/>
      <c r="I323" s="296"/>
      <c r="J323" s="296"/>
      <c r="K323" s="296"/>
      <c r="L323" s="465"/>
      <c r="M323" s="296"/>
    </row>
    <row r="324" spans="1:13">
      <c r="A324" s="296"/>
      <c r="B324" s="296"/>
      <c r="C324" s="422"/>
      <c r="D324" s="422"/>
      <c r="E324" s="422"/>
      <c r="F324" s="296"/>
      <c r="G324" s="295"/>
      <c r="H324" s="296"/>
      <c r="I324" s="296"/>
      <c r="J324" s="296"/>
      <c r="K324" s="296"/>
      <c r="L324" s="465"/>
      <c r="M324" s="296"/>
    </row>
    <row r="325" spans="1:13">
      <c r="A325" s="296"/>
      <c r="B325" s="296"/>
      <c r="C325" s="422"/>
      <c r="D325" s="422"/>
      <c r="E325" s="422"/>
      <c r="F325" s="296"/>
      <c r="G325" s="295"/>
      <c r="H325" s="296"/>
      <c r="I325" s="296"/>
      <c r="J325" s="296"/>
      <c r="K325" s="296"/>
      <c r="L325" s="465"/>
      <c r="M325" s="296"/>
    </row>
    <row r="326" spans="1:13">
      <c r="A326" s="296"/>
      <c r="B326" s="296"/>
      <c r="C326" s="422"/>
      <c r="D326" s="422"/>
      <c r="E326" s="422"/>
      <c r="F326" s="296"/>
      <c r="G326" s="295"/>
      <c r="H326" s="296"/>
      <c r="I326" s="296"/>
      <c r="J326" s="296"/>
      <c r="K326" s="296"/>
      <c r="L326" s="465"/>
      <c r="M326" s="296"/>
    </row>
    <row r="327" spans="1:13">
      <c r="A327" s="296"/>
      <c r="B327" s="296"/>
      <c r="C327" s="422"/>
      <c r="D327" s="422"/>
      <c r="E327" s="422"/>
      <c r="F327" s="296"/>
      <c r="G327" s="295"/>
      <c r="H327" s="296"/>
      <c r="I327" s="296"/>
      <c r="J327" s="296"/>
      <c r="K327" s="296"/>
      <c r="L327" s="465"/>
      <c r="M327" s="296"/>
    </row>
    <row r="328" spans="1:13">
      <c r="A328" s="296"/>
      <c r="B328" s="296"/>
      <c r="C328" s="422"/>
      <c r="D328" s="422"/>
      <c r="E328" s="422"/>
      <c r="F328" s="296"/>
      <c r="G328" s="295"/>
      <c r="H328" s="296"/>
      <c r="I328" s="296"/>
      <c r="J328" s="296"/>
      <c r="K328" s="296"/>
      <c r="L328" s="465"/>
      <c r="M328" s="296"/>
    </row>
    <row r="329" spans="1:13">
      <c r="A329" s="296"/>
      <c r="B329" s="296"/>
      <c r="C329" s="422"/>
      <c r="D329" s="422"/>
      <c r="E329" s="422"/>
      <c r="F329" s="296"/>
      <c r="G329" s="295"/>
      <c r="H329" s="296"/>
      <c r="I329" s="296"/>
      <c r="J329" s="296"/>
      <c r="K329" s="296"/>
      <c r="L329" s="465"/>
      <c r="M329" s="296"/>
    </row>
    <row r="330" spans="1:13">
      <c r="A330" s="296"/>
      <c r="B330" s="296"/>
      <c r="C330" s="422"/>
      <c r="D330" s="422"/>
      <c r="E330" s="422"/>
      <c r="F330" s="296"/>
      <c r="G330" s="295"/>
      <c r="H330" s="296"/>
      <c r="I330" s="296"/>
      <c r="J330" s="296"/>
      <c r="K330" s="296"/>
      <c r="L330" s="465"/>
      <c r="M330" s="296"/>
    </row>
    <row r="331" spans="1:13">
      <c r="A331" s="296"/>
      <c r="B331" s="296"/>
      <c r="C331" s="422"/>
      <c r="D331" s="422"/>
      <c r="E331" s="422"/>
      <c r="F331" s="296"/>
      <c r="G331" s="295"/>
      <c r="H331" s="296"/>
      <c r="I331" s="296"/>
      <c r="J331" s="296"/>
      <c r="K331" s="296"/>
      <c r="L331" s="465"/>
      <c r="M331" s="296"/>
    </row>
    <row r="332" spans="1:13">
      <c r="A332" s="296"/>
      <c r="B332" s="296"/>
      <c r="C332" s="422"/>
      <c r="D332" s="422"/>
      <c r="E332" s="422"/>
      <c r="F332" s="296"/>
      <c r="G332" s="295"/>
      <c r="H332" s="296"/>
      <c r="I332" s="296"/>
      <c r="J332" s="296"/>
      <c r="K332" s="296"/>
      <c r="L332" s="465"/>
      <c r="M332" s="296"/>
    </row>
    <row r="333" spans="1:13">
      <c r="A333" s="296"/>
      <c r="B333" s="296"/>
      <c r="C333" s="422"/>
      <c r="D333" s="422"/>
      <c r="E333" s="422"/>
      <c r="F333" s="296"/>
      <c r="G333" s="295"/>
      <c r="H333" s="296"/>
      <c r="I333" s="296"/>
      <c r="J333" s="296"/>
      <c r="K333" s="296"/>
      <c r="L333" s="465"/>
      <c r="M333" s="296"/>
    </row>
    <row r="334" spans="1:13">
      <c r="A334" s="296"/>
      <c r="B334" s="296"/>
      <c r="C334" s="422"/>
      <c r="D334" s="422"/>
      <c r="E334" s="422"/>
      <c r="F334" s="296"/>
      <c r="G334" s="295"/>
      <c r="H334" s="296"/>
      <c r="I334" s="296"/>
      <c r="J334" s="296"/>
      <c r="K334" s="296"/>
      <c r="L334" s="465"/>
      <c r="M334" s="296"/>
    </row>
    <row r="335" spans="1:13">
      <c r="A335" s="296"/>
      <c r="B335" s="296"/>
      <c r="C335" s="422"/>
      <c r="D335" s="422"/>
      <c r="E335" s="422"/>
      <c r="F335" s="296"/>
      <c r="G335" s="295"/>
      <c r="H335" s="296"/>
      <c r="I335" s="296"/>
      <c r="J335" s="296"/>
      <c r="K335" s="296"/>
      <c r="L335" s="465"/>
      <c r="M335" s="296"/>
    </row>
    <row r="336" spans="1:13">
      <c r="A336" s="296"/>
      <c r="B336" s="296"/>
      <c r="C336" s="422"/>
      <c r="D336" s="422"/>
      <c r="E336" s="422"/>
      <c r="F336" s="296"/>
      <c r="G336" s="295"/>
      <c r="H336" s="296"/>
      <c r="I336" s="296"/>
      <c r="J336" s="296"/>
      <c r="K336" s="296"/>
      <c r="L336" s="465"/>
      <c r="M336" s="296"/>
    </row>
    <row r="337" spans="1:13">
      <c r="A337" s="296"/>
      <c r="B337" s="296"/>
      <c r="C337" s="422"/>
      <c r="D337" s="422"/>
      <c r="E337" s="422"/>
      <c r="F337" s="296"/>
      <c r="G337" s="295"/>
      <c r="H337" s="296"/>
      <c r="I337" s="296"/>
      <c r="J337" s="296"/>
      <c r="K337" s="296"/>
      <c r="L337" s="465"/>
      <c r="M337" s="296"/>
    </row>
    <row r="338" spans="1:13">
      <c r="A338" s="296"/>
      <c r="B338" s="296"/>
      <c r="C338" s="422"/>
      <c r="D338" s="422"/>
      <c r="E338" s="422"/>
      <c r="F338" s="296"/>
      <c r="G338" s="295"/>
      <c r="H338" s="296"/>
      <c r="I338" s="296"/>
      <c r="J338" s="296"/>
      <c r="K338" s="296"/>
      <c r="L338" s="465"/>
      <c r="M338" s="296"/>
    </row>
    <row r="339" spans="1:13">
      <c r="A339" s="296"/>
      <c r="B339" s="296"/>
      <c r="C339" s="422"/>
      <c r="D339" s="422"/>
      <c r="E339" s="422"/>
      <c r="F339" s="296"/>
      <c r="G339" s="295"/>
      <c r="H339" s="296"/>
      <c r="I339" s="296"/>
      <c r="J339" s="296"/>
      <c r="K339" s="296"/>
      <c r="L339" s="465"/>
      <c r="M339" s="296"/>
    </row>
    <row r="340" spans="1:13">
      <c r="A340" s="296"/>
      <c r="B340" s="296"/>
      <c r="C340" s="422"/>
      <c r="D340" s="422"/>
      <c r="E340" s="422"/>
      <c r="F340" s="296"/>
      <c r="G340" s="295"/>
      <c r="H340" s="296"/>
      <c r="I340" s="296"/>
      <c r="J340" s="296"/>
      <c r="K340" s="296"/>
      <c r="L340" s="465"/>
      <c r="M340" s="296"/>
    </row>
    <row r="341" spans="1:13">
      <c r="A341" s="296"/>
      <c r="B341" s="296"/>
      <c r="C341" s="422"/>
      <c r="D341" s="422"/>
      <c r="E341" s="422"/>
      <c r="F341" s="296"/>
      <c r="G341" s="295"/>
      <c r="H341" s="296"/>
      <c r="I341" s="296"/>
      <c r="J341" s="296"/>
      <c r="K341" s="296"/>
      <c r="L341" s="465"/>
      <c r="M341" s="296"/>
    </row>
    <row r="342" spans="1:13">
      <c r="A342" s="296"/>
      <c r="B342" s="296"/>
      <c r="C342" s="422"/>
      <c r="D342" s="422"/>
      <c r="E342" s="422"/>
      <c r="F342" s="296"/>
      <c r="G342" s="295"/>
      <c r="H342" s="296"/>
      <c r="I342" s="296"/>
      <c r="J342" s="296"/>
      <c r="K342" s="296"/>
      <c r="L342" s="465"/>
      <c r="M342" s="296"/>
    </row>
    <row r="343" spans="1:13">
      <c r="A343" s="296"/>
      <c r="B343" s="296"/>
      <c r="C343" s="422"/>
      <c r="D343" s="422"/>
      <c r="E343" s="422"/>
      <c r="F343" s="296"/>
      <c r="G343" s="295"/>
      <c r="H343" s="296"/>
      <c r="I343" s="296"/>
      <c r="J343" s="296"/>
      <c r="K343" s="296"/>
      <c r="L343" s="465"/>
      <c r="M343" s="296"/>
    </row>
    <row r="344" spans="1:13">
      <c r="A344" s="296"/>
      <c r="B344" s="296"/>
      <c r="C344" s="422"/>
      <c r="D344" s="422"/>
      <c r="E344" s="422"/>
      <c r="F344" s="296"/>
      <c r="G344" s="295"/>
      <c r="H344" s="296"/>
      <c r="I344" s="296"/>
      <c r="J344" s="296"/>
      <c r="K344" s="296"/>
      <c r="L344" s="465"/>
      <c r="M344" s="296"/>
    </row>
    <row r="345" spans="1:13">
      <c r="A345" s="296"/>
      <c r="B345" s="296"/>
      <c r="C345" s="422"/>
      <c r="D345" s="422"/>
      <c r="E345" s="422"/>
      <c r="F345" s="296"/>
      <c r="G345" s="295"/>
      <c r="H345" s="296"/>
      <c r="I345" s="296"/>
      <c r="J345" s="296"/>
      <c r="K345" s="296"/>
      <c r="L345" s="465"/>
      <c r="M345" s="296"/>
    </row>
    <row r="346" spans="1:13">
      <c r="A346" s="296"/>
      <c r="B346" s="296"/>
      <c r="C346" s="422"/>
      <c r="D346" s="422"/>
      <c r="E346" s="422"/>
      <c r="F346" s="296"/>
      <c r="G346" s="295"/>
      <c r="H346" s="296"/>
      <c r="I346" s="296"/>
      <c r="J346" s="296"/>
      <c r="K346" s="296"/>
      <c r="L346" s="465"/>
      <c r="M346" s="296"/>
    </row>
    <row r="347" spans="1:13">
      <c r="A347" s="296"/>
      <c r="B347" s="296"/>
      <c r="C347" s="422"/>
      <c r="D347" s="422"/>
      <c r="E347" s="422"/>
      <c r="F347" s="296"/>
      <c r="G347" s="295"/>
      <c r="H347" s="296"/>
      <c r="I347" s="296"/>
      <c r="J347" s="296"/>
      <c r="K347" s="296"/>
      <c r="L347" s="465"/>
      <c r="M347" s="296"/>
    </row>
    <row r="348" spans="1:13">
      <c r="A348" s="296"/>
      <c r="B348" s="296"/>
      <c r="C348" s="422"/>
      <c r="D348" s="422"/>
      <c r="E348" s="422"/>
      <c r="F348" s="296"/>
      <c r="G348" s="295"/>
      <c r="H348" s="296"/>
      <c r="I348" s="296"/>
      <c r="J348" s="296"/>
      <c r="K348" s="296"/>
      <c r="L348" s="465"/>
      <c r="M348" s="296"/>
    </row>
    <row r="349" spans="1:13">
      <c r="A349" s="296"/>
      <c r="B349" s="296"/>
      <c r="C349" s="422"/>
      <c r="D349" s="422"/>
      <c r="E349" s="422"/>
      <c r="F349" s="296"/>
      <c r="G349" s="295"/>
      <c r="H349" s="296"/>
      <c r="I349" s="296"/>
      <c r="J349" s="296"/>
      <c r="K349" s="296"/>
      <c r="L349" s="465"/>
      <c r="M349" s="296"/>
    </row>
    <row r="350" spans="1:13">
      <c r="A350" s="296"/>
      <c r="B350" s="296"/>
      <c r="C350" s="422"/>
      <c r="D350" s="422"/>
      <c r="E350" s="422"/>
      <c r="F350" s="296"/>
      <c r="G350" s="295"/>
      <c r="H350" s="296"/>
      <c r="I350" s="296"/>
      <c r="J350" s="296"/>
      <c r="K350" s="296"/>
      <c r="L350" s="465"/>
      <c r="M350" s="296"/>
    </row>
    <row r="351" spans="1:13">
      <c r="A351" s="296"/>
      <c r="B351" s="296"/>
      <c r="C351" s="422"/>
      <c r="D351" s="422"/>
      <c r="E351" s="422"/>
      <c r="F351" s="296"/>
      <c r="G351" s="295"/>
      <c r="H351" s="296"/>
      <c r="I351" s="296"/>
      <c r="J351" s="296"/>
      <c r="K351" s="296"/>
      <c r="L351" s="465"/>
      <c r="M351" s="296"/>
    </row>
    <row r="352" spans="1:13">
      <c r="A352" s="296"/>
      <c r="B352" s="296"/>
      <c r="C352" s="422"/>
      <c r="D352" s="422"/>
      <c r="E352" s="422"/>
      <c r="F352" s="296"/>
      <c r="G352" s="295"/>
      <c r="H352" s="296"/>
      <c r="I352" s="296"/>
      <c r="J352" s="296"/>
      <c r="K352" s="296"/>
      <c r="L352" s="465"/>
      <c r="M352" s="296"/>
    </row>
    <row r="353" spans="1:13">
      <c r="A353" s="296"/>
      <c r="B353" s="296"/>
      <c r="C353" s="422"/>
      <c r="D353" s="422"/>
      <c r="E353" s="422"/>
      <c r="F353" s="296"/>
      <c r="G353" s="295"/>
      <c r="H353" s="296"/>
      <c r="I353" s="296"/>
      <c r="J353" s="296"/>
      <c r="K353" s="296"/>
      <c r="L353" s="465"/>
      <c r="M353" s="296"/>
    </row>
    <row r="354" spans="1:13">
      <c r="A354" s="296"/>
      <c r="B354" s="296"/>
      <c r="C354" s="422"/>
      <c r="D354" s="422"/>
      <c r="E354" s="422"/>
      <c r="F354" s="296"/>
      <c r="G354" s="295"/>
      <c r="H354" s="296"/>
      <c r="I354" s="296"/>
      <c r="J354" s="296"/>
      <c r="K354" s="296"/>
      <c r="L354" s="465"/>
      <c r="M354" s="296"/>
    </row>
    <row r="355" spans="1:13">
      <c r="A355" s="296"/>
      <c r="B355" s="296"/>
      <c r="C355" s="422"/>
      <c r="D355" s="422"/>
      <c r="E355" s="422"/>
      <c r="F355" s="296"/>
      <c r="G355" s="295"/>
      <c r="H355" s="296"/>
      <c r="I355" s="296"/>
      <c r="J355" s="296"/>
      <c r="K355" s="296"/>
      <c r="L355" s="465"/>
      <c r="M355" s="296"/>
    </row>
    <row r="356" spans="1:13">
      <c r="A356" s="296"/>
      <c r="B356" s="296"/>
      <c r="C356" s="422"/>
      <c r="D356" s="422"/>
      <c r="E356" s="422"/>
      <c r="F356" s="296"/>
      <c r="G356" s="295"/>
      <c r="H356" s="296"/>
      <c r="I356" s="296"/>
      <c r="J356" s="296"/>
      <c r="K356" s="296"/>
      <c r="L356" s="465"/>
      <c r="M356" s="296"/>
    </row>
    <row r="357" spans="1:13">
      <c r="A357" s="296"/>
      <c r="B357" s="296"/>
      <c r="C357" s="422"/>
      <c r="D357" s="422"/>
      <c r="E357" s="422"/>
      <c r="F357" s="296"/>
      <c r="G357" s="295"/>
      <c r="H357" s="296"/>
      <c r="I357" s="296"/>
      <c r="J357" s="296"/>
      <c r="K357" s="296"/>
      <c r="L357" s="465"/>
      <c r="M357" s="296"/>
    </row>
    <row r="358" spans="1:13">
      <c r="A358" s="296"/>
      <c r="B358" s="296"/>
      <c r="C358" s="422"/>
      <c r="D358" s="422"/>
      <c r="E358" s="422"/>
      <c r="F358" s="296"/>
      <c r="G358" s="295"/>
      <c r="H358" s="296"/>
      <c r="I358" s="296"/>
      <c r="J358" s="296"/>
      <c r="K358" s="296"/>
      <c r="L358" s="465"/>
      <c r="M358" s="296"/>
    </row>
    <row r="359" spans="1:13">
      <c r="A359" s="296"/>
      <c r="B359" s="296"/>
      <c r="C359" s="422"/>
      <c r="D359" s="422"/>
      <c r="E359" s="422"/>
      <c r="F359" s="296"/>
      <c r="G359" s="295"/>
      <c r="H359" s="296"/>
      <c r="I359" s="296"/>
      <c r="J359" s="296"/>
      <c r="K359" s="296"/>
      <c r="L359" s="465"/>
      <c r="M359" s="296"/>
    </row>
    <row r="360" spans="1:13">
      <c r="A360" s="296"/>
      <c r="B360" s="296"/>
      <c r="C360" s="422"/>
      <c r="D360" s="422"/>
      <c r="E360" s="422"/>
      <c r="F360" s="296"/>
      <c r="G360" s="295"/>
      <c r="H360" s="296"/>
      <c r="I360" s="296"/>
      <c r="J360" s="296"/>
      <c r="K360" s="296"/>
      <c r="L360" s="465"/>
      <c r="M360" s="296"/>
    </row>
    <row r="361" spans="1:13">
      <c r="A361" s="296"/>
      <c r="B361" s="296"/>
      <c r="C361" s="422"/>
      <c r="D361" s="422"/>
      <c r="E361" s="422"/>
      <c r="F361" s="296"/>
      <c r="G361" s="295"/>
      <c r="H361" s="296"/>
      <c r="I361" s="296"/>
      <c r="J361" s="296"/>
      <c r="K361" s="296"/>
      <c r="L361" s="465"/>
      <c r="M361" s="296"/>
    </row>
    <row r="362" spans="1:13">
      <c r="A362" s="296"/>
      <c r="B362" s="296"/>
      <c r="C362" s="422"/>
      <c r="D362" s="422"/>
      <c r="E362" s="422"/>
      <c r="F362" s="296"/>
      <c r="G362" s="295"/>
      <c r="H362" s="296"/>
      <c r="I362" s="296"/>
      <c r="J362" s="296"/>
      <c r="K362" s="296"/>
      <c r="L362" s="465"/>
      <c r="M362" s="296"/>
    </row>
    <row r="363" spans="1:13">
      <c r="A363" s="296"/>
      <c r="B363" s="296"/>
      <c r="C363" s="422"/>
      <c r="D363" s="422"/>
      <c r="E363" s="422"/>
      <c r="F363" s="296"/>
      <c r="G363" s="295"/>
      <c r="H363" s="296"/>
      <c r="I363" s="296"/>
      <c r="J363" s="296"/>
      <c r="K363" s="296"/>
      <c r="L363" s="465"/>
      <c r="M363" s="296"/>
    </row>
    <row r="364" spans="1:13">
      <c r="A364" s="296"/>
      <c r="B364" s="296"/>
      <c r="C364" s="422"/>
      <c r="D364" s="422"/>
      <c r="E364" s="422"/>
      <c r="F364" s="296"/>
      <c r="G364" s="295"/>
      <c r="H364" s="296"/>
      <c r="I364" s="296"/>
      <c r="J364" s="296"/>
      <c r="K364" s="296"/>
      <c r="L364" s="465"/>
      <c r="M364" s="296"/>
    </row>
    <row r="365" spans="1:13">
      <c r="A365" s="296"/>
      <c r="B365" s="296"/>
      <c r="C365" s="422"/>
      <c r="D365" s="422"/>
      <c r="E365" s="422"/>
      <c r="F365" s="296"/>
      <c r="G365" s="295"/>
      <c r="H365" s="296"/>
      <c r="I365" s="296"/>
      <c r="J365" s="296"/>
      <c r="K365" s="296"/>
      <c r="L365" s="465"/>
      <c r="M365" s="296"/>
    </row>
    <row r="366" spans="1:13">
      <c r="A366" s="296"/>
      <c r="B366" s="296"/>
      <c r="C366" s="422"/>
      <c r="D366" s="422"/>
      <c r="E366" s="422"/>
      <c r="F366" s="296"/>
      <c r="G366" s="295"/>
      <c r="H366" s="296"/>
      <c r="I366" s="296"/>
      <c r="J366" s="296"/>
      <c r="K366" s="296"/>
      <c r="L366" s="465"/>
      <c r="M366" s="296"/>
    </row>
    <row r="367" spans="1:13">
      <c r="A367" s="296"/>
      <c r="B367" s="296"/>
      <c r="C367" s="422"/>
      <c r="D367" s="422"/>
      <c r="E367" s="422"/>
      <c r="F367" s="296"/>
      <c r="G367" s="295"/>
      <c r="H367" s="296"/>
      <c r="I367" s="296"/>
      <c r="J367" s="296"/>
      <c r="K367" s="296"/>
      <c r="L367" s="465"/>
      <c r="M367" s="296"/>
    </row>
    <row r="368" spans="1:13">
      <c r="A368" s="296"/>
      <c r="B368" s="296"/>
      <c r="C368" s="422"/>
      <c r="D368" s="422"/>
      <c r="E368" s="422"/>
      <c r="F368" s="296"/>
      <c r="G368" s="295"/>
      <c r="H368" s="296"/>
      <c r="I368" s="296"/>
      <c r="J368" s="296"/>
      <c r="K368" s="296"/>
      <c r="L368" s="465"/>
      <c r="M368" s="296"/>
    </row>
    <row r="369" spans="1:13">
      <c r="A369" s="296"/>
      <c r="B369" s="296"/>
      <c r="C369" s="422"/>
      <c r="D369" s="422"/>
      <c r="E369" s="422"/>
      <c r="F369" s="296"/>
      <c r="G369" s="295"/>
      <c r="H369" s="296"/>
      <c r="I369" s="296"/>
      <c r="J369" s="296"/>
      <c r="K369" s="296"/>
      <c r="L369" s="465"/>
      <c r="M369" s="296"/>
    </row>
    <row r="370" spans="1:13">
      <c r="A370" s="296"/>
      <c r="B370" s="296"/>
      <c r="C370" s="422"/>
      <c r="D370" s="422"/>
      <c r="E370" s="422"/>
      <c r="F370" s="296"/>
      <c r="G370" s="295"/>
      <c r="H370" s="296"/>
      <c r="I370" s="296"/>
      <c r="J370" s="296"/>
      <c r="K370" s="296"/>
      <c r="L370" s="465"/>
      <c r="M370" s="296"/>
    </row>
    <row r="371" spans="1:13">
      <c r="A371" s="296"/>
      <c r="B371" s="296"/>
      <c r="C371" s="422"/>
      <c r="D371" s="422"/>
      <c r="E371" s="422"/>
      <c r="F371" s="296"/>
      <c r="G371" s="295"/>
      <c r="H371" s="296"/>
      <c r="I371" s="296"/>
      <c r="J371" s="296"/>
      <c r="K371" s="296"/>
      <c r="L371" s="465"/>
      <c r="M371" s="296"/>
    </row>
    <row r="372" spans="1:13">
      <c r="A372" s="296"/>
      <c r="B372" s="296"/>
      <c r="C372" s="422"/>
      <c r="D372" s="422"/>
      <c r="E372" s="422"/>
      <c r="F372" s="296"/>
      <c r="G372" s="295"/>
      <c r="H372" s="296"/>
      <c r="I372" s="296"/>
      <c r="J372" s="296"/>
      <c r="K372" s="296"/>
      <c r="L372" s="465"/>
      <c r="M372" s="296"/>
    </row>
    <row r="373" spans="1:13">
      <c r="A373" s="296"/>
      <c r="B373" s="296"/>
      <c r="C373" s="422"/>
      <c r="D373" s="422"/>
      <c r="E373" s="422"/>
      <c r="F373" s="296"/>
      <c r="G373" s="295"/>
      <c r="H373" s="296"/>
      <c r="I373" s="296"/>
      <c r="J373" s="296"/>
      <c r="K373" s="296"/>
      <c r="L373" s="465"/>
      <c r="M373" s="296"/>
    </row>
    <row r="374" spans="1:13">
      <c r="A374" s="296"/>
      <c r="B374" s="296"/>
      <c r="C374" s="422"/>
      <c r="D374" s="422"/>
      <c r="E374" s="422"/>
      <c r="F374" s="296"/>
      <c r="G374" s="295"/>
      <c r="H374" s="296"/>
      <c r="I374" s="296"/>
      <c r="J374" s="296"/>
      <c r="K374" s="296"/>
      <c r="L374" s="465"/>
      <c r="M374" s="296"/>
    </row>
    <row r="375" spans="1:13">
      <c r="A375" s="296"/>
      <c r="B375" s="296"/>
      <c r="C375" s="422"/>
      <c r="D375" s="422"/>
      <c r="E375" s="422"/>
      <c r="F375" s="296"/>
      <c r="G375" s="295"/>
      <c r="H375" s="296"/>
      <c r="I375" s="296"/>
      <c r="J375" s="296"/>
      <c r="K375" s="296"/>
      <c r="L375" s="465"/>
      <c r="M375" s="296"/>
    </row>
    <row r="376" spans="1:13">
      <c r="A376" s="296"/>
      <c r="B376" s="296"/>
      <c r="C376" s="422"/>
      <c r="D376" s="422"/>
      <c r="E376" s="422"/>
      <c r="F376" s="296"/>
      <c r="G376" s="295"/>
      <c r="H376" s="296"/>
      <c r="I376" s="296"/>
      <c r="J376" s="296"/>
      <c r="K376" s="296"/>
      <c r="L376" s="465"/>
      <c r="M376" s="296"/>
    </row>
    <row r="377" spans="1:13">
      <c r="A377" s="296"/>
      <c r="B377" s="296"/>
      <c r="C377" s="422"/>
      <c r="D377" s="422"/>
      <c r="E377" s="422"/>
      <c r="F377" s="296"/>
      <c r="G377" s="295"/>
      <c r="H377" s="296"/>
      <c r="I377" s="296"/>
      <c r="J377" s="296"/>
      <c r="K377" s="296"/>
      <c r="L377" s="465"/>
      <c r="M377" s="296"/>
    </row>
    <row r="378" spans="1:13">
      <c r="A378" s="296"/>
      <c r="B378" s="296"/>
      <c r="C378" s="422"/>
      <c r="D378" s="422"/>
      <c r="E378" s="422"/>
      <c r="F378" s="296"/>
      <c r="G378" s="295"/>
      <c r="H378" s="296"/>
      <c r="I378" s="296"/>
      <c r="J378" s="296"/>
      <c r="K378" s="296"/>
      <c r="L378" s="465"/>
      <c r="M378" s="296"/>
    </row>
    <row r="379" spans="1:13">
      <c r="A379" s="296"/>
      <c r="B379" s="296"/>
      <c r="C379" s="422"/>
      <c r="D379" s="422"/>
      <c r="E379" s="422"/>
      <c r="F379" s="296"/>
      <c r="G379" s="295"/>
      <c r="H379" s="296"/>
      <c r="I379" s="296"/>
      <c r="J379" s="296"/>
      <c r="K379" s="296"/>
      <c r="L379" s="465"/>
      <c r="M379" s="296"/>
    </row>
    <row r="380" spans="1:13">
      <c r="A380" s="296"/>
      <c r="B380" s="296"/>
      <c r="C380" s="422"/>
      <c r="D380" s="422"/>
      <c r="E380" s="422"/>
      <c r="F380" s="296"/>
      <c r="G380" s="295"/>
      <c r="H380" s="296"/>
      <c r="I380" s="296"/>
      <c r="J380" s="296"/>
      <c r="K380" s="296"/>
      <c r="L380" s="465"/>
      <c r="M380" s="296"/>
    </row>
    <row r="381" spans="1:13">
      <c r="A381" s="296"/>
      <c r="B381" s="296"/>
      <c r="C381" s="422"/>
      <c r="D381" s="422"/>
      <c r="E381" s="422"/>
      <c r="F381" s="296"/>
      <c r="G381" s="295"/>
      <c r="H381" s="296"/>
      <c r="I381" s="296"/>
      <c r="J381" s="296"/>
      <c r="K381" s="296"/>
      <c r="L381" s="465"/>
      <c r="M381" s="296"/>
    </row>
    <row r="382" spans="1:13">
      <c r="A382" s="296"/>
      <c r="B382" s="296"/>
      <c r="C382" s="422"/>
      <c r="D382" s="422"/>
      <c r="E382" s="422"/>
      <c r="F382" s="296"/>
      <c r="G382" s="295"/>
      <c r="H382" s="296"/>
      <c r="I382" s="296"/>
      <c r="J382" s="296"/>
      <c r="K382" s="296"/>
      <c r="L382" s="465"/>
      <c r="M382" s="296"/>
    </row>
    <row r="383" spans="1:13">
      <c r="A383" s="296"/>
      <c r="B383" s="296"/>
      <c r="C383" s="422"/>
      <c r="D383" s="422"/>
      <c r="E383" s="422"/>
      <c r="F383" s="296"/>
      <c r="G383" s="295"/>
      <c r="H383" s="296"/>
      <c r="I383" s="296"/>
      <c r="J383" s="296"/>
      <c r="K383" s="296"/>
      <c r="L383" s="465"/>
      <c r="M383" s="296"/>
    </row>
    <row r="384" spans="1:13">
      <c r="A384" s="296"/>
      <c r="B384" s="296"/>
      <c r="C384" s="422"/>
      <c r="D384" s="422"/>
      <c r="E384" s="422"/>
      <c r="F384" s="296"/>
      <c r="G384" s="295"/>
      <c r="H384" s="296"/>
      <c r="I384" s="296"/>
      <c r="J384" s="296"/>
      <c r="K384" s="296"/>
      <c r="L384" s="465"/>
      <c r="M384" s="296"/>
    </row>
    <row r="385" spans="1:13">
      <c r="A385" s="296"/>
      <c r="B385" s="296"/>
      <c r="C385" s="422"/>
      <c r="D385" s="422"/>
      <c r="E385" s="422"/>
      <c r="F385" s="296"/>
      <c r="G385" s="295"/>
      <c r="H385" s="296"/>
      <c r="I385" s="296"/>
      <c r="J385" s="296"/>
      <c r="K385" s="296"/>
      <c r="L385" s="465"/>
      <c r="M385" s="296"/>
    </row>
    <row r="386" spans="1:13">
      <c r="A386" s="296"/>
      <c r="B386" s="296"/>
      <c r="C386" s="422"/>
      <c r="D386" s="422"/>
      <c r="E386" s="422"/>
      <c r="F386" s="296"/>
      <c r="G386" s="295"/>
      <c r="H386" s="296"/>
      <c r="I386" s="296"/>
      <c r="J386" s="296"/>
      <c r="K386" s="296"/>
      <c r="L386" s="465"/>
      <c r="M386" s="296"/>
    </row>
    <row r="387" spans="1:13">
      <c r="A387" s="296"/>
      <c r="B387" s="296"/>
      <c r="C387" s="422"/>
      <c r="D387" s="422"/>
      <c r="E387" s="422"/>
      <c r="F387" s="296"/>
      <c r="G387" s="295"/>
      <c r="H387" s="296"/>
      <c r="I387" s="296"/>
      <c r="J387" s="296"/>
      <c r="K387" s="296"/>
      <c r="L387" s="465"/>
      <c r="M387" s="296"/>
    </row>
    <row r="388" spans="1:13">
      <c r="A388" s="296"/>
      <c r="B388" s="296"/>
      <c r="C388" s="422"/>
      <c r="D388" s="422"/>
      <c r="E388" s="422"/>
      <c r="F388" s="296"/>
      <c r="G388" s="295"/>
      <c r="H388" s="296"/>
      <c r="I388" s="296"/>
      <c r="J388" s="296"/>
      <c r="K388" s="296"/>
      <c r="L388" s="465"/>
      <c r="M388" s="296"/>
    </row>
    <row r="389" spans="1:13">
      <c r="A389" s="296"/>
      <c r="B389" s="296"/>
      <c r="C389" s="422"/>
      <c r="D389" s="422"/>
      <c r="E389" s="422"/>
      <c r="F389" s="296"/>
      <c r="G389" s="295"/>
      <c r="H389" s="296"/>
      <c r="I389" s="296"/>
      <c r="J389" s="296"/>
      <c r="K389" s="296"/>
      <c r="L389" s="465"/>
      <c r="M389" s="296"/>
    </row>
    <row r="390" spans="1:13">
      <c r="A390" s="296"/>
      <c r="B390" s="296"/>
      <c r="C390" s="422"/>
      <c r="D390" s="422"/>
      <c r="E390" s="422"/>
      <c r="F390" s="296"/>
      <c r="G390" s="295"/>
      <c r="H390" s="296"/>
      <c r="I390" s="296"/>
      <c r="J390" s="296"/>
      <c r="K390" s="296"/>
      <c r="L390" s="465"/>
      <c r="M390" s="296"/>
    </row>
    <row r="391" spans="1:13">
      <c r="A391" s="296"/>
      <c r="B391" s="296"/>
      <c r="C391" s="422"/>
      <c r="D391" s="422"/>
      <c r="E391" s="422"/>
      <c r="F391" s="296"/>
      <c r="G391" s="295"/>
      <c r="H391" s="296"/>
      <c r="I391" s="296"/>
      <c r="J391" s="296"/>
      <c r="K391" s="296"/>
      <c r="L391" s="465"/>
      <c r="M391" s="296"/>
    </row>
    <row r="392" spans="1:13">
      <c r="A392" s="296"/>
      <c r="B392" s="296"/>
      <c r="C392" s="422"/>
      <c r="D392" s="422"/>
      <c r="E392" s="422"/>
      <c r="F392" s="296"/>
      <c r="G392" s="295"/>
      <c r="H392" s="296"/>
      <c r="I392" s="296"/>
      <c r="J392" s="296"/>
      <c r="K392" s="296"/>
      <c r="L392" s="465"/>
      <c r="M392" s="296"/>
    </row>
    <row r="393" spans="1:13">
      <c r="A393" s="296"/>
      <c r="B393" s="296"/>
      <c r="C393" s="422"/>
      <c r="D393" s="422"/>
      <c r="E393" s="422"/>
      <c r="F393" s="296"/>
      <c r="G393" s="295"/>
      <c r="H393" s="296"/>
      <c r="I393" s="296"/>
      <c r="J393" s="296"/>
      <c r="K393" s="296"/>
      <c r="L393" s="465"/>
      <c r="M393" s="296"/>
    </row>
    <row r="394" spans="1:13">
      <c r="A394" s="296"/>
      <c r="B394" s="296"/>
      <c r="C394" s="422"/>
      <c r="D394" s="422"/>
      <c r="E394" s="422"/>
      <c r="F394" s="296"/>
      <c r="G394" s="295"/>
      <c r="H394" s="296"/>
      <c r="I394" s="296"/>
      <c r="J394" s="296"/>
      <c r="K394" s="296"/>
      <c r="L394" s="465"/>
      <c r="M394" s="296"/>
    </row>
    <row r="395" spans="1:13">
      <c r="A395" s="296"/>
      <c r="B395" s="296"/>
      <c r="C395" s="422"/>
      <c r="D395" s="422"/>
      <c r="E395" s="422"/>
      <c r="F395" s="296"/>
      <c r="G395" s="295"/>
      <c r="H395" s="296"/>
      <c r="I395" s="296"/>
      <c r="J395" s="296"/>
      <c r="K395" s="296"/>
      <c r="L395" s="465"/>
      <c r="M395" s="296"/>
    </row>
    <row r="396" spans="1:13">
      <c r="A396" s="296"/>
      <c r="B396" s="296"/>
      <c r="C396" s="422"/>
      <c r="D396" s="422"/>
      <c r="E396" s="422"/>
      <c r="F396" s="296"/>
      <c r="G396" s="295"/>
      <c r="H396" s="296"/>
      <c r="I396" s="296"/>
      <c r="J396" s="296"/>
      <c r="K396" s="296"/>
      <c r="L396" s="465"/>
      <c r="M396" s="296"/>
    </row>
    <row r="397" spans="1:13">
      <c r="A397" s="296"/>
      <c r="B397" s="296"/>
      <c r="C397" s="422"/>
      <c r="D397" s="422"/>
      <c r="E397" s="422"/>
      <c r="F397" s="296"/>
      <c r="G397" s="295"/>
      <c r="H397" s="296"/>
      <c r="I397" s="296"/>
      <c r="J397" s="296"/>
      <c r="K397" s="296"/>
      <c r="L397" s="465"/>
      <c r="M397" s="296"/>
    </row>
    <row r="398" spans="1:13">
      <c r="A398" s="296"/>
      <c r="B398" s="296"/>
      <c r="C398" s="422"/>
      <c r="D398" s="422"/>
      <c r="E398" s="422"/>
      <c r="F398" s="296"/>
      <c r="G398" s="295"/>
      <c r="H398" s="296"/>
      <c r="I398" s="296"/>
      <c r="J398" s="296"/>
      <c r="K398" s="296"/>
      <c r="L398" s="465"/>
      <c r="M398" s="296"/>
    </row>
    <row r="399" spans="1:13">
      <c r="A399" s="296"/>
      <c r="B399" s="296"/>
      <c r="C399" s="422"/>
      <c r="D399" s="422"/>
      <c r="E399" s="422"/>
      <c r="F399" s="296"/>
      <c r="G399" s="295"/>
      <c r="H399" s="296"/>
      <c r="I399" s="296"/>
      <c r="J399" s="296"/>
      <c r="K399" s="296"/>
      <c r="L399" s="465"/>
      <c r="M399" s="296"/>
    </row>
    <row r="400" spans="1:13">
      <c r="A400" s="296"/>
      <c r="B400" s="296"/>
      <c r="C400" s="422"/>
      <c r="D400" s="422"/>
      <c r="E400" s="422"/>
      <c r="F400" s="296"/>
      <c r="G400" s="295"/>
      <c r="H400" s="296"/>
      <c r="I400" s="296"/>
      <c r="J400" s="296"/>
      <c r="K400" s="296"/>
      <c r="L400" s="465"/>
      <c r="M400" s="296"/>
    </row>
    <row r="401" spans="1:13">
      <c r="A401" s="296"/>
      <c r="B401" s="296"/>
      <c r="C401" s="422"/>
      <c r="D401" s="422"/>
      <c r="E401" s="422"/>
      <c r="F401" s="296"/>
      <c r="G401" s="295"/>
      <c r="H401" s="296"/>
      <c r="I401" s="296"/>
      <c r="J401" s="296"/>
      <c r="K401" s="296"/>
      <c r="L401" s="465"/>
      <c r="M401" s="296"/>
    </row>
    <row r="402" spans="1:13">
      <c r="A402" s="296"/>
      <c r="B402" s="296"/>
      <c r="C402" s="422"/>
      <c r="D402" s="422"/>
      <c r="E402" s="422"/>
      <c r="F402" s="296"/>
      <c r="G402" s="295"/>
      <c r="H402" s="296"/>
      <c r="I402" s="296"/>
      <c r="J402" s="296"/>
      <c r="K402" s="296"/>
      <c r="L402" s="465"/>
      <c r="M402" s="296"/>
    </row>
    <row r="403" spans="1:13">
      <c r="A403" s="296"/>
      <c r="B403" s="296"/>
      <c r="C403" s="422"/>
      <c r="D403" s="422"/>
      <c r="E403" s="422"/>
      <c r="F403" s="296"/>
      <c r="G403" s="295"/>
      <c r="H403" s="296"/>
      <c r="I403" s="296"/>
      <c r="J403" s="296"/>
      <c r="K403" s="296"/>
      <c r="L403" s="465"/>
      <c r="M403" s="296"/>
    </row>
    <row r="404" spans="1:13">
      <c r="A404" s="296"/>
      <c r="B404" s="296"/>
      <c r="C404" s="422"/>
      <c r="D404" s="422"/>
      <c r="E404" s="422"/>
      <c r="F404" s="296"/>
      <c r="G404" s="295"/>
      <c r="H404" s="296"/>
      <c r="I404" s="296"/>
      <c r="J404" s="296"/>
      <c r="K404" s="296"/>
      <c r="L404" s="465"/>
      <c r="M404" s="296"/>
    </row>
    <row r="405" spans="1:13">
      <c r="A405" s="296"/>
      <c r="B405" s="296"/>
      <c r="C405" s="422"/>
      <c r="D405" s="422"/>
      <c r="E405" s="422"/>
      <c r="F405" s="296"/>
      <c r="G405" s="295"/>
      <c r="H405" s="296"/>
      <c r="I405" s="296"/>
      <c r="J405" s="296"/>
      <c r="K405" s="296"/>
      <c r="L405" s="465"/>
      <c r="M405" s="296"/>
    </row>
    <row r="406" spans="1:13">
      <c r="A406" s="296"/>
      <c r="B406" s="296"/>
      <c r="C406" s="422"/>
      <c r="D406" s="422"/>
      <c r="E406" s="422"/>
      <c r="F406" s="296"/>
      <c r="G406" s="295"/>
      <c r="H406" s="296"/>
      <c r="I406" s="296"/>
      <c r="J406" s="296"/>
      <c r="K406" s="296"/>
      <c r="L406" s="465"/>
      <c r="M406" s="296"/>
    </row>
    <row r="407" spans="1:13">
      <c r="A407" s="296"/>
      <c r="B407" s="296"/>
      <c r="C407" s="422"/>
      <c r="D407" s="422"/>
      <c r="E407" s="422"/>
      <c r="F407" s="296"/>
      <c r="G407" s="295"/>
      <c r="H407" s="296"/>
      <c r="I407" s="296"/>
      <c r="J407" s="296"/>
      <c r="K407" s="296"/>
      <c r="L407" s="465"/>
      <c r="M407" s="296"/>
    </row>
    <row r="408" spans="1:13">
      <c r="A408" s="296"/>
      <c r="B408" s="296"/>
      <c r="C408" s="422"/>
      <c r="D408" s="422"/>
      <c r="E408" s="422"/>
      <c r="F408" s="296"/>
      <c r="G408" s="295"/>
      <c r="H408" s="296"/>
      <c r="I408" s="296"/>
      <c r="J408" s="296"/>
      <c r="K408" s="296"/>
      <c r="L408" s="465"/>
      <c r="M408" s="296"/>
    </row>
    <row r="409" spans="1:13">
      <c r="A409" s="296"/>
      <c r="B409" s="296"/>
      <c r="C409" s="422"/>
      <c r="D409" s="422"/>
      <c r="E409" s="422"/>
      <c r="F409" s="296"/>
      <c r="G409" s="295"/>
      <c r="H409" s="296"/>
      <c r="I409" s="296"/>
      <c r="J409" s="296"/>
      <c r="K409" s="296"/>
      <c r="L409" s="465"/>
      <c r="M409" s="296"/>
    </row>
    <row r="410" spans="1:13">
      <c r="A410" s="296"/>
      <c r="B410" s="296"/>
      <c r="C410" s="422"/>
      <c r="D410" s="422"/>
      <c r="E410" s="422"/>
      <c r="F410" s="296"/>
      <c r="G410" s="295"/>
      <c r="H410" s="296"/>
      <c r="I410" s="296"/>
      <c r="J410" s="296"/>
      <c r="K410" s="296"/>
      <c r="L410" s="465"/>
      <c r="M410" s="296"/>
    </row>
    <row r="411" spans="1:13">
      <c r="A411" s="296"/>
      <c r="B411" s="296"/>
      <c r="C411" s="422"/>
      <c r="D411" s="422"/>
      <c r="E411" s="422"/>
      <c r="F411" s="296"/>
      <c r="G411" s="295"/>
      <c r="H411" s="296"/>
      <c r="I411" s="296"/>
      <c r="J411" s="296"/>
      <c r="K411" s="296"/>
      <c r="L411" s="465"/>
      <c r="M411" s="296"/>
    </row>
    <row r="412" spans="1:13">
      <c r="A412" s="296"/>
      <c r="B412" s="296"/>
      <c r="C412" s="422"/>
      <c r="D412" s="422"/>
      <c r="E412" s="422"/>
      <c r="F412" s="296"/>
      <c r="G412" s="295"/>
      <c r="H412" s="296"/>
      <c r="I412" s="296"/>
      <c r="J412" s="296"/>
      <c r="K412" s="296"/>
      <c r="L412" s="465"/>
      <c r="M412" s="296"/>
    </row>
    <row r="413" spans="1:13">
      <c r="A413" s="296"/>
      <c r="B413" s="296"/>
      <c r="C413" s="422"/>
      <c r="D413" s="422"/>
      <c r="E413" s="422"/>
      <c r="F413" s="296"/>
      <c r="G413" s="295"/>
      <c r="H413" s="296"/>
      <c r="I413" s="296"/>
      <c r="J413" s="296"/>
      <c r="K413" s="296"/>
      <c r="L413" s="465"/>
      <c r="M413" s="296"/>
    </row>
    <row r="414" spans="1:13">
      <c r="A414" s="296"/>
      <c r="B414" s="296"/>
      <c r="C414" s="422"/>
      <c r="D414" s="422"/>
      <c r="E414" s="422"/>
      <c r="F414" s="296"/>
      <c r="G414" s="295"/>
      <c r="H414" s="296"/>
      <c r="I414" s="296"/>
      <c r="J414" s="296"/>
      <c r="K414" s="296"/>
      <c r="L414" s="465"/>
      <c r="M414" s="296"/>
    </row>
    <row r="415" spans="1:13">
      <c r="A415" s="296"/>
      <c r="B415" s="296"/>
      <c r="C415" s="422"/>
      <c r="D415" s="422"/>
      <c r="E415" s="422"/>
      <c r="F415" s="296"/>
      <c r="G415" s="295"/>
      <c r="H415" s="296"/>
      <c r="I415" s="296"/>
      <c r="J415" s="296"/>
      <c r="K415" s="296"/>
      <c r="L415" s="465"/>
      <c r="M415" s="296"/>
    </row>
    <row r="416" spans="1:13">
      <c r="A416" s="296"/>
      <c r="B416" s="296"/>
      <c r="C416" s="422"/>
      <c r="D416" s="422"/>
      <c r="E416" s="422"/>
      <c r="F416" s="296"/>
      <c r="G416" s="295"/>
      <c r="H416" s="296"/>
      <c r="I416" s="296"/>
      <c r="J416" s="296"/>
      <c r="K416" s="296"/>
      <c r="L416" s="465"/>
      <c r="M416" s="296"/>
    </row>
    <row r="417" spans="1:13">
      <c r="A417" s="296"/>
      <c r="B417" s="296"/>
      <c r="C417" s="422"/>
      <c r="D417" s="422"/>
      <c r="E417" s="422"/>
      <c r="F417" s="296"/>
      <c r="G417" s="295"/>
      <c r="H417" s="296"/>
      <c r="I417" s="296"/>
      <c r="J417" s="296"/>
      <c r="K417" s="296"/>
      <c r="L417" s="465"/>
      <c r="M417" s="296"/>
    </row>
    <row r="418" spans="1:13">
      <c r="A418" s="296"/>
      <c r="B418" s="296"/>
      <c r="C418" s="422"/>
      <c r="D418" s="422"/>
      <c r="E418" s="422"/>
      <c r="F418" s="296"/>
      <c r="G418" s="295"/>
      <c r="H418" s="296"/>
      <c r="I418" s="296"/>
      <c r="J418" s="296"/>
      <c r="K418" s="296"/>
      <c r="L418" s="465"/>
      <c r="M418" s="296"/>
    </row>
    <row r="419" spans="1:13">
      <c r="A419" s="534"/>
      <c r="B419" s="534"/>
      <c r="C419" s="133"/>
      <c r="D419" s="133"/>
      <c r="E419" s="133"/>
      <c r="F419" s="534"/>
      <c r="G419" s="135"/>
      <c r="H419" s="534"/>
      <c r="I419" s="534"/>
      <c r="J419" s="534"/>
      <c r="K419" s="534"/>
      <c r="L419" s="535"/>
      <c r="M419" s="534"/>
    </row>
  </sheetData>
  <autoFilter ref="A68:N149" xr:uid="{5C7F5464-FF82-4F00-8264-768AF69D8737}"/>
  <mergeCells count="57">
    <mergeCell ref="O13:P13"/>
    <mergeCell ref="O20:P20"/>
    <mergeCell ref="J56:J60"/>
    <mergeCell ref="L56:N56"/>
    <mergeCell ref="L57:N58"/>
    <mergeCell ref="L59:N66"/>
    <mergeCell ref="J62:J66"/>
    <mergeCell ref="J50:J54"/>
    <mergeCell ref="L50:L51"/>
    <mergeCell ref="M50:N51"/>
    <mergeCell ref="L52:L53"/>
    <mergeCell ref="M52:N53"/>
    <mergeCell ref="L54:L55"/>
    <mergeCell ref="M54:N55"/>
    <mergeCell ref="L12:N14"/>
    <mergeCell ref="J13:J17"/>
    <mergeCell ref="B40:D40"/>
    <mergeCell ref="L40:N40"/>
    <mergeCell ref="B41:D41"/>
    <mergeCell ref="L41:N41"/>
    <mergeCell ref="L43:N45"/>
    <mergeCell ref="J44:J48"/>
    <mergeCell ref="L46:L47"/>
    <mergeCell ref="M46:N47"/>
    <mergeCell ref="L48:L49"/>
    <mergeCell ref="M48:N49"/>
    <mergeCell ref="B37:D37"/>
    <mergeCell ref="L37:N37"/>
    <mergeCell ref="B38:D38"/>
    <mergeCell ref="L38:N38"/>
    <mergeCell ref="B39:D39"/>
    <mergeCell ref="L39:N39"/>
    <mergeCell ref="B36:D36"/>
    <mergeCell ref="L36:N36"/>
    <mergeCell ref="J19:J23"/>
    <mergeCell ref="L19:L20"/>
    <mergeCell ref="M19:N20"/>
    <mergeCell ref="L21:L22"/>
    <mergeCell ref="M21:N22"/>
    <mergeCell ref="L23:L24"/>
    <mergeCell ref="M23:N24"/>
    <mergeCell ref="J25:J29"/>
    <mergeCell ref="L25:N25"/>
    <mergeCell ref="L26:N27"/>
    <mergeCell ref="L28:N35"/>
    <mergeCell ref="J31:J35"/>
    <mergeCell ref="L15:L16"/>
    <mergeCell ref="M15:N16"/>
    <mergeCell ref="L17:L18"/>
    <mergeCell ref="M17:N18"/>
    <mergeCell ref="A1:N1"/>
    <mergeCell ref="A2:A6"/>
    <mergeCell ref="F2:G2"/>
    <mergeCell ref="I2:I6"/>
    <mergeCell ref="A7:A11"/>
    <mergeCell ref="E7:E11"/>
    <mergeCell ref="I7:I11"/>
  </mergeCells>
  <phoneticPr fontId="46" type="noConversion"/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7"/>
  </sheetPr>
  <dimension ref="A1:P113"/>
  <sheetViews>
    <sheetView topLeftCell="A18" workbookViewId="0">
      <selection activeCell="L33" sqref="L33"/>
    </sheetView>
  </sheetViews>
  <sheetFormatPr defaultColWidth="8.7109375" defaultRowHeight="15.75"/>
  <cols>
    <col min="1" max="1" width="17.5703125" style="146" customWidth="1"/>
    <col min="2" max="2" width="8.140625" style="146" customWidth="1"/>
    <col min="3" max="3" width="8.7109375" style="149"/>
    <col min="4" max="4" width="9.28515625" style="149" customWidth="1"/>
    <col min="5" max="5" width="10.85546875" style="149" customWidth="1"/>
    <col min="6" max="6" width="10.5703125" style="146" customWidth="1"/>
    <col min="7" max="7" width="10.140625" style="146" customWidth="1"/>
    <col min="8" max="8" width="9.42578125" style="146" bestFit="1" customWidth="1"/>
    <col min="9" max="9" width="9.5703125" style="149" customWidth="1"/>
    <col min="10" max="10" width="10.140625" style="149" bestFit="1" customWidth="1"/>
    <col min="11" max="11" width="8.140625" style="146" customWidth="1"/>
    <col min="12" max="12" width="8.42578125" style="146" bestFit="1" customWidth="1"/>
    <col min="13" max="13" width="10.42578125" style="146" customWidth="1"/>
    <col min="14" max="15" width="8.7109375" style="146"/>
    <col min="16" max="16" width="10.42578125" style="146" bestFit="1" customWidth="1"/>
    <col min="17" max="16384" width="8.7109375" style="146"/>
  </cols>
  <sheetData>
    <row r="1" spans="1:16" ht="30.75" customHeight="1">
      <c r="A1" s="1194" t="s">
        <v>209</v>
      </c>
      <c r="B1" s="1194"/>
      <c r="C1" s="1194"/>
      <c r="D1" s="1194"/>
      <c r="E1" s="1194"/>
      <c r="F1" s="1194"/>
      <c r="G1" s="1194"/>
      <c r="H1" s="1194"/>
      <c r="I1" s="1194"/>
      <c r="J1" s="1194"/>
      <c r="K1" s="1194"/>
      <c r="L1" s="1194"/>
      <c r="M1" s="1194"/>
      <c r="N1" s="1194"/>
    </row>
    <row r="2" spans="1:16" ht="15.6" hidden="1" customHeight="1">
      <c r="A2" s="1195" t="s">
        <v>67</v>
      </c>
      <c r="B2" s="156"/>
      <c r="C2" s="66" t="s">
        <v>68</v>
      </c>
      <c r="D2" s="66" t="s">
        <v>46</v>
      </c>
      <c r="F2" s="1134" t="s">
        <v>69</v>
      </c>
      <c r="G2" s="1135"/>
      <c r="I2" s="1198" t="s">
        <v>70</v>
      </c>
      <c r="J2" s="158"/>
      <c r="K2" s="399" t="s">
        <v>68</v>
      </c>
      <c r="L2" s="399" t="s">
        <v>46</v>
      </c>
    </row>
    <row r="3" spans="1:16" ht="15.75" hidden="1" customHeight="1">
      <c r="A3" s="1196"/>
      <c r="B3" s="156" t="s">
        <v>71</v>
      </c>
      <c r="C3" s="66">
        <v>307</v>
      </c>
      <c r="D3" s="400">
        <v>10256.17</v>
      </c>
      <c r="F3" s="152" t="s">
        <v>68</v>
      </c>
      <c r="G3" s="152" t="s">
        <v>46</v>
      </c>
      <c r="I3" s="1199"/>
      <c r="J3" s="158" t="s">
        <v>71</v>
      </c>
      <c r="K3" s="399">
        <v>43</v>
      </c>
      <c r="L3" s="153">
        <v>1732.3</v>
      </c>
    </row>
    <row r="4" spans="1:16" ht="15.75" hidden="1" customHeight="1">
      <c r="A4" s="1196"/>
      <c r="B4" s="156" t="s">
        <v>50</v>
      </c>
      <c r="C4" s="66">
        <f ca="1">SUMIF($D:$D,"CPB",$K:$K)</f>
        <v>0</v>
      </c>
      <c r="D4" s="400">
        <f ca="1">SUMIF($D:$D,"CPB",$J:$J)</f>
        <v>0</v>
      </c>
      <c r="F4" s="154" t="e">
        <f>SUM(#REF!)</f>
        <v>#REF!</v>
      </c>
      <c r="G4" s="155" t="e">
        <f>SUM(#REF!)</f>
        <v>#REF!</v>
      </c>
      <c r="I4" s="1199"/>
      <c r="J4" s="158" t="s">
        <v>50</v>
      </c>
      <c r="K4" s="399">
        <f ca="1">SUMIF($D:$D,"CNP",$K:$K)</f>
        <v>0</v>
      </c>
      <c r="L4" s="401">
        <f ca="1">SUMIF($D:$D,"CNP",$J:$J)</f>
        <v>0</v>
      </c>
    </row>
    <row r="5" spans="1:16" ht="15.75" hidden="1" customHeight="1">
      <c r="A5" s="1196"/>
      <c r="B5" s="156" t="s">
        <v>51</v>
      </c>
      <c r="C5" s="66">
        <v>7</v>
      </c>
      <c r="D5" s="402">
        <f>[1]CPB!$C$6</f>
        <v>627.15</v>
      </c>
      <c r="I5" s="1199"/>
      <c r="J5" s="158" t="s">
        <v>51</v>
      </c>
      <c r="K5" s="399">
        <f ca="1">SUMIFS($K:$K,$D:$D,"CNP",$L:$L,"O")</f>
        <v>0</v>
      </c>
      <c r="L5" s="403">
        <f ca="1">SUMIFS($J:$J,$D:$D,"CNP",$L:$L,"O")</f>
        <v>0</v>
      </c>
    </row>
    <row r="6" spans="1:16" ht="15.75" hidden="1" customHeight="1">
      <c r="A6" s="1197"/>
      <c r="B6" s="156" t="s">
        <v>52</v>
      </c>
      <c r="C6" s="66">
        <f ca="1">C3+C4-C5</f>
        <v>300</v>
      </c>
      <c r="D6" s="402">
        <f ca="1">D3+D4-D5</f>
        <v>9629.02</v>
      </c>
      <c r="I6" s="1200"/>
      <c r="J6" s="158" t="s">
        <v>52</v>
      </c>
      <c r="K6" s="399">
        <f ca="1">K3+K4-K5</f>
        <v>43</v>
      </c>
      <c r="L6" s="399">
        <f ca="1">L3+L4-L5</f>
        <v>1732.3</v>
      </c>
    </row>
    <row r="7" spans="1:16" ht="15.6" hidden="1" customHeight="1">
      <c r="A7" s="1201" t="s">
        <v>72</v>
      </c>
      <c r="B7" s="159"/>
      <c r="C7" s="404" t="s">
        <v>68</v>
      </c>
      <c r="D7" s="404" t="s">
        <v>46</v>
      </c>
      <c r="E7" s="1204" t="s">
        <v>73</v>
      </c>
      <c r="F7" s="161"/>
      <c r="G7" s="405" t="s">
        <v>68</v>
      </c>
      <c r="H7" s="405" t="s">
        <v>46</v>
      </c>
      <c r="I7" s="1207" t="s">
        <v>74</v>
      </c>
      <c r="J7" s="170"/>
      <c r="K7" s="406" t="s">
        <v>68</v>
      </c>
      <c r="L7" s="406" t="s">
        <v>42</v>
      </c>
    </row>
    <row r="8" spans="1:16" ht="15" hidden="1" customHeight="1">
      <c r="A8" s="1202"/>
      <c r="B8" s="159" t="s">
        <v>71</v>
      </c>
      <c r="C8" s="407">
        <v>151</v>
      </c>
      <c r="D8" s="407">
        <v>4561.12</v>
      </c>
      <c r="E8" s="1205"/>
      <c r="F8" s="169" t="s">
        <v>71</v>
      </c>
      <c r="G8" s="405">
        <v>4</v>
      </c>
      <c r="H8" s="103">
        <v>144</v>
      </c>
      <c r="I8" s="1208"/>
      <c r="J8" s="170" t="s">
        <v>71</v>
      </c>
      <c r="K8" s="167">
        <v>46</v>
      </c>
      <c r="L8" s="167">
        <v>46.65</v>
      </c>
    </row>
    <row r="9" spans="1:16" ht="15" hidden="1" customHeight="1">
      <c r="A9" s="1202"/>
      <c r="B9" s="159" t="s">
        <v>50</v>
      </c>
      <c r="C9" s="404">
        <f ca="1">SUMIF($D:$D,"CSB",$K:$K)</f>
        <v>0</v>
      </c>
      <c r="D9" s="408">
        <f ca="1">SUMIF($D:$D,"CSB",$J:$J)</f>
        <v>0</v>
      </c>
      <c r="E9" s="1205"/>
      <c r="F9" s="169" t="s">
        <v>50</v>
      </c>
      <c r="G9" s="405">
        <f ca="1">SUMIF($D:$D,"CAT",$K:$K)</f>
        <v>0</v>
      </c>
      <c r="H9" s="103">
        <f ca="1">SUMIF($D:$D,"CAT",$J:$J)</f>
        <v>0</v>
      </c>
      <c r="I9" s="1208"/>
      <c r="J9" s="170" t="s">
        <v>50</v>
      </c>
      <c r="K9" s="406">
        <f ca="1">SUMIF($D:$D,"CBD",$K:$K)</f>
        <v>0</v>
      </c>
      <c r="L9" s="338">
        <f ca="1">SUMIF($D:$D,"CBD",$J:$J)</f>
        <v>0</v>
      </c>
    </row>
    <row r="10" spans="1:16" ht="15" hidden="1" customHeight="1">
      <c r="A10" s="1202"/>
      <c r="B10" s="159" t="s">
        <v>51</v>
      </c>
      <c r="C10" s="404">
        <f ca="1">SUMIFS($K:$K,$D:$D,"CSB",$L:$L,"O")</f>
        <v>0</v>
      </c>
      <c r="D10" s="404">
        <f ca="1">SUMIFS($J:$J,$D:$D,"CSB",$L:$L,"O")</f>
        <v>0</v>
      </c>
      <c r="E10" s="1205"/>
      <c r="F10" s="169" t="s">
        <v>51</v>
      </c>
      <c r="G10" s="405">
        <f ca="1">SUMIFS($K:$K,$D:$D,"CAT",$L:$L,"O")</f>
        <v>0</v>
      </c>
      <c r="H10" s="405">
        <f ca="1">SUMIFS($J:$J,$D:$D,"CAT",$L:$L,"O")</f>
        <v>0</v>
      </c>
      <c r="I10" s="1208"/>
      <c r="J10" s="170" t="s">
        <v>51</v>
      </c>
      <c r="K10" s="406">
        <f ca="1">SUMIFS($K:$K,$D:$D,"CBD",$L:$L,"O")</f>
        <v>0</v>
      </c>
      <c r="L10" s="406">
        <f ca="1">SUMIFS($J:$J,$D:$D,"CBD",$L:$L,"O")</f>
        <v>0</v>
      </c>
    </row>
    <row r="11" spans="1:16" ht="15" hidden="1" customHeight="1">
      <c r="A11" s="1203"/>
      <c r="B11" s="159" t="s">
        <v>52</v>
      </c>
      <c r="C11" s="404">
        <f ca="1">C8+C9-C10</f>
        <v>151</v>
      </c>
      <c r="D11" s="409">
        <f ca="1">D8+D9-D10</f>
        <v>4561.12</v>
      </c>
      <c r="E11" s="1206"/>
      <c r="F11" s="169" t="s">
        <v>52</v>
      </c>
      <c r="G11" s="405">
        <f ca="1">G8+G9-G10</f>
        <v>4</v>
      </c>
      <c r="H11" s="410">
        <f ca="1">H8+H9-H10</f>
        <v>144</v>
      </c>
      <c r="I11" s="1209"/>
      <c r="J11" s="170" t="s">
        <v>52</v>
      </c>
      <c r="K11" s="406">
        <f ca="1">K8+K9-K10</f>
        <v>46</v>
      </c>
      <c r="L11" s="406">
        <f ca="1">L8+L9-L10</f>
        <v>46.65</v>
      </c>
    </row>
    <row r="12" spans="1:16" s="393" customFormat="1" ht="15.75" customHeight="1">
      <c r="A12" s="234" t="s">
        <v>0</v>
      </c>
      <c r="B12" s="235">
        <v>1</v>
      </c>
      <c r="C12" s="236">
        <v>2</v>
      </c>
      <c r="D12" s="235">
        <v>3</v>
      </c>
      <c r="E12" s="236">
        <v>4</v>
      </c>
      <c r="F12" s="237">
        <v>5</v>
      </c>
      <c r="G12" s="236">
        <v>6</v>
      </c>
      <c r="H12" s="235">
        <v>7</v>
      </c>
      <c r="I12" s="238"/>
      <c r="J12" s="239"/>
      <c r="K12" s="240" t="s">
        <v>1</v>
      </c>
      <c r="L12" s="1181" t="s">
        <v>39</v>
      </c>
      <c r="M12" s="1181"/>
      <c r="N12" s="1181"/>
    </row>
    <row r="13" spans="1:16" s="393" customFormat="1" ht="15.75" customHeight="1">
      <c r="A13" s="9" t="s">
        <v>119</v>
      </c>
      <c r="B13" s="10">
        <f>SUMIFS($J$33:$J$4846,$A$33:$A$4846,B12&amp;"-03-2020",$D$33:$D$4846,$A$13,$K$33:$K$4846,"1")</f>
        <v>0</v>
      </c>
      <c r="C13" s="669">
        <f t="shared" ref="C13:H13" si="0">SUMIFS($J$33:$J$4846,$A$33:$A$4846,C12&amp;"-03-2020",$D$33:$D$4846,$A$13,$K$33:$K$4846,"1")</f>
        <v>0</v>
      </c>
      <c r="D13" s="669">
        <f t="shared" si="0"/>
        <v>0</v>
      </c>
      <c r="E13" s="669">
        <f t="shared" si="0"/>
        <v>0</v>
      </c>
      <c r="F13" s="669">
        <f t="shared" si="0"/>
        <v>0</v>
      </c>
      <c r="G13" s="669">
        <f t="shared" si="0"/>
        <v>0</v>
      </c>
      <c r="H13" s="669">
        <f t="shared" si="0"/>
        <v>0</v>
      </c>
      <c r="I13" s="10">
        <f t="shared" ref="I13" si="1">SUMIFS($J$33:$J$4846,$A$33:$A$4846,I12&amp;"-02-2020",$D$33:$D$4846,$A$13,$K$33:$K$4846,"1")</f>
        <v>0</v>
      </c>
      <c r="J13" s="390"/>
      <c r="K13" s="11">
        <f>SUM(B13:I13)</f>
        <v>0</v>
      </c>
      <c r="L13" s="1181"/>
      <c r="M13" s="1181"/>
      <c r="N13" s="1181"/>
      <c r="O13" s="1182"/>
      <c r="P13" s="1182"/>
    </row>
    <row r="14" spans="1:16" s="393" customFormat="1" ht="15.75" customHeight="1">
      <c r="A14" s="234" t="s">
        <v>0</v>
      </c>
      <c r="B14" s="235">
        <v>8</v>
      </c>
      <c r="C14" s="237">
        <v>9</v>
      </c>
      <c r="D14" s="235">
        <v>10</v>
      </c>
      <c r="E14" s="237">
        <v>11</v>
      </c>
      <c r="F14" s="235">
        <v>12</v>
      </c>
      <c r="G14" s="237">
        <v>13</v>
      </c>
      <c r="H14" s="235">
        <v>14</v>
      </c>
      <c r="I14" s="237">
        <v>15</v>
      </c>
      <c r="J14" s="241"/>
      <c r="K14" s="242" t="s">
        <v>5</v>
      </c>
      <c r="L14" s="394" t="s">
        <v>119</v>
      </c>
      <c r="M14" s="412">
        <f>K13+K15+K17+K19</f>
        <v>0</v>
      </c>
      <c r="N14" s="412"/>
      <c r="O14" s="358"/>
      <c r="P14" s="359"/>
    </row>
    <row r="15" spans="1:16" s="393" customFormat="1" ht="15.75" customHeight="1">
      <c r="A15" s="9" t="s">
        <v>119</v>
      </c>
      <c r="B15" s="10">
        <f>SUMIFS($J$33:$J$4846,$A$33:$A$4846,B14&amp;"-03-2020",$D$33:$D$4846,$A$15,$K$33:$K$4846,"1")</f>
        <v>0</v>
      </c>
      <c r="C15" s="669">
        <f t="shared" ref="C15:I15" si="2">SUMIFS($J$33:$J$4846,$A$33:$A$4846,C14&amp;"-03-2020",$D$33:$D$4846,$A$15,$K$33:$K$4846,"1")</f>
        <v>0</v>
      </c>
      <c r="D15" s="669">
        <f t="shared" si="2"/>
        <v>0</v>
      </c>
      <c r="E15" s="669">
        <f t="shared" si="2"/>
        <v>0</v>
      </c>
      <c r="F15" s="669">
        <f t="shared" si="2"/>
        <v>0</v>
      </c>
      <c r="G15" s="669">
        <f t="shared" si="2"/>
        <v>0</v>
      </c>
      <c r="H15" s="669">
        <f t="shared" si="2"/>
        <v>0</v>
      </c>
      <c r="I15" s="669">
        <f t="shared" si="2"/>
        <v>0</v>
      </c>
      <c r="J15" s="391"/>
      <c r="K15" s="11">
        <f>SUM(B15:I15)</f>
        <v>0</v>
      </c>
      <c r="L15" s="365"/>
      <c r="M15" s="1179"/>
      <c r="N15" s="1179"/>
      <c r="O15" s="397"/>
      <c r="P15" s="360"/>
    </row>
    <row r="16" spans="1:16" s="393" customFormat="1" ht="15.75" customHeight="1">
      <c r="A16" s="234" t="s">
        <v>0</v>
      </c>
      <c r="B16" s="235">
        <v>16</v>
      </c>
      <c r="C16" s="235">
        <v>17</v>
      </c>
      <c r="D16" s="235">
        <v>18</v>
      </c>
      <c r="E16" s="235">
        <v>19</v>
      </c>
      <c r="F16" s="235">
        <v>20</v>
      </c>
      <c r="G16" s="235">
        <v>21</v>
      </c>
      <c r="H16" s="235">
        <v>22</v>
      </c>
      <c r="I16" s="235">
        <v>23</v>
      </c>
      <c r="J16" s="243"/>
      <c r="K16" s="155" t="s">
        <v>6</v>
      </c>
      <c r="L16" s="366"/>
      <c r="M16" s="1180"/>
      <c r="N16" s="1180"/>
      <c r="O16" s="358"/>
      <c r="P16" s="359"/>
    </row>
    <row r="17" spans="1:16" s="393" customFormat="1" ht="15.75" customHeight="1">
      <c r="A17" s="9" t="s">
        <v>119</v>
      </c>
      <c r="B17" s="10">
        <f>SUMIFS($J$33:$J$4846,$A$33:$A$4846,B16&amp;"-03-2020",$D$33:$D$4846,$A$17,$K$33:$K$4846,"1")</f>
        <v>0</v>
      </c>
      <c r="C17" s="669">
        <f t="shared" ref="C17:I17" si="3">SUMIFS($J$33:$J$4846,$A$33:$A$4846,C16&amp;"-03-2020",$D$33:$D$4846,$A$17,$K$33:$K$4846,"1")</f>
        <v>0</v>
      </c>
      <c r="D17" s="669">
        <f t="shared" si="3"/>
        <v>0</v>
      </c>
      <c r="E17" s="669">
        <f t="shared" si="3"/>
        <v>0</v>
      </c>
      <c r="F17" s="669">
        <f t="shared" si="3"/>
        <v>0</v>
      </c>
      <c r="G17" s="669">
        <f t="shared" si="3"/>
        <v>0</v>
      </c>
      <c r="H17" s="669">
        <f t="shared" si="3"/>
        <v>0</v>
      </c>
      <c r="I17" s="669">
        <f t="shared" si="3"/>
        <v>0</v>
      </c>
      <c r="J17" s="391"/>
      <c r="K17" s="11">
        <f>SUM(B17:I17)</f>
        <v>0</v>
      </c>
      <c r="L17" s="1189"/>
      <c r="M17" s="1189"/>
      <c r="N17" s="1190"/>
      <c r="O17" s="358"/>
      <c r="P17" s="359"/>
    </row>
    <row r="18" spans="1:16" s="393" customFormat="1" ht="15.75" customHeight="1">
      <c r="A18" s="234" t="s">
        <v>0</v>
      </c>
      <c r="B18" s="235">
        <v>24</v>
      </c>
      <c r="C18" s="235">
        <v>25</v>
      </c>
      <c r="D18" s="235">
        <v>26</v>
      </c>
      <c r="E18" s="235">
        <v>27</v>
      </c>
      <c r="F18" s="235">
        <v>28</v>
      </c>
      <c r="G18" s="235">
        <v>29</v>
      </c>
      <c r="H18" s="235">
        <v>30</v>
      </c>
      <c r="I18" s="152" t="s">
        <v>156</v>
      </c>
      <c r="J18" s="243"/>
      <c r="K18" s="238" t="s">
        <v>8</v>
      </c>
      <c r="L18" s="1149"/>
      <c r="M18" s="1172"/>
      <c r="N18" s="1172"/>
    </row>
    <row r="19" spans="1:16" s="393" customFormat="1" ht="15.75" customHeight="1">
      <c r="A19" s="9" t="s">
        <v>119</v>
      </c>
      <c r="B19" s="10">
        <f>SUMIFS($J$33:$J$4846,$A$33:$A$4846,B18&amp;"-03-2020",$D$33:$D$4846,$A$19,$K$33:$K$4846,"1")</f>
        <v>0</v>
      </c>
      <c r="C19" s="669">
        <f t="shared" ref="C19:I19" si="4">SUMIFS($J$33:$J$4846,$A$33:$A$4846,C18&amp;"-03-2020",$D$33:$D$4846,$A$19,$K$33:$K$4846,"1")</f>
        <v>0</v>
      </c>
      <c r="D19" s="669">
        <f t="shared" si="4"/>
        <v>0</v>
      </c>
      <c r="E19" s="669">
        <f t="shared" si="4"/>
        <v>0</v>
      </c>
      <c r="F19" s="669">
        <f t="shared" si="4"/>
        <v>0</v>
      </c>
      <c r="G19" s="669">
        <f t="shared" si="4"/>
        <v>0</v>
      </c>
      <c r="H19" s="669">
        <f t="shared" si="4"/>
        <v>0</v>
      </c>
      <c r="I19" s="669">
        <f t="shared" si="4"/>
        <v>0</v>
      </c>
      <c r="J19" s="391"/>
      <c r="K19" s="11">
        <f>SUM(B19:I19)</f>
        <v>0</v>
      </c>
      <c r="L19" s="1150"/>
      <c r="M19" s="1151"/>
      <c r="N19" s="1151"/>
    </row>
    <row r="20" spans="1:16" s="393" customFormat="1" ht="18.75" customHeight="1">
      <c r="A20" s="231"/>
      <c r="B20" s="1191" t="s">
        <v>9</v>
      </c>
      <c r="C20" s="1192"/>
      <c r="D20" s="1193"/>
      <c r="E20" s="173" t="s">
        <v>80</v>
      </c>
      <c r="F20" s="173" t="s">
        <v>81</v>
      </c>
      <c r="G20" s="173" t="s">
        <v>82</v>
      </c>
      <c r="H20" s="173" t="s">
        <v>83</v>
      </c>
      <c r="I20" s="19"/>
      <c r="J20" s="20"/>
      <c r="K20" s="231"/>
      <c r="L20" s="1191" t="s">
        <v>159</v>
      </c>
      <c r="M20" s="1192"/>
      <c r="N20" s="1193"/>
    </row>
    <row r="21" spans="1:16" s="393" customFormat="1" ht="18.75" customHeight="1">
      <c r="A21" s="338" t="s">
        <v>119</v>
      </c>
      <c r="B21" s="1183">
        <v>82.92</v>
      </c>
      <c r="C21" s="1184"/>
      <c r="D21" s="1185"/>
      <c r="E21" s="28"/>
      <c r="F21" s="28"/>
      <c r="G21" s="28"/>
      <c r="H21" s="28"/>
      <c r="I21" s="19"/>
      <c r="J21" s="20"/>
      <c r="K21" s="338" t="s">
        <v>119</v>
      </c>
      <c r="L21" s="1186">
        <f>B21+M14-M25</f>
        <v>82.92</v>
      </c>
      <c r="M21" s="1187"/>
      <c r="N21" s="1188"/>
    </row>
    <row r="22" spans="1:16" s="393" customFormat="1" ht="18.75" customHeight="1">
      <c r="A22" s="21"/>
      <c r="B22" s="19"/>
      <c r="C22" s="19"/>
      <c r="D22" s="19"/>
      <c r="E22" s="19"/>
      <c r="F22" s="19"/>
      <c r="G22" s="19"/>
      <c r="H22" s="19"/>
      <c r="I22" s="19"/>
      <c r="J22" s="22"/>
      <c r="K22" s="339"/>
      <c r="L22" s="411"/>
      <c r="M22" s="411"/>
      <c r="N22" s="411"/>
    </row>
    <row r="23" spans="1:16" s="393" customFormat="1" ht="15.75" customHeight="1">
      <c r="A23" s="234" t="s">
        <v>84</v>
      </c>
      <c r="B23" s="235">
        <v>1</v>
      </c>
      <c r="C23" s="236">
        <v>2</v>
      </c>
      <c r="D23" s="235">
        <v>3</v>
      </c>
      <c r="E23" s="236">
        <v>4</v>
      </c>
      <c r="F23" s="237">
        <v>5</v>
      </c>
      <c r="G23" s="236">
        <v>6</v>
      </c>
      <c r="H23" s="235">
        <v>7</v>
      </c>
      <c r="I23" s="238"/>
      <c r="J23" s="239"/>
      <c r="K23" s="240" t="s">
        <v>1</v>
      </c>
      <c r="L23" s="1037" t="s">
        <v>41</v>
      </c>
      <c r="M23" s="1038"/>
      <c r="N23" s="1039"/>
    </row>
    <row r="24" spans="1:16" s="393" customFormat="1" ht="15.75" customHeight="1">
      <c r="A24" s="9" t="s">
        <v>119</v>
      </c>
      <c r="B24" s="10">
        <f>SUMIFS($J$33:$J$4846,$A$33:$A$4846,B23&amp;"-03-2020",$D$33:$D$4846,$A$24,$L$33:$L$4846,"O")</f>
        <v>0</v>
      </c>
      <c r="C24" s="669">
        <f t="shared" ref="C24:H24" si="5">SUMIFS($J$33:$J$4846,$A$33:$A$4846,C23&amp;"-03-2020",$D$33:$D$4846,$A$24,$L$33:$L$4846,"O")</f>
        <v>0</v>
      </c>
      <c r="D24" s="669">
        <f t="shared" si="5"/>
        <v>0</v>
      </c>
      <c r="E24" s="669">
        <f t="shared" si="5"/>
        <v>0</v>
      </c>
      <c r="F24" s="669">
        <f t="shared" si="5"/>
        <v>0</v>
      </c>
      <c r="G24" s="669">
        <f t="shared" si="5"/>
        <v>0</v>
      </c>
      <c r="H24" s="669">
        <f t="shared" si="5"/>
        <v>0</v>
      </c>
      <c r="I24" s="10">
        <f t="shared" ref="I24" si="6">SUMIFS($J$33:$J$4846,$A$33:$A$4846,I23&amp;"-02-2020",$D$33:$D$4846,$A$24,$L$33:$L$4846,"O")</f>
        <v>0</v>
      </c>
      <c r="J24" s="361"/>
      <c r="K24" s="11">
        <f>SUM(B24:I24)</f>
        <v>0</v>
      </c>
      <c r="L24" s="1040"/>
      <c r="M24" s="1173"/>
      <c r="N24" s="1042"/>
    </row>
    <row r="25" spans="1:16" s="393" customFormat="1" ht="15.75" customHeight="1">
      <c r="A25" s="234" t="s">
        <v>84</v>
      </c>
      <c r="B25" s="235">
        <v>8</v>
      </c>
      <c r="C25" s="237">
        <v>9</v>
      </c>
      <c r="D25" s="235">
        <v>10</v>
      </c>
      <c r="E25" s="237">
        <v>11</v>
      </c>
      <c r="F25" s="235">
        <v>12</v>
      </c>
      <c r="G25" s="237">
        <v>13</v>
      </c>
      <c r="H25" s="235">
        <v>14</v>
      </c>
      <c r="I25" s="237">
        <v>15</v>
      </c>
      <c r="J25" s="241"/>
      <c r="K25" s="242" t="s">
        <v>5</v>
      </c>
      <c r="L25" s="362" t="s">
        <v>119</v>
      </c>
      <c r="M25" s="1177">
        <f>K24+K26+K28+K30+O25+O26</f>
        <v>0</v>
      </c>
      <c r="N25" s="1178"/>
      <c r="O25" s="261"/>
    </row>
    <row r="26" spans="1:16" s="393" customFormat="1" ht="15.75" customHeight="1">
      <c r="A26" s="9" t="s">
        <v>119</v>
      </c>
      <c r="B26" s="10">
        <f>SUMIFS($J$33:$J$4846,$A$33:$A$4846,B25&amp;"-03-2020",$D$33:$D$4846,$A$26,$L$33:$L$4846,"O")</f>
        <v>0</v>
      </c>
      <c r="C26" s="669">
        <f t="shared" ref="C26:I26" si="7">SUMIFS($J$33:$J$4846,$A$33:$A$4846,C25&amp;"-03-2020",$D$33:$D$4846,$A$26,$L$33:$L$4846,"O")</f>
        <v>0</v>
      </c>
      <c r="D26" s="669">
        <f t="shared" si="7"/>
        <v>0</v>
      </c>
      <c r="E26" s="669">
        <f t="shared" si="7"/>
        <v>0</v>
      </c>
      <c r="F26" s="669">
        <f t="shared" si="7"/>
        <v>0</v>
      </c>
      <c r="G26" s="669">
        <f t="shared" si="7"/>
        <v>0</v>
      </c>
      <c r="H26" s="669">
        <f t="shared" si="7"/>
        <v>0</v>
      </c>
      <c r="I26" s="669">
        <f t="shared" si="7"/>
        <v>0</v>
      </c>
      <c r="J26" s="363"/>
      <c r="K26" s="231">
        <f>SUM(B26:I26)</f>
        <v>0</v>
      </c>
      <c r="L26" s="395"/>
      <c r="M26" s="1174"/>
      <c r="N26" s="1174"/>
      <c r="O26" s="261"/>
    </row>
    <row r="27" spans="1:16" s="393" customFormat="1" ht="15.75" customHeight="1">
      <c r="A27" s="234" t="s">
        <v>84</v>
      </c>
      <c r="B27" s="235">
        <v>16</v>
      </c>
      <c r="C27" s="235">
        <v>17</v>
      </c>
      <c r="D27" s="235">
        <v>18</v>
      </c>
      <c r="E27" s="235">
        <v>19</v>
      </c>
      <c r="F27" s="235">
        <v>20</v>
      </c>
      <c r="G27" s="235">
        <v>21</v>
      </c>
      <c r="H27" s="235">
        <v>22</v>
      </c>
      <c r="I27" s="235">
        <v>23</v>
      </c>
      <c r="J27" s="364"/>
      <c r="K27" s="155" t="s">
        <v>6</v>
      </c>
      <c r="L27" s="392"/>
      <c r="M27" s="1175"/>
      <c r="N27" s="1175"/>
      <c r="P27" s="261"/>
    </row>
    <row r="28" spans="1:16" s="393" customFormat="1" ht="15.75" customHeight="1">
      <c r="A28" s="9" t="s">
        <v>119</v>
      </c>
      <c r="B28" s="10">
        <f>SUMIFS($J$33:$J$4846,$A$33:$A$4846,B27&amp;"-03-2020",$D$33:$D$4846,$A$28,$L$33:$L$4846,"O")</f>
        <v>0</v>
      </c>
      <c r="C28" s="669">
        <f t="shared" ref="C28:I28" si="8">SUMIFS($J$33:$J$4846,$A$33:$A$4846,C27&amp;"-03-2020",$D$33:$D$4846,$A$28,$L$33:$L$4846,"O")</f>
        <v>0</v>
      </c>
      <c r="D28" s="669">
        <f t="shared" si="8"/>
        <v>0</v>
      </c>
      <c r="E28" s="669">
        <f t="shared" si="8"/>
        <v>0</v>
      </c>
      <c r="F28" s="669">
        <f t="shared" si="8"/>
        <v>0</v>
      </c>
      <c r="G28" s="669">
        <f t="shared" si="8"/>
        <v>0</v>
      </c>
      <c r="H28" s="669">
        <f t="shared" si="8"/>
        <v>0</v>
      </c>
      <c r="I28" s="669">
        <f t="shared" si="8"/>
        <v>0</v>
      </c>
      <c r="J28" s="391"/>
      <c r="K28" s="231">
        <f>SUM(B28:I28)</f>
        <v>0</v>
      </c>
      <c r="L28" s="1176"/>
      <c r="M28" s="1176"/>
      <c r="N28" s="1176"/>
    </row>
    <row r="29" spans="1:16" s="393" customFormat="1" ht="15.75" customHeight="1">
      <c r="A29" s="234" t="s">
        <v>84</v>
      </c>
      <c r="B29" s="235">
        <v>24</v>
      </c>
      <c r="C29" s="235">
        <v>25</v>
      </c>
      <c r="D29" s="235">
        <v>26</v>
      </c>
      <c r="E29" s="235">
        <v>27</v>
      </c>
      <c r="F29" s="235">
        <v>28</v>
      </c>
      <c r="G29" s="235">
        <v>29</v>
      </c>
      <c r="H29" s="235">
        <v>30</v>
      </c>
      <c r="I29" s="152">
        <v>31</v>
      </c>
      <c r="J29" s="243"/>
      <c r="K29" s="238" t="s">
        <v>8</v>
      </c>
      <c r="L29" s="1172"/>
      <c r="M29" s="1172"/>
      <c r="N29" s="1172"/>
    </row>
    <row r="30" spans="1:16" s="393" customFormat="1" ht="15.75" customHeight="1">
      <c r="A30" s="9" t="s">
        <v>119</v>
      </c>
      <c r="B30" s="10">
        <f>SUMIFS($J$33:$J$4846,$A$33:$A$4846,B29&amp;"-03-2020",$D$33:$D$4846,$A$30,$L$33:$L$4846,"O")</f>
        <v>0</v>
      </c>
      <c r="C30" s="669">
        <f t="shared" ref="C30:I30" si="9">SUMIFS($J$33:$J$4846,$A$33:$A$4846,C29&amp;"-03-2020",$D$33:$D$4846,$A$30,$L$33:$L$4846,"O")</f>
        <v>0</v>
      </c>
      <c r="D30" s="669">
        <f t="shared" si="9"/>
        <v>0</v>
      </c>
      <c r="E30" s="669">
        <f t="shared" si="9"/>
        <v>0</v>
      </c>
      <c r="F30" s="669">
        <f t="shared" si="9"/>
        <v>0</v>
      </c>
      <c r="G30" s="669">
        <f t="shared" si="9"/>
        <v>0</v>
      </c>
      <c r="H30" s="669">
        <f t="shared" si="9"/>
        <v>0</v>
      </c>
      <c r="I30" s="669">
        <f t="shared" si="9"/>
        <v>0</v>
      </c>
      <c r="J30" s="391"/>
      <c r="K30" s="231">
        <f>SUM(B30:I30)</f>
        <v>0</v>
      </c>
      <c r="L30" s="1172"/>
      <c r="M30" s="1172"/>
      <c r="N30" s="1172"/>
    </row>
    <row r="31" spans="1:16" s="393" customFormat="1" ht="15.75" customHeight="1">
      <c r="A31" s="174"/>
      <c r="B31" s="68"/>
      <c r="C31" s="68"/>
      <c r="D31" s="68"/>
      <c r="E31" s="68"/>
      <c r="F31" s="68"/>
      <c r="G31" s="68"/>
      <c r="H31" s="68"/>
      <c r="I31" s="68"/>
      <c r="J31" s="21"/>
      <c r="K31" s="175"/>
      <c r="L31" s="396"/>
    </row>
    <row r="32" spans="1:16" s="149" customFormat="1" ht="23.25" customHeight="1">
      <c r="A32" s="288" t="s">
        <v>18</v>
      </c>
      <c r="B32" s="289"/>
      <c r="C32" s="290" t="s">
        <v>19</v>
      </c>
      <c r="D32" s="290" t="s">
        <v>85</v>
      </c>
      <c r="E32" s="291" t="s">
        <v>59</v>
      </c>
      <c r="F32" s="292" t="s">
        <v>60</v>
      </c>
      <c r="G32" s="293" t="s">
        <v>61</v>
      </c>
      <c r="H32" s="293" t="s">
        <v>62</v>
      </c>
      <c r="I32" s="291" t="s">
        <v>63</v>
      </c>
      <c r="J32" s="293" t="s">
        <v>46</v>
      </c>
      <c r="K32" s="294" t="s">
        <v>86</v>
      </c>
      <c r="L32" s="294" t="s">
        <v>51</v>
      </c>
      <c r="M32" s="176" t="s">
        <v>45</v>
      </c>
    </row>
    <row r="33" spans="1:14">
      <c r="A33" s="554"/>
      <c r="B33" s="528"/>
      <c r="C33" s="369" t="s">
        <v>31</v>
      </c>
      <c r="D33" s="555" t="s">
        <v>119</v>
      </c>
      <c r="E33" s="527"/>
      <c r="F33" s="529"/>
      <c r="G33" s="529"/>
      <c r="H33" s="372"/>
      <c r="I33" s="530"/>
      <c r="J33" s="371">
        <f>F33*G33*I33</f>
        <v>0</v>
      </c>
      <c r="K33" s="556">
        <v>1</v>
      </c>
      <c r="L33" s="557"/>
      <c r="M33" s="531"/>
      <c r="N33" s="574"/>
    </row>
    <row r="34" spans="1:14">
      <c r="A34" s="554"/>
      <c r="B34" s="528"/>
      <c r="C34" s="555" t="s">
        <v>31</v>
      </c>
      <c r="D34" s="555" t="s">
        <v>119</v>
      </c>
      <c r="E34" s="527"/>
      <c r="F34" s="529"/>
      <c r="G34" s="529"/>
      <c r="H34" s="372"/>
      <c r="I34" s="530"/>
      <c r="J34" s="371">
        <f>F34*G34*I34</f>
        <v>0</v>
      </c>
      <c r="K34" s="556">
        <v>1</v>
      </c>
      <c r="L34" s="557"/>
      <c r="M34" s="531"/>
      <c r="N34" s="574"/>
    </row>
    <row r="35" spans="1:14">
      <c r="A35" s="554"/>
      <c r="B35" s="528"/>
      <c r="C35" s="555" t="s">
        <v>31</v>
      </c>
      <c r="D35" s="555" t="s">
        <v>119</v>
      </c>
      <c r="E35" s="527"/>
      <c r="F35" s="529"/>
      <c r="G35" s="529"/>
      <c r="H35" s="372"/>
      <c r="I35" s="530"/>
      <c r="J35" s="371">
        <f t="shared" ref="J35:J112" si="10">F35*G35*I35</f>
        <v>0</v>
      </c>
      <c r="K35" s="556">
        <v>1</v>
      </c>
      <c r="L35" s="557"/>
      <c r="M35" s="531"/>
      <c r="N35" s="574"/>
    </row>
    <row r="36" spans="1:14">
      <c r="A36" s="554"/>
      <c r="B36" s="528"/>
      <c r="C36" s="369" t="s">
        <v>31</v>
      </c>
      <c r="D36" s="555" t="s">
        <v>119</v>
      </c>
      <c r="E36" s="527"/>
      <c r="F36" s="529"/>
      <c r="G36" s="529"/>
      <c r="H36" s="372"/>
      <c r="I36" s="530"/>
      <c r="J36" s="371">
        <f>F36*G36*I36</f>
        <v>0</v>
      </c>
      <c r="K36" s="556">
        <v>1</v>
      </c>
      <c r="L36" s="557"/>
      <c r="M36" s="531"/>
      <c r="N36" s="574"/>
    </row>
    <row r="37" spans="1:14">
      <c r="A37" s="554"/>
      <c r="B37" s="528"/>
      <c r="C37" s="369" t="s">
        <v>31</v>
      </c>
      <c r="D37" s="555" t="s">
        <v>119</v>
      </c>
      <c r="E37" s="527"/>
      <c r="F37" s="529"/>
      <c r="G37" s="529"/>
      <c r="H37" s="372"/>
      <c r="I37" s="530"/>
      <c r="J37" s="371">
        <f t="shared" si="10"/>
        <v>0</v>
      </c>
      <c r="K37" s="556">
        <v>1</v>
      </c>
      <c r="L37" s="557"/>
      <c r="M37" s="531"/>
      <c r="N37" s="574"/>
    </row>
    <row r="38" spans="1:14">
      <c r="A38" s="554"/>
      <c r="B38" s="528"/>
      <c r="C38" s="555" t="s">
        <v>31</v>
      </c>
      <c r="D38" s="555" t="s">
        <v>119</v>
      </c>
      <c r="E38" s="527"/>
      <c r="F38" s="529"/>
      <c r="G38" s="529"/>
      <c r="H38" s="372"/>
      <c r="I38" s="530"/>
      <c r="J38" s="371">
        <f t="shared" si="10"/>
        <v>0</v>
      </c>
      <c r="K38" s="556">
        <v>1</v>
      </c>
      <c r="L38" s="557"/>
      <c r="M38" s="531"/>
      <c r="N38" s="574"/>
    </row>
    <row r="39" spans="1:14">
      <c r="A39" s="554"/>
      <c r="B39" s="528"/>
      <c r="C39" s="369" t="s">
        <v>31</v>
      </c>
      <c r="D39" s="555" t="s">
        <v>119</v>
      </c>
      <c r="E39" s="527"/>
      <c r="F39" s="529"/>
      <c r="G39" s="529"/>
      <c r="H39" s="372"/>
      <c r="I39" s="530"/>
      <c r="J39" s="371">
        <f t="shared" si="10"/>
        <v>0</v>
      </c>
      <c r="K39" s="556">
        <v>1</v>
      </c>
      <c r="L39" s="557"/>
      <c r="M39" s="531"/>
      <c r="N39" s="574"/>
    </row>
    <row r="40" spans="1:14">
      <c r="A40" s="554"/>
      <c r="B40" s="528"/>
      <c r="C40" s="369" t="s">
        <v>31</v>
      </c>
      <c r="D40" s="555" t="s">
        <v>119</v>
      </c>
      <c r="E40" s="527"/>
      <c r="F40" s="529"/>
      <c r="G40" s="529"/>
      <c r="H40" s="372"/>
      <c r="I40" s="530"/>
      <c r="J40" s="371">
        <f t="shared" si="10"/>
        <v>0</v>
      </c>
      <c r="K40" s="556">
        <v>1</v>
      </c>
      <c r="L40" s="557"/>
      <c r="M40" s="531"/>
      <c r="N40" s="574"/>
    </row>
    <row r="41" spans="1:14">
      <c r="A41" s="554"/>
      <c r="B41" s="528"/>
      <c r="C41" s="369" t="s">
        <v>31</v>
      </c>
      <c r="D41" s="555" t="s">
        <v>119</v>
      </c>
      <c r="E41" s="527"/>
      <c r="F41" s="529"/>
      <c r="G41" s="529"/>
      <c r="H41" s="372"/>
      <c r="I41" s="530"/>
      <c r="J41" s="371">
        <f t="shared" si="10"/>
        <v>0</v>
      </c>
      <c r="K41" s="556">
        <v>1</v>
      </c>
      <c r="L41" s="557"/>
      <c r="M41" s="531"/>
      <c r="N41" s="574"/>
    </row>
    <row r="42" spans="1:14">
      <c r="A42" s="637"/>
      <c r="B42" s="638"/>
      <c r="C42" s="648" t="s">
        <v>31</v>
      </c>
      <c r="D42" s="639" t="s">
        <v>119</v>
      </c>
      <c r="E42" s="640"/>
      <c r="F42" s="641"/>
      <c r="G42" s="641"/>
      <c r="H42" s="642"/>
      <c r="I42" s="643"/>
      <c r="J42" s="644">
        <f t="shared" si="10"/>
        <v>0</v>
      </c>
      <c r="K42" s="645">
        <v>1</v>
      </c>
      <c r="L42" s="646"/>
      <c r="M42" s="647"/>
      <c r="N42" s="574"/>
    </row>
    <row r="43" spans="1:14">
      <c r="A43" s="554"/>
      <c r="B43" s="528"/>
      <c r="C43" s="555" t="s">
        <v>31</v>
      </c>
      <c r="D43" s="555" t="s">
        <v>119</v>
      </c>
      <c r="E43" s="527"/>
      <c r="F43" s="529"/>
      <c r="G43" s="529"/>
      <c r="H43" s="372"/>
      <c r="I43" s="530"/>
      <c r="J43" s="371">
        <f t="shared" si="10"/>
        <v>0</v>
      </c>
      <c r="K43" s="556">
        <v>1</v>
      </c>
      <c r="L43" s="557"/>
      <c r="M43" s="531"/>
      <c r="N43" s="574"/>
    </row>
    <row r="44" spans="1:14">
      <c r="A44" s="554"/>
      <c r="B44" s="528"/>
      <c r="C44" s="369" t="s">
        <v>31</v>
      </c>
      <c r="D44" s="555" t="s">
        <v>119</v>
      </c>
      <c r="E44" s="527"/>
      <c r="F44" s="529"/>
      <c r="G44" s="529"/>
      <c r="H44" s="372"/>
      <c r="I44" s="530"/>
      <c r="J44" s="371">
        <f t="shared" si="10"/>
        <v>0</v>
      </c>
      <c r="K44" s="556">
        <v>1</v>
      </c>
      <c r="L44" s="557"/>
      <c r="M44" s="531"/>
      <c r="N44" s="574"/>
    </row>
    <row r="45" spans="1:14">
      <c r="A45" s="554"/>
      <c r="B45" s="528"/>
      <c r="C45" s="555" t="s">
        <v>31</v>
      </c>
      <c r="D45" s="555" t="s">
        <v>119</v>
      </c>
      <c r="E45" s="527"/>
      <c r="F45" s="529"/>
      <c r="G45" s="529"/>
      <c r="H45" s="372"/>
      <c r="I45" s="530"/>
      <c r="J45" s="371">
        <f t="shared" si="10"/>
        <v>0</v>
      </c>
      <c r="K45" s="556">
        <v>1</v>
      </c>
      <c r="L45" s="557"/>
      <c r="M45" s="531"/>
      <c r="N45" s="574"/>
    </row>
    <row r="46" spans="1:14">
      <c r="A46" s="554"/>
      <c r="B46" s="528"/>
      <c r="C46" s="369" t="s">
        <v>31</v>
      </c>
      <c r="D46" s="555" t="s">
        <v>119</v>
      </c>
      <c r="E46" s="527"/>
      <c r="F46" s="529"/>
      <c r="G46" s="529"/>
      <c r="H46" s="372"/>
      <c r="I46" s="530"/>
      <c r="J46" s="371">
        <f t="shared" si="10"/>
        <v>0</v>
      </c>
      <c r="K46" s="556">
        <v>1</v>
      </c>
      <c r="L46" s="557"/>
      <c r="M46" s="531"/>
      <c r="N46" s="574"/>
    </row>
    <row r="47" spans="1:14">
      <c r="A47" s="554"/>
      <c r="B47" s="528"/>
      <c r="C47" s="555" t="s">
        <v>31</v>
      </c>
      <c r="D47" s="555" t="s">
        <v>119</v>
      </c>
      <c r="E47" s="527"/>
      <c r="F47" s="529"/>
      <c r="G47" s="529"/>
      <c r="H47" s="372"/>
      <c r="I47" s="530"/>
      <c r="J47" s="371">
        <f t="shared" si="10"/>
        <v>0</v>
      </c>
      <c r="K47" s="556">
        <v>1</v>
      </c>
      <c r="L47" s="557"/>
      <c r="M47" s="531"/>
      <c r="N47" s="574"/>
    </row>
    <row r="48" spans="1:14">
      <c r="A48" s="554"/>
      <c r="B48" s="528"/>
      <c r="C48" s="369" t="s">
        <v>31</v>
      </c>
      <c r="D48" s="555" t="s">
        <v>119</v>
      </c>
      <c r="E48" s="527"/>
      <c r="F48" s="529"/>
      <c r="G48" s="529"/>
      <c r="H48" s="372"/>
      <c r="I48" s="530"/>
      <c r="J48" s="371">
        <f t="shared" si="10"/>
        <v>0</v>
      </c>
      <c r="K48" s="556">
        <v>1</v>
      </c>
      <c r="L48" s="557"/>
      <c r="M48" s="531"/>
      <c r="N48" s="574"/>
    </row>
    <row r="49" spans="1:14">
      <c r="A49" s="554"/>
      <c r="B49" s="528"/>
      <c r="C49" s="555" t="s">
        <v>31</v>
      </c>
      <c r="D49" s="555" t="s">
        <v>119</v>
      </c>
      <c r="E49" s="527"/>
      <c r="F49" s="529"/>
      <c r="G49" s="529"/>
      <c r="H49" s="372"/>
      <c r="I49" s="530"/>
      <c r="J49" s="371">
        <f t="shared" si="10"/>
        <v>0</v>
      </c>
      <c r="K49" s="556">
        <v>1</v>
      </c>
      <c r="L49" s="557"/>
      <c r="M49" s="531"/>
      <c r="N49" s="574"/>
    </row>
    <row r="50" spans="1:14">
      <c r="A50" s="554"/>
      <c r="B50" s="528"/>
      <c r="C50" s="369" t="s">
        <v>31</v>
      </c>
      <c r="D50" s="555" t="s">
        <v>119</v>
      </c>
      <c r="E50" s="527"/>
      <c r="F50" s="529"/>
      <c r="G50" s="529"/>
      <c r="H50" s="372"/>
      <c r="I50" s="530"/>
      <c r="J50" s="371">
        <f t="shared" si="10"/>
        <v>0</v>
      </c>
      <c r="K50" s="556">
        <v>1</v>
      </c>
      <c r="L50" s="557"/>
      <c r="M50" s="531"/>
      <c r="N50" s="574"/>
    </row>
    <row r="51" spans="1:14">
      <c r="A51" s="554"/>
      <c r="B51" s="528"/>
      <c r="C51" s="369" t="s">
        <v>31</v>
      </c>
      <c r="D51" s="555" t="s">
        <v>119</v>
      </c>
      <c r="E51" s="527"/>
      <c r="F51" s="529"/>
      <c r="G51" s="529"/>
      <c r="H51" s="372"/>
      <c r="I51" s="530"/>
      <c r="J51" s="371">
        <f t="shared" si="10"/>
        <v>0</v>
      </c>
      <c r="K51" s="556">
        <v>1</v>
      </c>
      <c r="L51" s="557"/>
      <c r="M51" s="531"/>
      <c r="N51" s="574"/>
    </row>
    <row r="52" spans="1:14">
      <c r="A52" s="554"/>
      <c r="B52" s="528"/>
      <c r="C52" s="369" t="s">
        <v>31</v>
      </c>
      <c r="D52" s="555" t="s">
        <v>119</v>
      </c>
      <c r="E52" s="527"/>
      <c r="F52" s="529"/>
      <c r="G52" s="529"/>
      <c r="H52" s="372"/>
      <c r="I52" s="530"/>
      <c r="J52" s="371">
        <f t="shared" si="10"/>
        <v>0</v>
      </c>
      <c r="K52" s="556">
        <v>1</v>
      </c>
      <c r="L52" s="557"/>
      <c r="M52" s="531"/>
      <c r="N52" s="574"/>
    </row>
    <row r="53" spans="1:14">
      <c r="A53" s="554"/>
      <c r="B53" s="528"/>
      <c r="C53" s="555" t="s">
        <v>31</v>
      </c>
      <c r="D53" s="555" t="s">
        <v>119</v>
      </c>
      <c r="E53" s="527"/>
      <c r="F53" s="529"/>
      <c r="G53" s="529"/>
      <c r="H53" s="372"/>
      <c r="I53" s="530"/>
      <c r="J53" s="371">
        <f t="shared" si="10"/>
        <v>0</v>
      </c>
      <c r="K53" s="556">
        <v>1</v>
      </c>
      <c r="L53" s="557"/>
      <c r="M53" s="531"/>
      <c r="N53" s="574"/>
    </row>
    <row r="54" spans="1:14">
      <c r="A54" s="554"/>
      <c r="B54" s="528"/>
      <c r="C54" s="369" t="s">
        <v>31</v>
      </c>
      <c r="D54" s="555" t="s">
        <v>119</v>
      </c>
      <c r="E54" s="527"/>
      <c r="F54" s="529"/>
      <c r="G54" s="529"/>
      <c r="H54" s="372"/>
      <c r="I54" s="530"/>
      <c r="J54" s="371">
        <f t="shared" si="10"/>
        <v>0</v>
      </c>
      <c r="K54" s="556">
        <v>1</v>
      </c>
      <c r="L54" s="557"/>
      <c r="M54" s="531"/>
      <c r="N54" s="574"/>
    </row>
    <row r="55" spans="1:14">
      <c r="A55" s="554"/>
      <c r="B55" s="528"/>
      <c r="C55" s="369" t="s">
        <v>31</v>
      </c>
      <c r="D55" s="555" t="s">
        <v>119</v>
      </c>
      <c r="E55" s="527"/>
      <c r="F55" s="529"/>
      <c r="G55" s="529"/>
      <c r="H55" s="372"/>
      <c r="I55" s="530"/>
      <c r="J55" s="371">
        <f t="shared" si="10"/>
        <v>0</v>
      </c>
      <c r="K55" s="556">
        <v>1</v>
      </c>
      <c r="L55" s="557"/>
      <c r="M55" s="531"/>
      <c r="N55" s="574"/>
    </row>
    <row r="56" spans="1:14">
      <c r="A56" s="554"/>
      <c r="B56" s="528"/>
      <c r="C56" s="369" t="s">
        <v>31</v>
      </c>
      <c r="D56" s="555" t="s">
        <v>119</v>
      </c>
      <c r="E56" s="527"/>
      <c r="F56" s="529"/>
      <c r="G56" s="529"/>
      <c r="H56" s="372"/>
      <c r="I56" s="530"/>
      <c r="J56" s="371">
        <f t="shared" si="10"/>
        <v>0</v>
      </c>
      <c r="K56" s="556">
        <v>1</v>
      </c>
      <c r="L56" s="557"/>
      <c r="M56" s="531"/>
      <c r="N56" s="574"/>
    </row>
    <row r="57" spans="1:14">
      <c r="A57" s="554"/>
      <c r="B57" s="528"/>
      <c r="C57" s="369" t="s">
        <v>31</v>
      </c>
      <c r="D57" s="555" t="s">
        <v>119</v>
      </c>
      <c r="E57" s="527"/>
      <c r="F57" s="529"/>
      <c r="G57" s="529"/>
      <c r="H57" s="372"/>
      <c r="I57" s="530"/>
      <c r="J57" s="371">
        <f t="shared" si="10"/>
        <v>0</v>
      </c>
      <c r="K57" s="556">
        <v>1</v>
      </c>
      <c r="L57" s="557"/>
      <c r="M57" s="531"/>
      <c r="N57" s="574"/>
    </row>
    <row r="58" spans="1:14">
      <c r="A58" s="554"/>
      <c r="B58" s="528"/>
      <c r="C58" s="555" t="s">
        <v>31</v>
      </c>
      <c r="D58" s="555" t="s">
        <v>119</v>
      </c>
      <c r="E58" s="527"/>
      <c r="F58" s="529"/>
      <c r="G58" s="529"/>
      <c r="H58" s="372"/>
      <c r="I58" s="530"/>
      <c r="J58" s="371">
        <f t="shared" si="10"/>
        <v>0</v>
      </c>
      <c r="K58" s="556">
        <v>1</v>
      </c>
      <c r="L58" s="557"/>
      <c r="M58" s="531"/>
      <c r="N58" s="574"/>
    </row>
    <row r="59" spans="1:14">
      <c r="A59" s="554"/>
      <c r="B59" s="528"/>
      <c r="C59" s="369" t="s">
        <v>31</v>
      </c>
      <c r="D59" s="555" t="s">
        <v>119</v>
      </c>
      <c r="E59" s="527"/>
      <c r="F59" s="529"/>
      <c r="G59" s="529"/>
      <c r="H59" s="372"/>
      <c r="I59" s="530"/>
      <c r="J59" s="371">
        <f t="shared" si="10"/>
        <v>0</v>
      </c>
      <c r="K59" s="556">
        <v>1</v>
      </c>
      <c r="L59" s="557"/>
      <c r="M59" s="531"/>
      <c r="N59" s="574"/>
    </row>
    <row r="60" spans="1:14">
      <c r="A60" s="554"/>
      <c r="B60" s="528"/>
      <c r="C60" s="555" t="s">
        <v>31</v>
      </c>
      <c r="D60" s="555" t="s">
        <v>119</v>
      </c>
      <c r="E60" s="527"/>
      <c r="F60" s="529"/>
      <c r="G60" s="529"/>
      <c r="H60" s="372"/>
      <c r="I60" s="530"/>
      <c r="J60" s="371">
        <f t="shared" si="10"/>
        <v>0</v>
      </c>
      <c r="K60" s="556">
        <v>1</v>
      </c>
      <c r="L60" s="557"/>
      <c r="M60" s="531"/>
      <c r="N60" s="574"/>
    </row>
    <row r="61" spans="1:14">
      <c r="A61" s="554"/>
      <c r="B61" s="528"/>
      <c r="C61" s="369" t="s">
        <v>31</v>
      </c>
      <c r="D61" s="555" t="s">
        <v>119</v>
      </c>
      <c r="E61" s="527"/>
      <c r="F61" s="529"/>
      <c r="G61" s="529"/>
      <c r="H61" s="372"/>
      <c r="I61" s="530"/>
      <c r="J61" s="371">
        <f t="shared" si="10"/>
        <v>0</v>
      </c>
      <c r="K61" s="556">
        <v>1</v>
      </c>
      <c r="L61" s="557"/>
      <c r="M61" s="531"/>
      <c r="N61" s="574"/>
    </row>
    <row r="62" spans="1:14">
      <c r="A62" s="554"/>
      <c r="B62" s="528"/>
      <c r="C62" s="369" t="s">
        <v>31</v>
      </c>
      <c r="D62" s="555" t="s">
        <v>119</v>
      </c>
      <c r="E62" s="527"/>
      <c r="F62" s="529"/>
      <c r="G62" s="529"/>
      <c r="H62" s="372"/>
      <c r="I62" s="530"/>
      <c r="J62" s="371">
        <f t="shared" si="10"/>
        <v>0</v>
      </c>
      <c r="K62" s="556">
        <v>1</v>
      </c>
      <c r="L62" s="557"/>
      <c r="M62" s="531"/>
      <c r="N62" s="574"/>
    </row>
    <row r="63" spans="1:14">
      <c r="A63" s="554"/>
      <c r="B63" s="528"/>
      <c r="C63" s="555" t="s">
        <v>31</v>
      </c>
      <c r="D63" s="555" t="s">
        <v>119</v>
      </c>
      <c r="E63" s="527"/>
      <c r="F63" s="529"/>
      <c r="G63" s="529"/>
      <c r="H63" s="372"/>
      <c r="I63" s="530"/>
      <c r="J63" s="371">
        <f t="shared" si="10"/>
        <v>0</v>
      </c>
      <c r="K63" s="556">
        <v>1</v>
      </c>
      <c r="L63" s="557"/>
      <c r="M63" s="531"/>
      <c r="N63" s="574"/>
    </row>
    <row r="64" spans="1:14">
      <c r="A64" s="554"/>
      <c r="B64" s="528"/>
      <c r="C64" s="369" t="s">
        <v>31</v>
      </c>
      <c r="D64" s="555" t="s">
        <v>119</v>
      </c>
      <c r="E64" s="527"/>
      <c r="F64" s="529"/>
      <c r="G64" s="529"/>
      <c r="H64" s="372"/>
      <c r="I64" s="530"/>
      <c r="J64" s="371">
        <f t="shared" si="10"/>
        <v>0</v>
      </c>
      <c r="K64" s="556">
        <v>1</v>
      </c>
      <c r="L64" s="557"/>
      <c r="M64" s="531"/>
      <c r="N64" s="574"/>
    </row>
    <row r="65" spans="1:14">
      <c r="A65" s="554"/>
      <c r="B65" s="528"/>
      <c r="C65" s="555" t="s">
        <v>31</v>
      </c>
      <c r="D65" s="555" t="s">
        <v>119</v>
      </c>
      <c r="E65" s="527"/>
      <c r="F65" s="529"/>
      <c r="G65" s="529"/>
      <c r="H65" s="372"/>
      <c r="I65" s="530"/>
      <c r="J65" s="371">
        <f t="shared" si="10"/>
        <v>0</v>
      </c>
      <c r="K65" s="556">
        <v>1</v>
      </c>
      <c r="L65" s="557"/>
      <c r="M65" s="531"/>
      <c r="N65" s="574"/>
    </row>
    <row r="66" spans="1:14">
      <c r="A66" s="554"/>
      <c r="B66" s="528"/>
      <c r="C66" s="369" t="s">
        <v>31</v>
      </c>
      <c r="D66" s="555" t="s">
        <v>119</v>
      </c>
      <c r="E66" s="527"/>
      <c r="F66" s="529"/>
      <c r="G66" s="529"/>
      <c r="H66" s="372"/>
      <c r="I66" s="530"/>
      <c r="J66" s="371">
        <f t="shared" si="10"/>
        <v>0</v>
      </c>
      <c r="K66" s="556">
        <v>1</v>
      </c>
      <c r="L66" s="557"/>
      <c r="M66" s="531"/>
      <c r="N66" s="574"/>
    </row>
    <row r="67" spans="1:14">
      <c r="A67" s="554"/>
      <c r="B67" s="528"/>
      <c r="C67" s="369" t="s">
        <v>31</v>
      </c>
      <c r="D67" s="555" t="s">
        <v>119</v>
      </c>
      <c r="E67" s="527"/>
      <c r="F67" s="529"/>
      <c r="G67" s="529"/>
      <c r="H67" s="372"/>
      <c r="I67" s="530"/>
      <c r="J67" s="371">
        <f t="shared" si="10"/>
        <v>0</v>
      </c>
      <c r="K67" s="556">
        <v>1</v>
      </c>
      <c r="L67" s="557"/>
      <c r="M67" s="531"/>
      <c r="N67" s="574"/>
    </row>
    <row r="68" spans="1:14">
      <c r="A68" s="554"/>
      <c r="B68" s="528"/>
      <c r="C68" s="555" t="s">
        <v>31</v>
      </c>
      <c r="D68" s="555" t="s">
        <v>119</v>
      </c>
      <c r="E68" s="527"/>
      <c r="F68" s="529"/>
      <c r="G68" s="529"/>
      <c r="H68" s="372"/>
      <c r="I68" s="530"/>
      <c r="J68" s="371">
        <f t="shared" si="10"/>
        <v>0</v>
      </c>
      <c r="K68" s="556">
        <v>1</v>
      </c>
      <c r="L68" s="557"/>
      <c r="M68" s="531"/>
      <c r="N68" s="574"/>
    </row>
    <row r="69" spans="1:14">
      <c r="A69" s="554"/>
      <c r="B69" s="528"/>
      <c r="C69" s="369" t="s">
        <v>31</v>
      </c>
      <c r="D69" s="555" t="s">
        <v>119</v>
      </c>
      <c r="E69" s="527"/>
      <c r="F69" s="529"/>
      <c r="G69" s="529"/>
      <c r="H69" s="372"/>
      <c r="I69" s="530"/>
      <c r="J69" s="371">
        <f t="shared" si="10"/>
        <v>0</v>
      </c>
      <c r="K69" s="556">
        <v>1</v>
      </c>
      <c r="L69" s="557"/>
      <c r="M69" s="531"/>
      <c r="N69" s="574"/>
    </row>
    <row r="70" spans="1:14">
      <c r="A70" s="554"/>
      <c r="B70" s="528"/>
      <c r="C70" s="555" t="s">
        <v>31</v>
      </c>
      <c r="D70" s="555" t="s">
        <v>119</v>
      </c>
      <c r="E70" s="527"/>
      <c r="F70" s="529"/>
      <c r="G70" s="529"/>
      <c r="H70" s="372"/>
      <c r="I70" s="530"/>
      <c r="J70" s="371">
        <f t="shared" si="10"/>
        <v>0</v>
      </c>
      <c r="K70" s="556">
        <v>1</v>
      </c>
      <c r="L70" s="557"/>
      <c r="M70" s="531"/>
      <c r="N70" s="574"/>
    </row>
    <row r="71" spans="1:14">
      <c r="A71" s="554"/>
      <c r="B71" s="528"/>
      <c r="C71" s="555" t="s">
        <v>31</v>
      </c>
      <c r="D71" s="555" t="s">
        <v>119</v>
      </c>
      <c r="E71" s="527"/>
      <c r="F71" s="529"/>
      <c r="G71" s="529"/>
      <c r="H71" s="372"/>
      <c r="I71" s="530"/>
      <c r="J71" s="371">
        <f t="shared" si="10"/>
        <v>0</v>
      </c>
      <c r="K71" s="556">
        <v>1</v>
      </c>
      <c r="L71" s="557"/>
      <c r="M71" s="531"/>
      <c r="N71" s="574"/>
    </row>
    <row r="72" spans="1:14">
      <c r="A72" s="554"/>
      <c r="B72" s="528"/>
      <c r="C72" s="369" t="s">
        <v>31</v>
      </c>
      <c r="D72" s="555" t="s">
        <v>119</v>
      </c>
      <c r="E72" s="527"/>
      <c r="F72" s="529"/>
      <c r="G72" s="529"/>
      <c r="H72" s="372"/>
      <c r="I72" s="530"/>
      <c r="J72" s="371">
        <f t="shared" si="10"/>
        <v>0</v>
      </c>
      <c r="K72" s="556">
        <v>1</v>
      </c>
      <c r="L72" s="557"/>
      <c r="M72" s="531"/>
      <c r="N72" s="574"/>
    </row>
    <row r="73" spans="1:14">
      <c r="A73" s="554"/>
      <c r="B73" s="528"/>
      <c r="C73" s="369" t="s">
        <v>31</v>
      </c>
      <c r="D73" s="555" t="s">
        <v>119</v>
      </c>
      <c r="E73" s="527"/>
      <c r="F73" s="529"/>
      <c r="G73" s="529"/>
      <c r="H73" s="372"/>
      <c r="I73" s="530"/>
      <c r="J73" s="371">
        <f t="shared" si="10"/>
        <v>0</v>
      </c>
      <c r="K73" s="556">
        <v>1</v>
      </c>
      <c r="L73" s="557"/>
      <c r="M73" s="531"/>
      <c r="N73" s="574"/>
    </row>
    <row r="74" spans="1:14">
      <c r="A74" s="554"/>
      <c r="B74" s="528"/>
      <c r="C74" s="555" t="s">
        <v>31</v>
      </c>
      <c r="D74" s="555" t="s">
        <v>119</v>
      </c>
      <c r="E74" s="527"/>
      <c r="F74" s="529"/>
      <c r="G74" s="529"/>
      <c r="H74" s="372"/>
      <c r="I74" s="530"/>
      <c r="J74" s="371">
        <f t="shared" si="10"/>
        <v>0</v>
      </c>
      <c r="K74" s="556">
        <v>1</v>
      </c>
      <c r="L74" s="557"/>
      <c r="M74" s="531"/>
      <c r="N74" s="574"/>
    </row>
    <row r="75" spans="1:14">
      <c r="A75" s="554"/>
      <c r="B75" s="528"/>
      <c r="C75" s="555" t="s">
        <v>31</v>
      </c>
      <c r="D75" s="555" t="s">
        <v>119</v>
      </c>
      <c r="E75" s="527"/>
      <c r="F75" s="529"/>
      <c r="G75" s="529"/>
      <c r="H75" s="372"/>
      <c r="I75" s="530"/>
      <c r="J75" s="371">
        <f t="shared" si="10"/>
        <v>0</v>
      </c>
      <c r="K75" s="556">
        <v>1</v>
      </c>
      <c r="L75" s="557"/>
      <c r="M75" s="531"/>
      <c r="N75" s="574"/>
    </row>
    <row r="76" spans="1:14">
      <c r="A76" s="554"/>
      <c r="B76" s="528"/>
      <c r="C76" s="369" t="s">
        <v>31</v>
      </c>
      <c r="D76" s="555" t="s">
        <v>119</v>
      </c>
      <c r="E76" s="527"/>
      <c r="F76" s="529"/>
      <c r="G76" s="529"/>
      <c r="H76" s="372"/>
      <c r="I76" s="530"/>
      <c r="J76" s="371">
        <f t="shared" si="10"/>
        <v>0</v>
      </c>
      <c r="K76" s="556">
        <v>1</v>
      </c>
      <c r="L76" s="557"/>
      <c r="M76" s="531"/>
      <c r="N76" s="574"/>
    </row>
    <row r="77" spans="1:14">
      <c r="A77" s="554"/>
      <c r="B77" s="528"/>
      <c r="C77" s="369" t="s">
        <v>31</v>
      </c>
      <c r="D77" s="555" t="s">
        <v>119</v>
      </c>
      <c r="E77" s="527"/>
      <c r="F77" s="529"/>
      <c r="G77" s="529"/>
      <c r="H77" s="372"/>
      <c r="I77" s="530"/>
      <c r="J77" s="371">
        <f t="shared" si="10"/>
        <v>0</v>
      </c>
      <c r="K77" s="556">
        <v>1</v>
      </c>
      <c r="L77" s="557"/>
      <c r="M77" s="531"/>
      <c r="N77" s="574"/>
    </row>
    <row r="78" spans="1:14">
      <c r="A78" s="554"/>
      <c r="B78" s="528"/>
      <c r="C78" s="555" t="s">
        <v>31</v>
      </c>
      <c r="D78" s="555" t="s">
        <v>119</v>
      </c>
      <c r="E78" s="527"/>
      <c r="F78" s="529"/>
      <c r="G78" s="529"/>
      <c r="H78" s="372"/>
      <c r="I78" s="530"/>
      <c r="J78" s="371">
        <f t="shared" si="10"/>
        <v>0</v>
      </c>
      <c r="K78" s="556">
        <v>1</v>
      </c>
      <c r="L78" s="557"/>
      <c r="M78" s="531"/>
      <c r="N78" s="574"/>
    </row>
    <row r="79" spans="1:14">
      <c r="A79" s="554"/>
      <c r="B79" s="528"/>
      <c r="C79" s="555" t="s">
        <v>31</v>
      </c>
      <c r="D79" s="555" t="s">
        <v>119</v>
      </c>
      <c r="E79" s="527"/>
      <c r="F79" s="529"/>
      <c r="G79" s="529"/>
      <c r="H79" s="372"/>
      <c r="I79" s="530"/>
      <c r="J79" s="371">
        <f t="shared" si="10"/>
        <v>0</v>
      </c>
      <c r="K79" s="556">
        <v>1</v>
      </c>
      <c r="L79" s="557"/>
      <c r="M79" s="531"/>
      <c r="N79" s="574"/>
    </row>
    <row r="80" spans="1:14">
      <c r="A80" s="554"/>
      <c r="B80" s="528"/>
      <c r="C80" s="555" t="s">
        <v>31</v>
      </c>
      <c r="D80" s="555" t="s">
        <v>119</v>
      </c>
      <c r="E80" s="527"/>
      <c r="F80" s="529"/>
      <c r="G80" s="529"/>
      <c r="H80" s="372"/>
      <c r="I80" s="530"/>
      <c r="J80" s="371">
        <f t="shared" si="10"/>
        <v>0</v>
      </c>
      <c r="K80" s="556">
        <v>1</v>
      </c>
      <c r="L80" s="557"/>
      <c r="M80" s="531"/>
      <c r="N80" s="574"/>
    </row>
    <row r="81" spans="1:14">
      <c r="A81" s="554"/>
      <c r="B81" s="528"/>
      <c r="C81" s="369" t="s">
        <v>31</v>
      </c>
      <c r="D81" s="555" t="s">
        <v>119</v>
      </c>
      <c r="E81" s="527"/>
      <c r="F81" s="529"/>
      <c r="G81" s="529"/>
      <c r="H81" s="372"/>
      <c r="I81" s="530"/>
      <c r="J81" s="371">
        <f t="shared" si="10"/>
        <v>0</v>
      </c>
      <c r="K81" s="556">
        <v>1</v>
      </c>
      <c r="L81" s="557"/>
      <c r="M81" s="531"/>
      <c r="N81" s="574"/>
    </row>
    <row r="82" spans="1:14">
      <c r="A82" s="554"/>
      <c r="B82" s="528"/>
      <c r="C82" s="369" t="s">
        <v>31</v>
      </c>
      <c r="D82" s="555" t="s">
        <v>119</v>
      </c>
      <c r="E82" s="527"/>
      <c r="F82" s="529"/>
      <c r="G82" s="529"/>
      <c r="H82" s="372"/>
      <c r="I82" s="530"/>
      <c r="J82" s="371">
        <f t="shared" si="10"/>
        <v>0</v>
      </c>
      <c r="K82" s="556">
        <v>1</v>
      </c>
      <c r="L82" s="557"/>
      <c r="M82" s="531"/>
      <c r="N82" s="574"/>
    </row>
    <row r="83" spans="1:14">
      <c r="A83" s="554"/>
      <c r="B83" s="528"/>
      <c r="C83" s="555" t="s">
        <v>31</v>
      </c>
      <c r="D83" s="555" t="s">
        <v>119</v>
      </c>
      <c r="E83" s="527"/>
      <c r="F83" s="529"/>
      <c r="G83" s="529"/>
      <c r="H83" s="372"/>
      <c r="I83" s="530"/>
      <c r="J83" s="371">
        <f t="shared" si="10"/>
        <v>0</v>
      </c>
      <c r="K83" s="556">
        <v>1</v>
      </c>
      <c r="L83" s="557"/>
      <c r="M83" s="531"/>
      <c r="N83" s="574"/>
    </row>
    <row r="84" spans="1:14">
      <c r="A84" s="554"/>
      <c r="B84" s="528"/>
      <c r="C84" s="555" t="s">
        <v>31</v>
      </c>
      <c r="D84" s="555" t="s">
        <v>119</v>
      </c>
      <c r="E84" s="527"/>
      <c r="F84" s="529"/>
      <c r="G84" s="529"/>
      <c r="H84" s="372"/>
      <c r="I84" s="530"/>
      <c r="J84" s="371">
        <f t="shared" si="10"/>
        <v>0</v>
      </c>
      <c r="K84" s="556">
        <v>1</v>
      </c>
      <c r="L84" s="557"/>
      <c r="M84" s="531"/>
      <c r="N84" s="574"/>
    </row>
    <row r="85" spans="1:14">
      <c r="A85" s="554"/>
      <c r="B85" s="528"/>
      <c r="C85" s="369" t="s">
        <v>31</v>
      </c>
      <c r="D85" s="555" t="s">
        <v>119</v>
      </c>
      <c r="E85" s="527"/>
      <c r="F85" s="529"/>
      <c r="G85" s="529"/>
      <c r="H85" s="372"/>
      <c r="I85" s="530"/>
      <c r="J85" s="371">
        <f t="shared" si="10"/>
        <v>0</v>
      </c>
      <c r="K85" s="556">
        <v>1</v>
      </c>
      <c r="L85" s="557"/>
      <c r="M85" s="531"/>
      <c r="N85" s="574"/>
    </row>
    <row r="86" spans="1:14">
      <c r="A86" s="554"/>
      <c r="B86" s="528"/>
      <c r="C86" s="369" t="s">
        <v>31</v>
      </c>
      <c r="D86" s="555" t="s">
        <v>119</v>
      </c>
      <c r="E86" s="527"/>
      <c r="F86" s="529"/>
      <c r="G86" s="529"/>
      <c r="H86" s="372"/>
      <c r="I86" s="530"/>
      <c r="J86" s="371">
        <f t="shared" si="10"/>
        <v>0</v>
      </c>
      <c r="K86" s="556">
        <v>1</v>
      </c>
      <c r="L86" s="557"/>
      <c r="M86" s="531"/>
      <c r="N86" s="574"/>
    </row>
    <row r="87" spans="1:14">
      <c r="A87" s="554"/>
      <c r="B87" s="528"/>
      <c r="C87" s="555" t="s">
        <v>31</v>
      </c>
      <c r="D87" s="555" t="s">
        <v>119</v>
      </c>
      <c r="E87" s="527"/>
      <c r="F87" s="529"/>
      <c r="G87" s="529"/>
      <c r="H87" s="372"/>
      <c r="I87" s="530"/>
      <c r="J87" s="371">
        <f t="shared" si="10"/>
        <v>0</v>
      </c>
      <c r="K87" s="556">
        <v>1</v>
      </c>
      <c r="L87" s="557"/>
      <c r="M87" s="531"/>
      <c r="N87" s="574"/>
    </row>
    <row r="88" spans="1:14">
      <c r="A88" s="554"/>
      <c r="B88" s="528"/>
      <c r="C88" s="369" t="s">
        <v>31</v>
      </c>
      <c r="D88" s="555" t="s">
        <v>119</v>
      </c>
      <c r="E88" s="527"/>
      <c r="F88" s="529"/>
      <c r="G88" s="529"/>
      <c r="H88" s="372"/>
      <c r="I88" s="530"/>
      <c r="J88" s="371">
        <f t="shared" si="10"/>
        <v>0</v>
      </c>
      <c r="K88" s="556">
        <v>1</v>
      </c>
      <c r="L88" s="557"/>
      <c r="M88" s="531"/>
      <c r="N88" s="574"/>
    </row>
    <row r="89" spans="1:14">
      <c r="A89" s="554"/>
      <c r="B89" s="528"/>
      <c r="C89" s="369" t="s">
        <v>31</v>
      </c>
      <c r="D89" s="555" t="s">
        <v>119</v>
      </c>
      <c r="E89" s="527"/>
      <c r="F89" s="529"/>
      <c r="G89" s="529"/>
      <c r="H89" s="372"/>
      <c r="I89" s="530"/>
      <c r="J89" s="371">
        <f t="shared" si="10"/>
        <v>0</v>
      </c>
      <c r="K89" s="556">
        <v>1</v>
      </c>
      <c r="L89" s="557"/>
      <c r="M89" s="531"/>
      <c r="N89" s="574"/>
    </row>
    <row r="90" spans="1:14">
      <c r="A90" s="554"/>
      <c r="B90" s="528"/>
      <c r="C90" s="555" t="s">
        <v>31</v>
      </c>
      <c r="D90" s="555" t="s">
        <v>119</v>
      </c>
      <c r="E90" s="527"/>
      <c r="F90" s="529"/>
      <c r="G90" s="529"/>
      <c r="H90" s="372"/>
      <c r="I90" s="530"/>
      <c r="J90" s="371">
        <f t="shared" si="10"/>
        <v>0</v>
      </c>
      <c r="K90" s="556">
        <v>1</v>
      </c>
      <c r="L90" s="557"/>
      <c r="M90" s="531"/>
      <c r="N90" s="574"/>
    </row>
    <row r="91" spans="1:14">
      <c r="A91" s="554"/>
      <c r="B91" s="528"/>
      <c r="C91" s="369" t="s">
        <v>31</v>
      </c>
      <c r="D91" s="555" t="s">
        <v>119</v>
      </c>
      <c r="E91" s="527"/>
      <c r="F91" s="529"/>
      <c r="G91" s="529"/>
      <c r="H91" s="372"/>
      <c r="I91" s="530"/>
      <c r="J91" s="371">
        <f t="shared" si="10"/>
        <v>0</v>
      </c>
      <c r="K91" s="556">
        <v>1</v>
      </c>
      <c r="L91" s="557"/>
      <c r="M91" s="531"/>
      <c r="N91" s="574"/>
    </row>
    <row r="92" spans="1:14">
      <c r="A92" s="554"/>
      <c r="B92" s="528"/>
      <c r="C92" s="369" t="s">
        <v>31</v>
      </c>
      <c r="D92" s="555" t="s">
        <v>119</v>
      </c>
      <c r="E92" s="527"/>
      <c r="F92" s="529"/>
      <c r="G92" s="529"/>
      <c r="H92" s="372"/>
      <c r="I92" s="530"/>
      <c r="J92" s="371">
        <f t="shared" si="10"/>
        <v>0</v>
      </c>
      <c r="K92" s="556">
        <v>1</v>
      </c>
      <c r="L92" s="557"/>
      <c r="M92" s="531"/>
      <c r="N92" s="574"/>
    </row>
    <row r="93" spans="1:14">
      <c r="A93" s="554"/>
      <c r="B93" s="528"/>
      <c r="C93" s="555" t="s">
        <v>31</v>
      </c>
      <c r="D93" s="555" t="s">
        <v>119</v>
      </c>
      <c r="E93" s="527"/>
      <c r="F93" s="529"/>
      <c r="G93" s="529"/>
      <c r="H93" s="372"/>
      <c r="I93" s="530"/>
      <c r="J93" s="371">
        <f t="shared" si="10"/>
        <v>0</v>
      </c>
      <c r="K93" s="556">
        <v>1</v>
      </c>
      <c r="L93" s="557"/>
      <c r="M93" s="531"/>
      <c r="N93" s="574"/>
    </row>
    <row r="94" spans="1:14">
      <c r="A94" s="554"/>
      <c r="B94" s="528"/>
      <c r="C94" s="369" t="s">
        <v>31</v>
      </c>
      <c r="D94" s="555" t="s">
        <v>119</v>
      </c>
      <c r="E94" s="527"/>
      <c r="F94" s="529"/>
      <c r="G94" s="529"/>
      <c r="H94" s="372"/>
      <c r="I94" s="530"/>
      <c r="J94" s="371">
        <f t="shared" si="10"/>
        <v>0</v>
      </c>
      <c r="K94" s="556">
        <v>1</v>
      </c>
      <c r="L94" s="557"/>
      <c r="M94" s="531"/>
      <c r="N94" s="574"/>
    </row>
    <row r="95" spans="1:14">
      <c r="A95" s="554"/>
      <c r="B95" s="528"/>
      <c r="C95" s="369" t="s">
        <v>31</v>
      </c>
      <c r="D95" s="555" t="s">
        <v>119</v>
      </c>
      <c r="E95" s="527"/>
      <c r="F95" s="529"/>
      <c r="G95" s="529"/>
      <c r="H95" s="372"/>
      <c r="I95" s="530"/>
      <c r="J95" s="371">
        <f t="shared" si="10"/>
        <v>0</v>
      </c>
      <c r="K95" s="556">
        <v>1</v>
      </c>
      <c r="L95" s="557"/>
      <c r="M95" s="531"/>
      <c r="N95" s="574"/>
    </row>
    <row r="96" spans="1:14">
      <c r="A96" s="554"/>
      <c r="B96" s="528"/>
      <c r="C96" s="555" t="s">
        <v>31</v>
      </c>
      <c r="D96" s="555" t="s">
        <v>119</v>
      </c>
      <c r="E96" s="527"/>
      <c r="F96" s="529"/>
      <c r="G96" s="529"/>
      <c r="H96" s="372"/>
      <c r="I96" s="530"/>
      <c r="J96" s="371">
        <f t="shared" si="10"/>
        <v>0</v>
      </c>
      <c r="K96" s="556">
        <v>1</v>
      </c>
      <c r="L96" s="557"/>
      <c r="M96" s="531"/>
      <c r="N96" s="574"/>
    </row>
    <row r="97" spans="1:14">
      <c r="A97" s="554"/>
      <c r="B97" s="528"/>
      <c r="C97" s="369" t="s">
        <v>31</v>
      </c>
      <c r="D97" s="555" t="s">
        <v>119</v>
      </c>
      <c r="E97" s="527"/>
      <c r="F97" s="529"/>
      <c r="G97" s="529"/>
      <c r="H97" s="372"/>
      <c r="I97" s="530"/>
      <c r="J97" s="371">
        <f t="shared" si="10"/>
        <v>0</v>
      </c>
      <c r="K97" s="556">
        <v>1</v>
      </c>
      <c r="L97" s="557"/>
      <c r="M97" s="531"/>
      <c r="N97" s="574"/>
    </row>
    <row r="98" spans="1:14">
      <c r="A98" s="554"/>
      <c r="B98" s="528"/>
      <c r="C98" s="369" t="s">
        <v>31</v>
      </c>
      <c r="D98" s="555" t="s">
        <v>119</v>
      </c>
      <c r="E98" s="527"/>
      <c r="F98" s="529"/>
      <c r="G98" s="529"/>
      <c r="H98" s="372"/>
      <c r="I98" s="530"/>
      <c r="J98" s="371">
        <f t="shared" si="10"/>
        <v>0</v>
      </c>
      <c r="K98" s="556">
        <v>1</v>
      </c>
      <c r="L98" s="557"/>
      <c r="M98" s="531"/>
      <c r="N98" s="574"/>
    </row>
    <row r="99" spans="1:14">
      <c r="A99" s="554"/>
      <c r="B99" s="528"/>
      <c r="C99" s="555" t="s">
        <v>31</v>
      </c>
      <c r="D99" s="555" t="s">
        <v>119</v>
      </c>
      <c r="E99" s="527"/>
      <c r="F99" s="529"/>
      <c r="G99" s="529"/>
      <c r="H99" s="372"/>
      <c r="I99" s="530"/>
      <c r="J99" s="371">
        <f t="shared" si="10"/>
        <v>0</v>
      </c>
      <c r="K99" s="556">
        <v>1</v>
      </c>
      <c r="L99" s="557"/>
      <c r="M99" s="531"/>
      <c r="N99" s="574"/>
    </row>
    <row r="100" spans="1:14">
      <c r="A100" s="554"/>
      <c r="B100" s="528"/>
      <c r="C100" s="369" t="s">
        <v>31</v>
      </c>
      <c r="D100" s="555" t="s">
        <v>119</v>
      </c>
      <c r="E100" s="527"/>
      <c r="F100" s="529"/>
      <c r="G100" s="529"/>
      <c r="H100" s="372"/>
      <c r="I100" s="530"/>
      <c r="J100" s="371">
        <f t="shared" si="10"/>
        <v>0</v>
      </c>
      <c r="K100" s="556">
        <v>1</v>
      </c>
      <c r="L100" s="557"/>
      <c r="M100" s="531"/>
      <c r="N100" s="574"/>
    </row>
    <row r="101" spans="1:14">
      <c r="A101" s="554"/>
      <c r="B101" s="528"/>
      <c r="C101" s="369" t="s">
        <v>31</v>
      </c>
      <c r="D101" s="555" t="s">
        <v>119</v>
      </c>
      <c r="E101" s="527"/>
      <c r="F101" s="529"/>
      <c r="G101" s="529"/>
      <c r="H101" s="372"/>
      <c r="I101" s="530"/>
      <c r="J101" s="371">
        <f t="shared" si="10"/>
        <v>0</v>
      </c>
      <c r="K101" s="556">
        <v>1</v>
      </c>
      <c r="L101" s="557"/>
      <c r="M101" s="531"/>
      <c r="N101" s="574"/>
    </row>
    <row r="102" spans="1:14">
      <c r="A102" s="554"/>
      <c r="B102" s="528"/>
      <c r="C102" s="555" t="s">
        <v>31</v>
      </c>
      <c r="D102" s="555" t="s">
        <v>119</v>
      </c>
      <c r="E102" s="527"/>
      <c r="F102" s="529"/>
      <c r="G102" s="529"/>
      <c r="H102" s="372"/>
      <c r="I102" s="530"/>
      <c r="J102" s="371">
        <f t="shared" si="10"/>
        <v>0</v>
      </c>
      <c r="K102" s="556">
        <v>1</v>
      </c>
      <c r="L102" s="557"/>
      <c r="M102" s="531"/>
      <c r="N102" s="574"/>
    </row>
    <row r="103" spans="1:14">
      <c r="A103" s="554"/>
      <c r="B103" s="528"/>
      <c r="C103" s="369" t="s">
        <v>31</v>
      </c>
      <c r="D103" s="555" t="s">
        <v>119</v>
      </c>
      <c r="E103" s="527"/>
      <c r="F103" s="529"/>
      <c r="G103" s="529"/>
      <c r="H103" s="372"/>
      <c r="I103" s="530"/>
      <c r="J103" s="371">
        <f t="shared" si="10"/>
        <v>0</v>
      </c>
      <c r="K103" s="556">
        <v>1</v>
      </c>
      <c r="L103" s="557"/>
      <c r="M103" s="531"/>
      <c r="N103" s="574"/>
    </row>
    <row r="104" spans="1:14">
      <c r="A104" s="554"/>
      <c r="B104" s="528"/>
      <c r="C104" s="369" t="s">
        <v>31</v>
      </c>
      <c r="D104" s="555" t="s">
        <v>119</v>
      </c>
      <c r="E104" s="527"/>
      <c r="F104" s="529"/>
      <c r="G104" s="529"/>
      <c r="H104" s="372"/>
      <c r="I104" s="530"/>
      <c r="J104" s="371">
        <f t="shared" si="10"/>
        <v>0</v>
      </c>
      <c r="K104" s="556">
        <v>1</v>
      </c>
      <c r="L104" s="557"/>
      <c r="M104" s="531"/>
      <c r="N104" s="574"/>
    </row>
    <row r="105" spans="1:14">
      <c r="A105" s="554"/>
      <c r="B105" s="528"/>
      <c r="C105" s="555" t="s">
        <v>31</v>
      </c>
      <c r="D105" s="555" t="s">
        <v>119</v>
      </c>
      <c r="E105" s="527"/>
      <c r="F105" s="529"/>
      <c r="G105" s="529"/>
      <c r="H105" s="372"/>
      <c r="I105" s="530"/>
      <c r="J105" s="371">
        <f t="shared" si="10"/>
        <v>0</v>
      </c>
      <c r="K105" s="556">
        <v>1</v>
      </c>
      <c r="L105" s="557"/>
      <c r="M105" s="531"/>
      <c r="N105" s="574"/>
    </row>
    <row r="106" spans="1:14">
      <c r="A106" s="554"/>
      <c r="B106" s="528"/>
      <c r="C106" s="369" t="s">
        <v>31</v>
      </c>
      <c r="D106" s="555" t="s">
        <v>119</v>
      </c>
      <c r="E106" s="527"/>
      <c r="F106" s="529"/>
      <c r="G106" s="529"/>
      <c r="H106" s="372"/>
      <c r="I106" s="530"/>
      <c r="J106" s="371">
        <f t="shared" si="10"/>
        <v>0</v>
      </c>
      <c r="K106" s="556">
        <v>1</v>
      </c>
      <c r="L106" s="557"/>
      <c r="M106" s="531"/>
      <c r="N106" s="574"/>
    </row>
    <row r="107" spans="1:14">
      <c r="A107" s="554"/>
      <c r="B107" s="528"/>
      <c r="C107" s="369" t="s">
        <v>31</v>
      </c>
      <c r="D107" s="555" t="s">
        <v>119</v>
      </c>
      <c r="E107" s="527"/>
      <c r="F107" s="529"/>
      <c r="G107" s="529"/>
      <c r="H107" s="372"/>
      <c r="I107" s="530"/>
      <c r="J107" s="371">
        <f t="shared" si="10"/>
        <v>0</v>
      </c>
      <c r="K107" s="556">
        <v>1</v>
      </c>
      <c r="L107" s="557"/>
      <c r="M107" s="531"/>
      <c r="N107" s="574"/>
    </row>
    <row r="108" spans="1:14">
      <c r="A108" s="554"/>
      <c r="B108" s="528"/>
      <c r="C108" s="555" t="s">
        <v>31</v>
      </c>
      <c r="D108" s="555" t="s">
        <v>119</v>
      </c>
      <c r="E108" s="527"/>
      <c r="F108" s="529"/>
      <c r="G108" s="529"/>
      <c r="H108" s="372"/>
      <c r="I108" s="530"/>
      <c r="J108" s="371">
        <f t="shared" si="10"/>
        <v>0</v>
      </c>
      <c r="K108" s="556">
        <v>1</v>
      </c>
      <c r="L108" s="557"/>
      <c r="M108" s="531"/>
      <c r="N108" s="574"/>
    </row>
    <row r="109" spans="1:14">
      <c r="A109" s="519"/>
      <c r="B109" s="528"/>
      <c r="C109" s="521" t="s">
        <v>31</v>
      </c>
      <c r="D109" s="521" t="s">
        <v>119</v>
      </c>
      <c r="E109" s="522"/>
      <c r="F109" s="529"/>
      <c r="G109" s="295"/>
      <c r="H109" s="372"/>
      <c r="I109" s="530"/>
      <c r="J109" s="371">
        <f t="shared" si="10"/>
        <v>0</v>
      </c>
      <c r="K109" s="524">
        <v>1</v>
      </c>
      <c r="L109" s="525"/>
      <c r="M109" s="531"/>
    </row>
    <row r="110" spans="1:14">
      <c r="A110" s="519"/>
      <c r="B110" s="520"/>
      <c r="C110" s="521" t="s">
        <v>31</v>
      </c>
      <c r="D110" s="521" t="s">
        <v>119</v>
      </c>
      <c r="E110" s="522"/>
      <c r="F110" s="295"/>
      <c r="G110" s="295"/>
      <c r="H110" s="372"/>
      <c r="I110" s="296"/>
      <c r="J110" s="523">
        <f t="shared" si="10"/>
        <v>0</v>
      </c>
      <c r="K110" s="524">
        <v>1</v>
      </c>
      <c r="L110" s="525"/>
      <c r="M110" s="526"/>
    </row>
    <row r="111" spans="1:14">
      <c r="A111" s="519"/>
      <c r="B111" s="520"/>
      <c r="C111" s="521" t="s">
        <v>31</v>
      </c>
      <c r="D111" s="521" t="s">
        <v>119</v>
      </c>
      <c r="E111" s="522"/>
      <c r="F111" s="295"/>
      <c r="G111" s="295"/>
      <c r="H111" s="372"/>
      <c r="I111" s="296"/>
      <c r="J111" s="523">
        <f t="shared" si="10"/>
        <v>0</v>
      </c>
      <c r="K111" s="524">
        <v>1</v>
      </c>
      <c r="L111" s="525"/>
      <c r="M111" s="526"/>
    </row>
    <row r="112" spans="1:14">
      <c r="A112" s="519"/>
      <c r="B112" s="520"/>
      <c r="C112" s="521" t="s">
        <v>31</v>
      </c>
      <c r="D112" s="521" t="s">
        <v>119</v>
      </c>
      <c r="E112" s="522"/>
      <c r="F112" s="295"/>
      <c r="G112" s="295"/>
      <c r="H112" s="372"/>
      <c r="I112" s="296"/>
      <c r="J112" s="523">
        <f t="shared" si="10"/>
        <v>0</v>
      </c>
      <c r="K112" s="524">
        <v>1</v>
      </c>
      <c r="L112" s="525"/>
      <c r="M112" s="526"/>
    </row>
    <row r="113" spans="1:13">
      <c r="A113" s="532"/>
      <c r="B113" s="532"/>
      <c r="C113" s="533"/>
      <c r="D113" s="533"/>
      <c r="E113" s="533"/>
      <c r="F113" s="532"/>
      <c r="G113" s="532"/>
      <c r="H113" s="532"/>
      <c r="I113" s="533"/>
      <c r="J113" s="533"/>
      <c r="K113" s="532"/>
      <c r="L113" s="532"/>
      <c r="M113" s="532"/>
    </row>
  </sheetData>
  <autoFilter ref="A32:M58" xr:uid="{00000000-0009-0000-0000-000005000000}"/>
  <mergeCells count="23">
    <mergeCell ref="A1:N1"/>
    <mergeCell ref="A2:A6"/>
    <mergeCell ref="F2:G2"/>
    <mergeCell ref="I2:I6"/>
    <mergeCell ref="A7:A11"/>
    <mergeCell ref="E7:E11"/>
    <mergeCell ref="I7:I11"/>
    <mergeCell ref="M15:N15"/>
    <mergeCell ref="M16:N16"/>
    <mergeCell ref="L12:N13"/>
    <mergeCell ref="O13:P13"/>
    <mergeCell ref="B21:D21"/>
    <mergeCell ref="L21:N21"/>
    <mergeCell ref="L17:N17"/>
    <mergeCell ref="L18:N19"/>
    <mergeCell ref="B20:D20"/>
    <mergeCell ref="L20:N20"/>
    <mergeCell ref="L29:N30"/>
    <mergeCell ref="L23:N24"/>
    <mergeCell ref="M26:N26"/>
    <mergeCell ref="M27:N27"/>
    <mergeCell ref="L28:N28"/>
    <mergeCell ref="M25:N25"/>
  </mergeCells>
  <pageMargins left="0.7" right="0.7" top="0.75" bottom="0.75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F0"/>
  </sheetPr>
  <dimension ref="A1:Q46"/>
  <sheetViews>
    <sheetView showGridLines="0" tabSelected="1" zoomScale="70" zoomScaleNormal="70" workbookViewId="0">
      <selection activeCell="K23" sqref="K23"/>
    </sheetView>
  </sheetViews>
  <sheetFormatPr defaultRowHeight="23.25"/>
  <cols>
    <col min="1" max="1" width="4.85546875" customWidth="1"/>
    <col min="2" max="2" width="9.28515625" customWidth="1"/>
    <col min="3" max="3" width="40.7109375" style="230" customWidth="1"/>
    <col min="4" max="4" width="12.28515625" customWidth="1"/>
    <col min="5" max="5" width="22.140625" customWidth="1"/>
    <col min="6" max="6" width="24.140625" customWidth="1"/>
    <col min="7" max="7" width="20.7109375" customWidth="1"/>
    <col min="8" max="9" width="21.7109375" customWidth="1"/>
    <col min="10" max="10" width="15.7109375" customWidth="1"/>
    <col min="11" max="11" width="29.85546875" customWidth="1"/>
    <col min="12" max="12" width="12.28515625" customWidth="1"/>
    <col min="13" max="13" width="15.28515625" style="207" hidden="1" customWidth="1"/>
    <col min="14" max="14" width="19.42578125" style="207" hidden="1" customWidth="1"/>
    <col min="15" max="15" width="17.85546875" hidden="1" customWidth="1"/>
    <col min="16" max="17" width="9.140625" customWidth="1"/>
  </cols>
  <sheetData>
    <row r="1" spans="1:17" ht="33">
      <c r="A1" s="205"/>
      <c r="B1" s="1213" t="s">
        <v>93</v>
      </c>
      <c r="C1" s="1214"/>
      <c r="D1" s="1213"/>
      <c r="E1" s="1213"/>
      <c r="F1" s="206"/>
      <c r="G1" s="206"/>
      <c r="H1" s="206"/>
      <c r="I1" s="206"/>
      <c r="J1" s="206"/>
      <c r="K1" s="206"/>
      <c r="L1" s="205"/>
    </row>
    <row r="2" spans="1:17" ht="33">
      <c r="A2" s="205"/>
      <c r="B2" s="1213" t="s">
        <v>94</v>
      </c>
      <c r="C2" s="1214"/>
      <c r="D2" s="1213"/>
      <c r="E2" s="1213"/>
      <c r="F2" s="206"/>
      <c r="G2" s="206"/>
      <c r="H2" s="206"/>
      <c r="I2" s="206"/>
      <c r="J2" s="206"/>
      <c r="K2" s="206"/>
      <c r="L2" s="205"/>
    </row>
    <row r="3" spans="1:17" ht="33">
      <c r="A3" s="205"/>
      <c r="B3" s="1215" t="s">
        <v>92</v>
      </c>
      <c r="C3" s="1216"/>
      <c r="D3" s="1215"/>
      <c r="E3" s="1215"/>
      <c r="F3" s="206"/>
      <c r="G3" s="206"/>
      <c r="H3" s="206"/>
      <c r="I3" s="206"/>
      <c r="J3" s="208"/>
      <c r="K3" s="208"/>
      <c r="L3" s="205"/>
    </row>
    <row r="4" spans="1:17" ht="43.5" customHeight="1">
      <c r="A4" s="1217" t="s">
        <v>357</v>
      </c>
      <c r="B4" s="1217"/>
      <c r="C4" s="1217"/>
      <c r="D4" s="1217"/>
      <c r="E4" s="1217"/>
      <c r="F4" s="1217"/>
      <c r="G4" s="1217"/>
      <c r="H4" s="1217"/>
      <c r="I4" s="1217"/>
      <c r="J4" s="1217"/>
      <c r="K4" s="1217"/>
      <c r="L4" s="1217"/>
    </row>
    <row r="5" spans="1:17" ht="39.75" customHeight="1" thickBot="1">
      <c r="A5" s="1218" t="s">
        <v>210</v>
      </c>
      <c r="B5" s="1218"/>
      <c r="C5" s="1218"/>
      <c r="D5" s="1218"/>
      <c r="E5" s="1218"/>
      <c r="F5" s="1218"/>
      <c r="G5" s="1218"/>
      <c r="H5" s="1218"/>
      <c r="I5" s="1218"/>
      <c r="J5" s="1218"/>
      <c r="K5" s="1218"/>
      <c r="L5" s="1218"/>
    </row>
    <row r="6" spans="1:17" ht="29.25" customHeight="1" thickBot="1">
      <c r="A6" s="1210" t="s">
        <v>157</v>
      </c>
      <c r="B6" s="1211"/>
      <c r="C6" s="1211"/>
      <c r="D6" s="1211"/>
      <c r="E6" s="1211"/>
      <c r="F6" s="1211"/>
      <c r="G6" s="1211"/>
      <c r="H6" s="1211"/>
      <c r="I6" s="1211"/>
      <c r="J6" s="1211"/>
      <c r="K6" s="1211"/>
      <c r="L6" s="1212"/>
    </row>
    <row r="7" spans="1:17" ht="41.25" customHeight="1">
      <c r="A7" s="1230" t="s">
        <v>389</v>
      </c>
      <c r="B7" s="1219"/>
      <c r="C7" s="1232" t="s">
        <v>95</v>
      </c>
      <c r="D7" s="1219" t="s">
        <v>390</v>
      </c>
      <c r="E7" s="1233" t="s">
        <v>391</v>
      </c>
      <c r="F7" s="1233" t="s">
        <v>392</v>
      </c>
      <c r="G7" s="1219" t="s">
        <v>393</v>
      </c>
      <c r="H7" s="1219"/>
      <c r="I7" s="1219"/>
      <c r="J7" s="1219"/>
      <c r="K7" s="1219" t="s">
        <v>394</v>
      </c>
      <c r="L7" s="1221" t="s">
        <v>163</v>
      </c>
    </row>
    <row r="8" spans="1:17" ht="57" customHeight="1">
      <c r="A8" s="1231"/>
      <c r="B8" s="1220"/>
      <c r="C8" s="1224"/>
      <c r="D8" s="1220"/>
      <c r="E8" s="1234"/>
      <c r="F8" s="1234"/>
      <c r="G8" s="865" t="s">
        <v>395</v>
      </c>
      <c r="H8" s="864" t="s">
        <v>396</v>
      </c>
      <c r="I8" s="864" t="s">
        <v>397</v>
      </c>
      <c r="J8" s="864" t="s">
        <v>398</v>
      </c>
      <c r="K8" s="1220"/>
      <c r="L8" s="1222"/>
    </row>
    <row r="9" spans="1:17" ht="33.75" customHeight="1">
      <c r="A9" s="1223" t="s">
        <v>96</v>
      </c>
      <c r="B9" s="1224"/>
      <c r="C9" s="1224"/>
      <c r="D9" s="1224"/>
      <c r="E9" s="1224"/>
      <c r="F9" s="1224"/>
      <c r="G9" s="1224"/>
      <c r="H9" s="1224"/>
      <c r="I9" s="1224"/>
      <c r="J9" s="1224"/>
      <c r="K9" s="1224"/>
      <c r="L9" s="1225"/>
    </row>
    <row r="10" spans="1:17" s="273" customFormat="1" ht="31.5" customHeight="1">
      <c r="A10" s="846">
        <v>1.1000000000000001</v>
      </c>
      <c r="B10" s="847" t="s">
        <v>97</v>
      </c>
      <c r="C10" s="848"/>
      <c r="D10" s="281"/>
      <c r="E10" s="282">
        <v>22.26</v>
      </c>
      <c r="F10" s="282">
        <f t="shared" ref="F10:G10" si="0">SUM(F11:F12)</f>
        <v>500.67209999999994</v>
      </c>
      <c r="G10" s="282">
        <f t="shared" si="0"/>
        <v>490.30109999999996</v>
      </c>
      <c r="H10" s="282">
        <f>SUM(H11:H12)</f>
        <v>0</v>
      </c>
      <c r="I10" s="282">
        <f>SUM(I11:I12)</f>
        <v>0</v>
      </c>
      <c r="J10" s="282">
        <f>SUM(J11:J12)</f>
        <v>0</v>
      </c>
      <c r="K10" s="282">
        <f>SUM(K11:K12)</f>
        <v>32.631</v>
      </c>
      <c r="L10" s="849"/>
      <c r="M10" s="272"/>
      <c r="N10" s="272"/>
    </row>
    <row r="11" spans="1:17" ht="35.1" customHeight="1">
      <c r="A11" s="1226"/>
      <c r="B11" s="1227" t="s">
        <v>98</v>
      </c>
      <c r="C11" s="1228" t="s">
        <v>99</v>
      </c>
      <c r="D11" s="209" t="s">
        <v>3</v>
      </c>
      <c r="E11" s="210">
        <v>14.79</v>
      </c>
      <c r="F11" s="210">
        <f>'3.1.Block In-Out-20'!P3</f>
        <v>326.77349999999996</v>
      </c>
      <c r="G11" s="210">
        <f>'3.1.Block In-Out-20'!N21</f>
        <v>320.45549999999997</v>
      </c>
      <c r="H11" s="218">
        <v>0</v>
      </c>
      <c r="I11" s="218"/>
      <c r="J11" s="218">
        <v>0</v>
      </c>
      <c r="K11" s="212">
        <f>(E11+F11)-(G11+H11-J11)</f>
        <v>21.108000000000004</v>
      </c>
      <c r="L11" s="1229"/>
      <c r="M11" s="1235" t="s">
        <v>100</v>
      </c>
    </row>
    <row r="12" spans="1:17" ht="35.1" customHeight="1">
      <c r="A12" s="1226"/>
      <c r="B12" s="1227"/>
      <c r="C12" s="1228"/>
      <c r="D12" s="209" t="s">
        <v>4</v>
      </c>
      <c r="E12" s="210">
        <v>7.47</v>
      </c>
      <c r="F12" s="210">
        <f>'3.1.Block In-Out-20'!P4</f>
        <v>173.89859999999999</v>
      </c>
      <c r="G12" s="210">
        <f>'3.1.Block In-Out-20'!N24</f>
        <v>169.84559999999999</v>
      </c>
      <c r="H12" s="218">
        <v>0</v>
      </c>
      <c r="I12" s="218"/>
      <c r="J12" s="218">
        <v>0</v>
      </c>
      <c r="K12" s="212">
        <f>(E12+F12)-(G12+H12-J12)</f>
        <v>11.522999999999996</v>
      </c>
      <c r="L12" s="1229"/>
      <c r="M12" s="1235"/>
    </row>
    <row r="13" spans="1:17" ht="35.1" customHeight="1">
      <c r="A13" s="846">
        <v>1.2</v>
      </c>
      <c r="B13" s="847" t="s">
        <v>147</v>
      </c>
      <c r="C13" s="848"/>
      <c r="D13" s="281"/>
      <c r="E13" s="282">
        <v>15.21</v>
      </c>
      <c r="F13" s="282">
        <f t="shared" ref="F13:G13" si="1">SUM(F14:F15)</f>
        <v>489.93709999999999</v>
      </c>
      <c r="G13" s="282">
        <f t="shared" si="1"/>
        <v>505.14710000000002</v>
      </c>
      <c r="H13" s="282">
        <f>SUM(H14:H15)</f>
        <v>0</v>
      </c>
      <c r="I13" s="282">
        <f>SUM(I14:I15)</f>
        <v>0</v>
      </c>
      <c r="J13" s="282">
        <f>SUM(J14:J15)</f>
        <v>0</v>
      </c>
      <c r="K13" s="282">
        <f>SUM(K14:K15)</f>
        <v>0</v>
      </c>
      <c r="L13" s="850"/>
      <c r="M13" s="1235" t="s">
        <v>101</v>
      </c>
    </row>
    <row r="14" spans="1:17" ht="35.1" customHeight="1">
      <c r="A14" s="1236"/>
      <c r="B14" s="1237" t="s">
        <v>102</v>
      </c>
      <c r="C14" s="1238" t="s">
        <v>99</v>
      </c>
      <c r="D14" s="209" t="s">
        <v>3</v>
      </c>
      <c r="E14" s="210">
        <v>11.93</v>
      </c>
      <c r="F14" s="210">
        <f>'3. 2. Blok saw-20'!M26</f>
        <v>320.0915</v>
      </c>
      <c r="G14" s="210">
        <f>'3. 2. Blok saw-20'!M42</f>
        <v>332.0215</v>
      </c>
      <c r="H14" s="213">
        <v>0</v>
      </c>
      <c r="I14" s="213"/>
      <c r="J14" s="213">
        <v>0</v>
      </c>
      <c r="K14" s="491">
        <f>E14+F14-G14-H14+J14</f>
        <v>0</v>
      </c>
      <c r="L14" s="1239"/>
      <c r="M14" s="1235"/>
    </row>
    <row r="15" spans="1:17" ht="35.1" customHeight="1">
      <c r="A15" s="1236"/>
      <c r="B15" s="1237"/>
      <c r="C15" s="1238"/>
      <c r="D15" s="209" t="s">
        <v>4</v>
      </c>
      <c r="E15" s="211">
        <v>3.28</v>
      </c>
      <c r="F15" s="211">
        <f>'3. 2. Blok saw-20'!O25</f>
        <v>169.84559999999999</v>
      </c>
      <c r="G15" s="211">
        <f>'3. 2. Blok saw-20'!M44</f>
        <v>173.12559999999999</v>
      </c>
      <c r="H15" s="213">
        <v>0</v>
      </c>
      <c r="I15" s="213"/>
      <c r="J15" s="213">
        <v>0</v>
      </c>
      <c r="K15" s="210">
        <f>(E15+F15)-(G15+H15-J15)</f>
        <v>0</v>
      </c>
      <c r="L15" s="1239"/>
      <c r="M15" s="1235"/>
      <c r="Q15" s="569"/>
    </row>
    <row r="16" spans="1:17" ht="31.5" customHeight="1">
      <c r="A16" s="846">
        <v>1.2</v>
      </c>
      <c r="B16" s="847" t="s">
        <v>103</v>
      </c>
      <c r="C16" s="848"/>
      <c r="D16" s="281"/>
      <c r="E16" s="335">
        <v>15908.59</v>
      </c>
      <c r="F16" s="335">
        <f t="shared" ref="F16" si="2">SUM(F17:F18)</f>
        <v>17022.54</v>
      </c>
      <c r="G16" s="335">
        <f>SUM(G17:G18)</f>
        <v>12099.260000000002</v>
      </c>
      <c r="H16" s="335">
        <f>SUM(H17:H18)</f>
        <v>342.72</v>
      </c>
      <c r="I16" s="335">
        <f>SUM(I17:I18)</f>
        <v>0</v>
      </c>
      <c r="J16" s="335">
        <f>SUM(J17:J18)</f>
        <v>179.7</v>
      </c>
      <c r="K16" s="335">
        <f>SUM(K17:K18)</f>
        <v>20309.45</v>
      </c>
      <c r="L16" s="850"/>
      <c r="N16" s="1244" t="s">
        <v>104</v>
      </c>
      <c r="O16" s="1244"/>
    </row>
    <row r="17" spans="1:15" ht="35.25" customHeight="1">
      <c r="A17" s="1226"/>
      <c r="B17" s="1227" t="s">
        <v>102</v>
      </c>
      <c r="C17" s="1228" t="s">
        <v>105</v>
      </c>
      <c r="D17" s="209" t="s">
        <v>3</v>
      </c>
      <c r="E17" s="213">
        <v>855.78</v>
      </c>
      <c r="F17" s="214">
        <f>'3. 3. Carved Slab-20'!M14</f>
        <v>10221.42</v>
      </c>
      <c r="G17" s="214">
        <f>'3. 3. Carved Slab-20'!O17</f>
        <v>9291.0800000000017</v>
      </c>
      <c r="H17" s="271">
        <v>0</v>
      </c>
      <c r="I17" s="271"/>
      <c r="J17" s="271">
        <v>0</v>
      </c>
      <c r="K17" s="271">
        <f>(E17+F17)-(G17+H17-J17)</f>
        <v>1786.119999999999</v>
      </c>
      <c r="L17" s="1239"/>
      <c r="N17" s="215">
        <f>H16+H19+H25</f>
        <v>13591.189999999999</v>
      </c>
      <c r="O17" s="216">
        <v>5933.33</v>
      </c>
    </row>
    <row r="18" spans="1:15" ht="35.25" customHeight="1">
      <c r="A18" s="1226"/>
      <c r="B18" s="1227"/>
      <c r="C18" s="1228"/>
      <c r="D18" s="209" t="s">
        <v>106</v>
      </c>
      <c r="E18" s="213">
        <v>15052.81</v>
      </c>
      <c r="F18" s="214">
        <f>'3. 3. Carved Slab-20'!O14</f>
        <v>6801.1200000000008</v>
      </c>
      <c r="G18" s="214">
        <f>2185.14+51.6+239.34+182.64+149.46</f>
        <v>2808.18</v>
      </c>
      <c r="H18" s="271">
        <v>342.72</v>
      </c>
      <c r="I18" s="271"/>
      <c r="J18" s="271">
        <v>179.7</v>
      </c>
      <c r="K18" s="271">
        <f>(E18+F18)-(G18+H18+J18)</f>
        <v>18523.330000000002</v>
      </c>
      <c r="L18" s="1239"/>
      <c r="M18" s="217" t="s">
        <v>107</v>
      </c>
    </row>
    <row r="19" spans="1:15" ht="31.5" customHeight="1">
      <c r="A19" s="846">
        <v>1.3</v>
      </c>
      <c r="B19" s="847" t="s">
        <v>108</v>
      </c>
      <c r="C19" s="848"/>
      <c r="D19" s="281"/>
      <c r="E19" s="335">
        <v>16238.79</v>
      </c>
      <c r="F19" s="335">
        <f t="shared" ref="F19:K19" si="3">SUM(F20:F24)</f>
        <v>10884.174999999999</v>
      </c>
      <c r="G19" s="335">
        <f t="shared" si="3"/>
        <v>2214.8000000000002</v>
      </c>
      <c r="H19" s="335">
        <f t="shared" si="3"/>
        <v>10660.82</v>
      </c>
      <c r="I19" s="335">
        <f t="shared" si="3"/>
        <v>0</v>
      </c>
      <c r="J19" s="335">
        <f t="shared" si="3"/>
        <v>126.46</v>
      </c>
      <c r="K19" s="335">
        <f t="shared" si="3"/>
        <v>14120.885000000002</v>
      </c>
      <c r="L19" s="850"/>
    </row>
    <row r="20" spans="1:15" ht="35.25" customHeight="1">
      <c r="A20" s="1226"/>
      <c r="B20" s="1227" t="s">
        <v>109</v>
      </c>
      <c r="C20" s="1245" t="s">
        <v>110</v>
      </c>
      <c r="D20" s="502" t="s">
        <v>3</v>
      </c>
      <c r="E20" s="271">
        <v>9079.4500000000007</v>
      </c>
      <c r="F20" s="503">
        <f>'3.4.Polished-20'!M11</f>
        <v>5866.6050000000005</v>
      </c>
      <c r="G20" s="504">
        <f>'3.4.Polished-20'!AC11</f>
        <v>0</v>
      </c>
      <c r="H20" s="868">
        <f>2866.77+2300.71+1934.16+1353.61+805.49+1103.56</f>
        <v>10364.299999999999</v>
      </c>
      <c r="I20" s="503"/>
      <c r="J20" s="503">
        <f>15.54+49.7+4.49+1.2+3.6+45.51</f>
        <v>120.03999999999999</v>
      </c>
      <c r="K20" s="271">
        <f>E20+F20-G20-H20-I20-J20</f>
        <v>4461.7150000000011</v>
      </c>
      <c r="L20" s="851"/>
    </row>
    <row r="21" spans="1:15" ht="35.25" customHeight="1">
      <c r="A21" s="1226"/>
      <c r="B21" s="1227"/>
      <c r="C21" s="1245"/>
      <c r="D21" s="502" t="s">
        <v>4</v>
      </c>
      <c r="E21" s="271">
        <v>6004.45</v>
      </c>
      <c r="F21" s="503">
        <f>'3.4.Polished-20'!M13</f>
        <v>5017.57</v>
      </c>
      <c r="G21" s="503">
        <f>'3.4.Polished-20'!AC13</f>
        <v>2214.8000000000002</v>
      </c>
      <c r="H21" s="503">
        <v>296.52</v>
      </c>
      <c r="I21" s="503"/>
      <c r="J21" s="503">
        <v>6.42</v>
      </c>
      <c r="K21" s="271">
        <f>E21+F21-G21-H21-J21-I21</f>
        <v>8504.2800000000007</v>
      </c>
      <c r="L21" s="852"/>
      <c r="M21" s="219">
        <v>1270.3</v>
      </c>
    </row>
    <row r="22" spans="1:15" ht="35.25" customHeight="1">
      <c r="A22" s="1226"/>
      <c r="B22" s="1227"/>
      <c r="C22" s="1245"/>
      <c r="D22" s="209" t="s">
        <v>111</v>
      </c>
      <c r="E22" s="213">
        <v>1071.97</v>
      </c>
      <c r="F22" s="214">
        <v>0</v>
      </c>
      <c r="G22" s="214">
        <v>0</v>
      </c>
      <c r="H22" s="214">
        <v>0</v>
      </c>
      <c r="I22" s="214"/>
      <c r="J22" s="214">
        <v>0</v>
      </c>
      <c r="K22" s="218">
        <f>(E22+F22)-(G22+H22+I22+J22)</f>
        <v>1071.97</v>
      </c>
      <c r="L22" s="852"/>
    </row>
    <row r="23" spans="1:15" ht="35.25" customHeight="1">
      <c r="A23" s="1226"/>
      <c r="B23" s="853" t="s">
        <v>112</v>
      </c>
      <c r="C23" s="854" t="s">
        <v>113</v>
      </c>
      <c r="D23" s="209" t="s">
        <v>114</v>
      </c>
      <c r="E23" s="213">
        <v>0</v>
      </c>
      <c r="F23" s="213">
        <v>0</v>
      </c>
      <c r="G23" s="213">
        <v>0</v>
      </c>
      <c r="H23" s="213">
        <v>0</v>
      </c>
      <c r="I23" s="213"/>
      <c r="J23" s="213">
        <v>0</v>
      </c>
      <c r="K23" s="218">
        <f>(E23+F23)-(G23+H23+I23-J23)</f>
        <v>0</v>
      </c>
      <c r="L23" s="852"/>
      <c r="M23" s="219" t="s">
        <v>115</v>
      </c>
      <c r="N23" s="219" t="s">
        <v>116</v>
      </c>
    </row>
    <row r="24" spans="1:15" ht="35.25" customHeight="1">
      <c r="A24" s="1226"/>
      <c r="B24" s="853" t="s">
        <v>117</v>
      </c>
      <c r="C24" s="854" t="s">
        <v>118</v>
      </c>
      <c r="D24" s="220" t="s">
        <v>119</v>
      </c>
      <c r="E24" s="271">
        <v>82.92</v>
      </c>
      <c r="F24" s="213">
        <f>'3.6.SB-20'!M14</f>
        <v>0</v>
      </c>
      <c r="G24" s="213"/>
      <c r="H24" s="213"/>
      <c r="I24" s="213"/>
      <c r="J24" s="213">
        <v>0</v>
      </c>
      <c r="K24" s="218">
        <f>E24+F24-G24-H24+I24+J24</f>
        <v>82.92</v>
      </c>
      <c r="L24" s="855"/>
      <c r="M24" s="222">
        <v>796.62</v>
      </c>
      <c r="N24" s="219" t="s">
        <v>120</v>
      </c>
    </row>
    <row r="25" spans="1:15" ht="31.5" customHeight="1">
      <c r="A25" s="846">
        <v>1.4</v>
      </c>
      <c r="B25" s="847" t="s">
        <v>121</v>
      </c>
      <c r="C25" s="848"/>
      <c r="D25" s="281"/>
      <c r="E25" s="284">
        <v>21662.74</v>
      </c>
      <c r="F25" s="284">
        <f t="shared" ref="F25:K25" si="4">SUM(F26:F31)</f>
        <v>3939.125</v>
      </c>
      <c r="G25" s="284">
        <f t="shared" si="4"/>
        <v>946.56</v>
      </c>
      <c r="H25" s="284">
        <f t="shared" si="4"/>
        <v>2587.6499999999996</v>
      </c>
      <c r="I25" s="284">
        <f t="shared" si="4"/>
        <v>778.51</v>
      </c>
      <c r="J25" s="284">
        <f t="shared" si="4"/>
        <v>0</v>
      </c>
      <c r="K25" s="284">
        <f t="shared" si="4"/>
        <v>21289.144999999997</v>
      </c>
      <c r="L25" s="850"/>
    </row>
    <row r="26" spans="1:15" ht="35.25" customHeight="1">
      <c r="A26" s="1246"/>
      <c r="B26" s="853" t="s">
        <v>122</v>
      </c>
      <c r="C26" s="856" t="s">
        <v>123</v>
      </c>
      <c r="D26" s="220" t="s">
        <v>75</v>
      </c>
      <c r="E26" s="213">
        <v>14692.14</v>
      </c>
      <c r="F26" s="214">
        <f>'3.5.Cut to Size-20'!M15</f>
        <v>3431.88</v>
      </c>
      <c r="G26" s="214">
        <f>373.26+573.3</f>
        <v>946.56</v>
      </c>
      <c r="H26" s="214">
        <f>418.32+429.84+472.44+170.64+430.26</f>
        <v>1921.4999999999998</v>
      </c>
      <c r="I26" s="214"/>
      <c r="J26" s="221"/>
      <c r="K26" s="221">
        <f>E26+F26-G26-H26+J26-I26</f>
        <v>15255.96</v>
      </c>
      <c r="L26" s="857"/>
      <c r="M26" s="219">
        <v>627.15</v>
      </c>
    </row>
    <row r="27" spans="1:15" ht="35.25" customHeight="1">
      <c r="A27" s="1247"/>
      <c r="B27" s="853" t="s">
        <v>122</v>
      </c>
      <c r="C27" s="856" t="s">
        <v>161</v>
      </c>
      <c r="D27" s="220" t="s">
        <v>162</v>
      </c>
      <c r="E27" s="586">
        <v>2278.6999999999998</v>
      </c>
      <c r="F27" s="214"/>
      <c r="G27" s="214"/>
      <c r="H27" s="214">
        <v>372.09</v>
      </c>
      <c r="I27" s="214"/>
      <c r="J27" s="221">
        <v>0</v>
      </c>
      <c r="K27" s="575">
        <f>E27+F27-G27-H27-I27+J27</f>
        <v>1906.61</v>
      </c>
      <c r="L27" s="858"/>
      <c r="M27" s="219">
        <v>627.15</v>
      </c>
    </row>
    <row r="28" spans="1:15" ht="35.25" customHeight="1">
      <c r="A28" s="1247"/>
      <c r="B28" s="853" t="s">
        <v>124</v>
      </c>
      <c r="C28" s="856" t="s">
        <v>125</v>
      </c>
      <c r="D28" s="220" t="s">
        <v>78</v>
      </c>
      <c r="E28" s="271">
        <v>40.950000000000003</v>
      </c>
      <c r="F28" s="214">
        <f>'3.5.Cut to Size-20'!P17</f>
        <v>3.0599999999999996</v>
      </c>
      <c r="G28" s="214"/>
      <c r="H28" s="503">
        <v>0.3</v>
      </c>
      <c r="I28" s="214"/>
      <c r="J28" s="221">
        <v>0</v>
      </c>
      <c r="K28" s="221">
        <f>E28+F28-G28-H28-I28+J28</f>
        <v>43.710000000000008</v>
      </c>
      <c r="L28" s="858"/>
    </row>
    <row r="29" spans="1:15" ht="35.25" customHeight="1">
      <c r="A29" s="1247"/>
      <c r="B29" s="859" t="s">
        <v>126</v>
      </c>
      <c r="C29" s="860" t="s">
        <v>127</v>
      </c>
      <c r="D29" s="209" t="s">
        <v>77</v>
      </c>
      <c r="E29" s="271">
        <v>143.56</v>
      </c>
      <c r="F29" s="214">
        <f>'3.5.Cut to Size-20'!P16</f>
        <v>0</v>
      </c>
      <c r="G29" s="214"/>
      <c r="H29" s="214"/>
      <c r="I29" s="214"/>
      <c r="J29" s="214">
        <v>0</v>
      </c>
      <c r="K29" s="221">
        <f>E29+F29-G29-H29-I29+J29</f>
        <v>143.56</v>
      </c>
      <c r="L29" s="858"/>
      <c r="M29" s="223">
        <v>190.08</v>
      </c>
    </row>
    <row r="30" spans="1:15" ht="35.25" customHeight="1">
      <c r="A30" s="1247"/>
      <c r="B30" s="853" t="s">
        <v>128</v>
      </c>
      <c r="C30" s="856" t="s">
        <v>129</v>
      </c>
      <c r="D30" s="220" t="s">
        <v>79</v>
      </c>
      <c r="E30" s="213">
        <v>1513.96</v>
      </c>
      <c r="F30" s="214">
        <f>'3.5.Cut to Size-20'!P18</f>
        <v>403.55999999999995</v>
      </c>
      <c r="G30" s="214"/>
      <c r="H30" s="214">
        <v>43.2</v>
      </c>
      <c r="I30" s="214">
        <f>367.92+309.96</f>
        <v>677.88</v>
      </c>
      <c r="J30" s="221">
        <v>0</v>
      </c>
      <c r="K30" s="221">
        <f>E30+F30-G30-H30-J30-I30</f>
        <v>1196.44</v>
      </c>
      <c r="L30" s="858"/>
    </row>
    <row r="31" spans="1:15" ht="35.25" customHeight="1">
      <c r="A31" s="1248"/>
      <c r="B31" s="853" t="s">
        <v>130</v>
      </c>
      <c r="C31" s="856" t="s">
        <v>131</v>
      </c>
      <c r="D31" s="220" t="s">
        <v>76</v>
      </c>
      <c r="E31" s="213">
        <v>2993.43</v>
      </c>
      <c r="F31" s="214">
        <f>'3.5.Cut to Size-20'!P15</f>
        <v>100.625</v>
      </c>
      <c r="G31" s="214"/>
      <c r="H31" s="484">
        <v>250.56</v>
      </c>
      <c r="I31" s="221">
        <f>26.25+74.38</f>
        <v>100.63</v>
      </c>
      <c r="J31" s="221">
        <v>0</v>
      </c>
      <c r="K31" s="221">
        <f>E31+F31-G31-H31-I31+J31</f>
        <v>2742.8649999999998</v>
      </c>
      <c r="L31" s="861"/>
      <c r="M31" s="219">
        <v>350.02</v>
      </c>
    </row>
    <row r="32" spans="1:15" ht="31.5" hidden="1" customHeight="1">
      <c r="A32" s="278">
        <v>1.5</v>
      </c>
      <c r="B32" s="279" t="s">
        <v>132</v>
      </c>
      <c r="C32" s="280"/>
      <c r="D32" s="281"/>
      <c r="E32" s="335">
        <v>2305.71</v>
      </c>
      <c r="F32" s="335">
        <f t="shared" ref="F32:K32" si="5">SUM(F33:F35)</f>
        <v>0</v>
      </c>
      <c r="G32" s="335">
        <f t="shared" si="5"/>
        <v>0</v>
      </c>
      <c r="H32" s="335">
        <f t="shared" si="5"/>
        <v>0</v>
      </c>
      <c r="I32" s="335">
        <f>SUM(I33:I35)</f>
        <v>0</v>
      </c>
      <c r="J32" s="335">
        <f t="shared" si="5"/>
        <v>0</v>
      </c>
      <c r="K32" s="335">
        <f t="shared" si="5"/>
        <v>2305.71</v>
      </c>
      <c r="L32" s="283"/>
    </row>
    <row r="33" spans="1:12" ht="35.25" hidden="1" customHeight="1">
      <c r="A33" s="1240"/>
      <c r="B33" s="831" t="s">
        <v>133</v>
      </c>
      <c r="C33" s="830" t="s">
        <v>134</v>
      </c>
      <c r="D33" s="220" t="s">
        <v>135</v>
      </c>
      <c r="E33" s="214">
        <v>244.8</v>
      </c>
      <c r="F33" s="214"/>
      <c r="G33" s="214">
        <v>0</v>
      </c>
      <c r="H33" s="221">
        <v>0</v>
      </c>
      <c r="I33" s="221"/>
      <c r="J33" s="221">
        <v>0</v>
      </c>
      <c r="K33" s="218">
        <f>E33+F33-G33-H33</f>
        <v>244.8</v>
      </c>
      <c r="L33" s="1242"/>
    </row>
    <row r="34" spans="1:12" ht="35.25" hidden="1" customHeight="1">
      <c r="A34" s="1240"/>
      <c r="B34" s="831" t="s">
        <v>136</v>
      </c>
      <c r="C34" s="830" t="s">
        <v>137</v>
      </c>
      <c r="D34" s="220" t="s">
        <v>138</v>
      </c>
      <c r="E34" s="214">
        <v>193.05</v>
      </c>
      <c r="F34" s="214">
        <v>0</v>
      </c>
      <c r="G34" s="214">
        <v>0</v>
      </c>
      <c r="H34" s="221">
        <v>0</v>
      </c>
      <c r="I34" s="221"/>
      <c r="J34" s="221">
        <v>0</v>
      </c>
      <c r="K34" s="218">
        <f>E34+F34-G34-H34</f>
        <v>193.05</v>
      </c>
      <c r="L34" s="1242"/>
    </row>
    <row r="35" spans="1:12" ht="35.25" hidden="1" customHeight="1" thickBot="1">
      <c r="A35" s="1241"/>
      <c r="B35" s="224" t="s">
        <v>139</v>
      </c>
      <c r="C35" s="225" t="s">
        <v>140</v>
      </c>
      <c r="D35" s="226" t="s">
        <v>135</v>
      </c>
      <c r="E35" s="227">
        <v>1867.86</v>
      </c>
      <c r="F35" s="227">
        <v>0</v>
      </c>
      <c r="G35" s="227">
        <v>0</v>
      </c>
      <c r="H35" s="842">
        <v>0</v>
      </c>
      <c r="I35" s="842"/>
      <c r="J35" s="842">
        <v>0</v>
      </c>
      <c r="K35" s="843">
        <f>E35+F35-G35-H35</f>
        <v>1867.86</v>
      </c>
      <c r="L35" s="1243"/>
    </row>
    <row r="36" spans="1:12" ht="26.25" customHeight="1">
      <c r="A36" s="228"/>
      <c r="B36" s="841"/>
      <c r="C36" s="841"/>
      <c r="D36" s="841"/>
      <c r="E36" s="841"/>
      <c r="F36" s="841"/>
      <c r="G36" s="841"/>
      <c r="H36" s="841"/>
      <c r="I36" s="841"/>
      <c r="J36" s="841"/>
      <c r="L36" s="841"/>
    </row>
    <row r="37" spans="1:12" ht="26.25" customHeight="1">
      <c r="A37" s="229"/>
      <c r="B37" s="833"/>
      <c r="C37" s="833"/>
      <c r="D37" s="833"/>
      <c r="E37" s="833"/>
      <c r="F37" s="833"/>
      <c r="G37" s="833"/>
      <c r="H37" s="833"/>
      <c r="I37" s="833"/>
      <c r="J37" s="833"/>
      <c r="K37" s="839" t="s">
        <v>356</v>
      </c>
      <c r="L37" s="833"/>
    </row>
    <row r="38" spans="1:12" ht="26.25" customHeight="1">
      <c r="A38" s="203"/>
      <c r="B38" s="833"/>
      <c r="L38" s="833"/>
    </row>
    <row r="39" spans="1:12" ht="26.25" customHeight="1">
      <c r="A39" s="203"/>
      <c r="B39" s="833"/>
      <c r="C39" s="838" t="s">
        <v>349</v>
      </c>
      <c r="D39" s="840"/>
      <c r="E39" s="838" t="s">
        <v>351</v>
      </c>
      <c r="F39" s="840"/>
      <c r="G39" s="839" t="s">
        <v>352</v>
      </c>
      <c r="H39" s="840"/>
      <c r="I39" s="839" t="s">
        <v>141</v>
      </c>
      <c r="J39" s="840"/>
      <c r="K39" s="839" t="s">
        <v>141</v>
      </c>
      <c r="L39" s="833"/>
    </row>
    <row r="40" spans="1:12" ht="26.25" customHeight="1">
      <c r="A40" s="203"/>
      <c r="B40" s="833"/>
      <c r="C40" s="836" t="s">
        <v>350</v>
      </c>
      <c r="D40" s="834"/>
      <c r="E40" s="837" t="s">
        <v>142</v>
      </c>
      <c r="F40" s="835"/>
      <c r="G40" s="837" t="s">
        <v>354</v>
      </c>
      <c r="H40" s="835"/>
      <c r="I40" s="837" t="s">
        <v>143</v>
      </c>
      <c r="J40" s="835"/>
      <c r="K40" s="837" t="s">
        <v>143</v>
      </c>
      <c r="L40" s="833"/>
    </row>
    <row r="41" spans="1:12" ht="26.25" customHeight="1">
      <c r="A41" s="203"/>
      <c r="B41" s="833"/>
      <c r="C41" s="836"/>
      <c r="D41" s="834"/>
      <c r="E41" s="837"/>
      <c r="F41" s="835"/>
      <c r="G41" s="837"/>
      <c r="H41" s="835"/>
      <c r="I41" s="837"/>
      <c r="J41" s="835"/>
      <c r="K41" s="832"/>
      <c r="L41" s="833"/>
    </row>
    <row r="42" spans="1:12" ht="26.25" customHeight="1">
      <c r="A42" s="229"/>
      <c r="B42" s="833"/>
      <c r="C42" s="836"/>
      <c r="D42" s="834"/>
      <c r="E42" s="837"/>
      <c r="F42" s="835"/>
      <c r="G42" s="837"/>
      <c r="H42" s="835"/>
      <c r="I42" s="837"/>
      <c r="J42" s="835"/>
      <c r="K42" s="832"/>
      <c r="L42" s="833"/>
    </row>
    <row r="43" spans="1:12" ht="26.25" customHeight="1">
      <c r="A43" s="205"/>
      <c r="B43" s="833"/>
      <c r="C43" s="836"/>
      <c r="D43" s="834"/>
      <c r="E43" s="837"/>
      <c r="F43" s="835"/>
      <c r="G43" s="837"/>
      <c r="H43" s="835"/>
      <c r="I43" s="837"/>
      <c r="J43" s="835"/>
      <c r="K43" s="832"/>
      <c r="L43" s="833"/>
    </row>
    <row r="44" spans="1:12" ht="26.25" customHeight="1">
      <c r="B44" s="833"/>
      <c r="C44" s="836" t="s">
        <v>144</v>
      </c>
      <c r="D44" s="834"/>
      <c r="E44" s="837" t="s">
        <v>353</v>
      </c>
      <c r="F44" s="835"/>
      <c r="G44" s="837" t="s">
        <v>155</v>
      </c>
      <c r="H44" s="835"/>
      <c r="I44" s="837" t="s">
        <v>280</v>
      </c>
      <c r="J44" s="835"/>
      <c r="K44" s="837" t="s">
        <v>355</v>
      </c>
      <c r="L44" s="833"/>
    </row>
    <row r="45" spans="1:12" ht="23.25" customHeight="1">
      <c r="B45" s="833"/>
      <c r="C45" s="833"/>
      <c r="D45" s="833"/>
      <c r="E45" s="832"/>
      <c r="F45" s="833"/>
      <c r="G45" s="832"/>
      <c r="H45" s="833"/>
      <c r="I45" s="833"/>
      <c r="J45" s="833"/>
      <c r="K45" s="833"/>
      <c r="L45" s="833"/>
    </row>
    <row r="46" spans="1:12" ht="23.25" customHeight="1">
      <c r="B46" s="833"/>
      <c r="C46" s="833"/>
      <c r="D46" s="833"/>
      <c r="E46" s="833"/>
      <c r="F46" s="833"/>
      <c r="G46" s="833"/>
      <c r="H46" s="833"/>
      <c r="I46" s="833"/>
      <c r="J46" s="833"/>
      <c r="K46" s="833"/>
      <c r="L46" s="833"/>
    </row>
  </sheetData>
  <mergeCells count="36">
    <mergeCell ref="A33:A35"/>
    <mergeCell ref="L33:L35"/>
    <mergeCell ref="N16:O16"/>
    <mergeCell ref="A17:A18"/>
    <mergeCell ref="B17:B18"/>
    <mergeCell ref="C17:C18"/>
    <mergeCell ref="L17:L18"/>
    <mergeCell ref="A20:A24"/>
    <mergeCell ref="B20:B22"/>
    <mergeCell ref="C20:C22"/>
    <mergeCell ref="A26:A31"/>
    <mergeCell ref="M11:M12"/>
    <mergeCell ref="M13:M15"/>
    <mergeCell ref="A14:A15"/>
    <mergeCell ref="B14:B15"/>
    <mergeCell ref="C14:C15"/>
    <mergeCell ref="L14:L15"/>
    <mergeCell ref="K7:K8"/>
    <mergeCell ref="L7:L8"/>
    <mergeCell ref="A9:L9"/>
    <mergeCell ref="A11:A12"/>
    <mergeCell ref="B11:B12"/>
    <mergeCell ref="C11:C12"/>
    <mergeCell ref="L11:L12"/>
    <mergeCell ref="A7:B8"/>
    <mergeCell ref="C7:C8"/>
    <mergeCell ref="D7:D8"/>
    <mergeCell ref="E7:E8"/>
    <mergeCell ref="F7:F8"/>
    <mergeCell ref="G7:J7"/>
    <mergeCell ref="A6:L6"/>
    <mergeCell ref="B1:E1"/>
    <mergeCell ref="B2:E2"/>
    <mergeCell ref="B3:E3"/>
    <mergeCell ref="A4:L4"/>
    <mergeCell ref="A5:L5"/>
  </mergeCells>
  <phoneticPr fontId="46" type="noConversion"/>
  <pageMargins left="0.7" right="0.7" top="0.75" bottom="0.75" header="0.3" footer="0.3"/>
  <pageSetup paperSize="9" scale="5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3.1.Block In-Out-20</vt:lpstr>
      <vt:lpstr>3. 2. Blok saw-20</vt:lpstr>
      <vt:lpstr>3. 3. Carved Slab-20</vt:lpstr>
      <vt:lpstr>3.4.Polished-20</vt:lpstr>
      <vt:lpstr>3.5.Cut to Size-20</vt:lpstr>
      <vt:lpstr>3.6.SB-20</vt:lpstr>
      <vt:lpstr>SUM TOTAL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BNC</dc:creator>
  <cp:lastModifiedBy>PC-Dell</cp:lastModifiedBy>
  <cp:lastPrinted>2020-03-18T01:35:01Z</cp:lastPrinted>
  <dcterms:created xsi:type="dcterms:W3CDTF">2019-10-13T02:19:03Z</dcterms:created>
  <dcterms:modified xsi:type="dcterms:W3CDTF">2020-03-30T10:14:27Z</dcterms:modified>
</cp:coreProperties>
</file>